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nordrefollo-my.sharepoint.com/personal/una_larsenoverland_nordrefollo_kommune_no/Documents/Politisk sak ny forskrift sats for tilskudd til priv. bhg/"/>
    </mc:Choice>
  </mc:AlternateContent>
  <xr:revisionPtr revIDLastSave="0" documentId="8_{504C3A12-9BDA-4F12-970D-2D2C2D7B7DB5}" xr6:coauthVersionLast="47" xr6:coauthVersionMax="47" xr10:uidLastSave="{00000000-0000-0000-0000-000000000000}"/>
  <bookViews>
    <workbookView xWindow="-120" yWindow="-120" windowWidth="51840" windowHeight="21120" tabRatio="925" firstSheet="5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state="hidden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2" hidden="1">'1.B BASIL-resultatregnskap'!$A$2:$I$31</definedName>
    <definedName name="_xlnm._FilterDatabase" localSheetId="3" hidden="1">'3a. Økonomirapport 201'!$A$3:$O$2470</definedName>
    <definedName name="_xlnm._FilterDatabase" localSheetId="4" hidden="1">'3b. Økonomirapport 221'!$C$3:$O$1847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1" i="14" l="1"/>
  <c r="Z23" i="14"/>
  <c r="Z22" i="14"/>
  <c r="S15" i="14" s="1"/>
  <c r="Z21" i="14"/>
  <c r="S13" i="14" s="1"/>
  <c r="J19" i="14"/>
  <c r="H19" i="12"/>
  <c r="G19" i="12"/>
  <c r="S19" i="14" l="1"/>
  <c r="M19" i="10"/>
  <c r="J19" i="10"/>
  <c r="G19" i="10"/>
  <c r="E19" i="10"/>
  <c r="G19" i="14"/>
  <c r="E19" i="14"/>
  <c r="M19" i="14"/>
  <c r="N19" i="10" l="1"/>
  <c r="N19" i="14"/>
  <c r="C15" i="1" l="1"/>
  <c r="S31" i="4"/>
  <c r="S14" i="4" l="1"/>
  <c r="C10" i="1"/>
  <c r="B42" i="6"/>
  <c r="B49" i="6" s="1"/>
  <c r="B43" i="6"/>
  <c r="B50" i="6" s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" i="12" l="1"/>
  <c r="C590" i="12" s="1"/>
  <c r="C5" i="10" a="1"/>
  <c r="C5" i="14" a="1"/>
  <c r="J5" i="14" a="1"/>
  <c r="J5" i="14" s="1"/>
  <c r="J590" i="14" s="1"/>
  <c r="B5" i="12"/>
  <c r="B590" i="12" s="1"/>
  <c r="B5" i="14" a="1"/>
  <c r="A5" i="12" a="1"/>
  <c r="A5" i="12" s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l="1" a="1"/>
  <c r="B5" i="10" s="1"/>
  <c r="A5" i="10" s="1" a="1"/>
  <c r="A5" i="10" s="1"/>
  <c r="D5" i="12" a="1"/>
  <c r="D5" i="12" s="1"/>
  <c r="G5" i="12" a="1"/>
  <c r="G5" i="12" s="1"/>
  <c r="B5" i="14"/>
  <c r="A5" i="14" a="1"/>
  <c r="A5" i="14" s="1"/>
  <c r="C5" i="14"/>
  <c r="G5" i="14" s="1" a="1"/>
  <c r="G5" i="14" s="1"/>
  <c r="C5" i="10"/>
  <c r="J5" i="10" s="1" a="1"/>
  <c r="J5" i="10" s="1"/>
  <c r="F5" i="12"/>
  <c r="U4" i="4"/>
  <c r="X4" i="4" s="1"/>
  <c r="S4" i="4"/>
  <c r="T30" i="5"/>
  <c r="T29" i="5" a="1"/>
  <c r="T29" i="5" s="1"/>
  <c r="S30" i="4" a="1"/>
  <c r="S30" i="4" s="1"/>
  <c r="S5" i="4"/>
  <c r="B6" i="6" s="1"/>
  <c r="S6" i="4"/>
  <c r="B7" i="6" s="1"/>
  <c r="S7" i="4"/>
  <c r="B9" i="6" s="1"/>
  <c r="S8" i="4"/>
  <c r="B10" i="6" s="1"/>
  <c r="S9" i="4"/>
  <c r="B11" i="6" s="1"/>
  <c r="S10" i="4"/>
  <c r="B12" i="6" s="1"/>
  <c r="S12" i="4"/>
  <c r="B13" i="6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6" i="6"/>
  <c r="B17" i="6"/>
  <c r="B18" i="6"/>
  <c r="T7" i="5"/>
  <c r="T8" i="5"/>
  <c r="B21" i="6" s="1"/>
  <c r="T9" i="5"/>
  <c r="B22" i="6" s="1"/>
  <c r="T10" i="5"/>
  <c r="B23" i="6" s="1"/>
  <c r="T11" i="5"/>
  <c r="T12" i="5"/>
  <c r="B24" i="6" s="1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V4" i="4" l="1"/>
  <c r="B5" i="13" s="1"/>
  <c r="B20" i="6"/>
  <c r="T27" i="5"/>
  <c r="B5" i="6"/>
  <c r="S28" i="4"/>
  <c r="W18" i="4"/>
  <c r="W19" i="4"/>
  <c r="W4" i="4"/>
  <c r="C5" i="13" s="1"/>
  <c r="X13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D5" i="10" s="1"/>
  <c r="G5" i="10" a="1"/>
  <c r="G5" i="10" s="1"/>
  <c r="D5" i="14" a="1"/>
  <c r="D5" i="14" s="1"/>
  <c r="E5" i="14" a="1"/>
  <c r="E5" i="14" s="1"/>
  <c r="M5" i="14" s="1" a="1"/>
  <c r="M5" i="14" s="1"/>
  <c r="N5" i="14" s="1" a="1"/>
  <c r="N5" i="14" s="1"/>
  <c r="B19" i="13"/>
  <c r="B25" i="13" s="1"/>
  <c r="B19" i="6"/>
  <c r="F590" i="12"/>
  <c r="B8" i="6"/>
  <c r="E5" i="10" a="1"/>
  <c r="E5" i="10" s="1"/>
  <c r="H5" i="12" a="1"/>
  <c r="H5" i="12" s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C19" i="13"/>
  <c r="C25" i="13" s="1"/>
  <c r="I13" i="12" l="1"/>
  <c r="I14" i="12"/>
  <c r="I12" i="12"/>
  <c r="I17" i="12"/>
  <c r="I15" i="12"/>
  <c r="I16" i="12"/>
  <c r="B14" i="6"/>
  <c r="B26" i="6"/>
  <c r="C14" i="13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M5" i="10" s="1"/>
  <c r="N5" i="10" s="1" a="1"/>
  <c r="N5" i="10" s="1"/>
  <c r="I11" i="12"/>
  <c r="B46" i="6"/>
  <c r="I10" i="12"/>
  <c r="I7" i="12"/>
  <c r="I9" i="12"/>
  <c r="I8" i="12"/>
  <c r="I6" i="12"/>
  <c r="G590" i="14"/>
  <c r="E590" i="14"/>
  <c r="I5" i="12"/>
  <c r="B35" i="6" l="1"/>
  <c r="B36" i="6" s="1"/>
  <c r="B37" i="6" s="1"/>
  <c r="B38" i="6" s="1"/>
  <c r="B39" i="6" s="1"/>
  <c r="B52" i="6" s="1"/>
  <c r="B55" i="6" s="1"/>
  <c r="F5" i="10" s="1" a="1"/>
  <c r="C49" i="13"/>
  <c r="C54" i="13" s="1"/>
  <c r="C48" i="13"/>
  <c r="C53" i="13" s="1"/>
  <c r="I590" i="12"/>
  <c r="K5" i="10" a="1"/>
  <c r="K5" i="10" s="1"/>
  <c r="L5" i="10" s="1" a="1"/>
  <c r="L5" i="10" s="1"/>
  <c r="L19" i="10" s="1"/>
  <c r="K5" i="14" a="1"/>
  <c r="N590" i="14"/>
  <c r="M590" i="14"/>
  <c r="B37" i="13"/>
  <c r="B38" i="13" s="1"/>
  <c r="B53" i="6" l="1"/>
  <c r="B56" i="6" s="1"/>
  <c r="H5" i="10" s="1" a="1"/>
  <c r="H5" i="10" s="1"/>
  <c r="B49" i="13"/>
  <c r="B54" i="13" s="1"/>
  <c r="B48" i="13"/>
  <c r="B53" i="13" s="1"/>
  <c r="F5" i="10"/>
  <c r="K5" i="14"/>
  <c r="K590" i="14" s="1"/>
  <c r="F5" i="14" a="1"/>
  <c r="H5" i="14" l="1" a="1"/>
  <c r="H5" i="14" s="1"/>
  <c r="I5" i="10" a="1"/>
  <c r="I5" i="10" s="1"/>
  <c r="L5" i="14" a="1"/>
  <c r="L5" i="14" s="1"/>
  <c r="F5" i="14"/>
  <c r="U5" i="10" l="1" a="1"/>
  <c r="U5" i="10" s="1"/>
  <c r="U19" i="10" s="1"/>
  <c r="I19" i="10"/>
  <c r="L19" i="14"/>
  <c r="L590" i="14" s="1"/>
  <c r="I5" i="14" a="1"/>
  <c r="I5" i="14" s="1"/>
  <c r="U5" i="14" l="1" a="1"/>
  <c r="U5" i="14" s="1"/>
  <c r="U19" i="14" s="1"/>
  <c r="I19" i="14"/>
  <c r="I590" i="14" s="1"/>
  <c r="U590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<sst xmlns="http://schemas.openxmlformats.org/spreadsheetml/2006/main" count="41927" uniqueCount="1782">
  <si>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</si>
  <si>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</si>
  <si>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</si>
  <si>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</si>
  <si>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</si>
  <si>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</si>
  <si>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</si>
  <si>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</si>
  <si>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</si>
  <si>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</si>
  <si>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</si>
  <si>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</si>
  <si>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</si>
  <si>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</si>
  <si>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</si>
  <si>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</si>
  <si>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</si>
  <si>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</si>
  <si>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</si>
  <si>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</si>
  <si>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</si>
  <si>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</si>
  <si>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RNB 2026 - oppdateres evt etter Statsbudsjett 2027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</si>
  <si>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</si>
  <si>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</si>
  <si>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Fastsettes endelig i Statsbudsjett 2027</t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</si>
  <si>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</si>
  <si>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</si>
  <si>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</si>
  <si>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</si>
  <si>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</si>
  <si>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</si>
  <si>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</si>
  <si>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</si>
  <si>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</si>
  <si>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Opprinnelig i mal fra KS: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</si>
  <si>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</si>
  <si>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</si>
  <si>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</si>
  <si>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</si>
  <si>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</si>
  <si>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</si>
  <si>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</si>
  <si>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</si>
  <si>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</si>
  <si>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</si>
  <si>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</si>
  <si>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</si>
  <si>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</si>
  <si>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</si>
  <si>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</si>
  <si>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</si>
  <si>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</si>
  <si>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</si>
  <si>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Fastsettes endelig i forskrift - dette er foreløpig tall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</si>
  <si>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</si>
  <si>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</si>
  <si>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</si>
  <si>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</si>
  <si>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</si>
  <si>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</si>
  <si>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</si>
  <si>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</si>
  <si>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</si>
  <si>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</si>
  <si>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</si>
  <si>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</si>
  <si>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</si>
  <si>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</si>
  <si>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</si>
  <si>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</si>
  <si>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</si>
  <si>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</si>
  <si>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</si>
  <si>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</si>
  <si>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</si>
  <si>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</si>
  <si>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</si>
  <si>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3207</t>
  </si>
  <si>
    <t>Nordre Follo</t>
  </si>
  <si>
    <t>0</t>
  </si>
  <si>
    <t/>
  </si>
  <si>
    <t>32</t>
  </si>
  <si>
    <t>Akershus</t>
  </si>
  <si>
    <t>Eikeliveien barnehage</t>
  </si>
  <si>
    <t>821478782</t>
  </si>
  <si>
    <t>2018</t>
  </si>
  <si>
    <t>Kommune</t>
  </si>
  <si>
    <t>Ingierkollen barnehage Ingieråsen</t>
  </si>
  <si>
    <t>874579602</t>
  </si>
  <si>
    <t>1984</t>
  </si>
  <si>
    <t>Kråkstad barnehage</t>
  </si>
  <si>
    <t>874593672</t>
  </si>
  <si>
    <t>2016</t>
  </si>
  <si>
    <t>Nordre Finstad barnehage</t>
  </si>
  <si>
    <t>874593702</t>
  </si>
  <si>
    <t>1983</t>
  </si>
  <si>
    <t>Villenga barnehage</t>
  </si>
  <si>
    <t>888839542</t>
  </si>
  <si>
    <t>2006</t>
  </si>
  <si>
    <t>Privat</t>
  </si>
  <si>
    <t>Siggerud Gård barnehage</t>
  </si>
  <si>
    <t>891392362</t>
  </si>
  <si>
    <t>2007</t>
  </si>
  <si>
    <t>Hareveien barnehage</t>
  </si>
  <si>
    <t>897621452</t>
  </si>
  <si>
    <t>2011</t>
  </si>
  <si>
    <t>Vestveien barnehage</t>
  </si>
  <si>
    <t>911955091</t>
  </si>
  <si>
    <t>2013</t>
  </si>
  <si>
    <t>Skotbu barnehage</t>
  </si>
  <si>
    <t>917434077</t>
  </si>
  <si>
    <t>2008</t>
  </si>
  <si>
    <t>Læringsverkstedet Myrvoll idrettsbarnehage</t>
  </si>
  <si>
    <t>921550456</t>
  </si>
  <si>
    <t>2020</t>
  </si>
  <si>
    <t>Åpen barnehage Langhus</t>
  </si>
  <si>
    <t>934454170</t>
  </si>
  <si>
    <t>1996</t>
  </si>
  <si>
    <t>Åpen barnehage</t>
  </si>
  <si>
    <t>Åpen barnehage Ski</t>
  </si>
  <si>
    <t>934455800</t>
  </si>
  <si>
    <t>1999</t>
  </si>
  <si>
    <t>Magasinparken barnehage</t>
  </si>
  <si>
    <t>935356490</t>
  </si>
  <si>
    <t>2025</t>
  </si>
  <si>
    <t>Rosenlund barnehage</t>
  </si>
  <si>
    <t>972285501</t>
  </si>
  <si>
    <t>1991</t>
  </si>
  <si>
    <t>Skoglia barnehage</t>
  </si>
  <si>
    <t>973595199</t>
  </si>
  <si>
    <t>1994</t>
  </si>
  <si>
    <t>Bjørkekroken barnehage</t>
  </si>
  <si>
    <t>973595202</t>
  </si>
  <si>
    <t>Rognebærlia barnehage</t>
  </si>
  <si>
    <t>973598104</t>
  </si>
  <si>
    <t>Vestliveien barnehage</t>
  </si>
  <si>
    <t>973598112</t>
  </si>
  <si>
    <t>1989</t>
  </si>
  <si>
    <t>Hoelshytta barnehage</t>
  </si>
  <si>
    <t>974156245</t>
  </si>
  <si>
    <t>1980</t>
  </si>
  <si>
    <t>Hjertegryta barnehage</t>
  </si>
  <si>
    <t>974156253</t>
  </si>
  <si>
    <t>1976</t>
  </si>
  <si>
    <t>Ingierkollen barnehage Kantor</t>
  </si>
  <si>
    <t>974179229</t>
  </si>
  <si>
    <t>1978</t>
  </si>
  <si>
    <t>Trolldalen barnehage Trollåsen</t>
  </si>
  <si>
    <t>974183129</t>
  </si>
  <si>
    <t>Spilloppen barnehage</t>
  </si>
  <si>
    <t>974195135</t>
  </si>
  <si>
    <t>1990</t>
  </si>
  <si>
    <t>Svartskog friluftsbarnehage SA</t>
  </si>
  <si>
    <t>974197901</t>
  </si>
  <si>
    <t>Maurtua barnehage AS</t>
  </si>
  <si>
    <t>974503913</t>
  </si>
  <si>
    <t>1995</t>
  </si>
  <si>
    <t>Bråten barnehage</t>
  </si>
  <si>
    <t>974579510</t>
  </si>
  <si>
    <t>1973</t>
  </si>
  <si>
    <t>Hellerasten barnehage</t>
  </si>
  <si>
    <t>974579529</t>
  </si>
  <si>
    <t>1974</t>
  </si>
  <si>
    <t>Sætreskogen barnehage</t>
  </si>
  <si>
    <t>974579537</t>
  </si>
  <si>
    <t>1975</t>
  </si>
  <si>
    <t>Ødegården barnehage</t>
  </si>
  <si>
    <t>974579545</t>
  </si>
  <si>
    <t>1970</t>
  </si>
  <si>
    <t>Trolldalen barnehage Vassbonn</t>
  </si>
  <si>
    <t>974579588</t>
  </si>
  <si>
    <t>1981</t>
  </si>
  <si>
    <t>Vestre Greverud barnehage</t>
  </si>
  <si>
    <t>974579618</t>
  </si>
  <si>
    <t>1986</t>
  </si>
  <si>
    <t>Kolbotn barnehage</t>
  </si>
  <si>
    <t>974579626</t>
  </si>
  <si>
    <t>Tømteveien barnehage</t>
  </si>
  <si>
    <t>974579634</t>
  </si>
  <si>
    <t>Mellomåsen barnehage</t>
  </si>
  <si>
    <t>974579642</t>
  </si>
  <si>
    <t>Nordåsveien barnehage</t>
  </si>
  <si>
    <t>974579650</t>
  </si>
  <si>
    <t>Haukeliveien barnehage</t>
  </si>
  <si>
    <t>974579669</t>
  </si>
  <si>
    <t>Holberg barnehage</t>
  </si>
  <si>
    <t>974579677</t>
  </si>
  <si>
    <t>Augestad barnehage</t>
  </si>
  <si>
    <t>974579766</t>
  </si>
  <si>
    <t>1992</t>
  </si>
  <si>
    <t>Vestråt barnehage</t>
  </si>
  <si>
    <t>974593424</t>
  </si>
  <si>
    <t>1969</t>
  </si>
  <si>
    <t>Skoghus barnehage</t>
  </si>
  <si>
    <t>974593432</t>
  </si>
  <si>
    <t>2004</t>
  </si>
  <si>
    <t>Øvre Hebekk barnehage</t>
  </si>
  <si>
    <t>974593440</t>
  </si>
  <si>
    <t>1972</t>
  </si>
  <si>
    <t>Siggerud barnehage</t>
  </si>
  <si>
    <t>974593459</t>
  </si>
  <si>
    <t>Vevelstadåsen barnehage</t>
  </si>
  <si>
    <t>974593467</t>
  </si>
  <si>
    <t>Tussestien barnehage</t>
  </si>
  <si>
    <t>974593661</t>
  </si>
  <si>
    <t>Bøleråsen barnehage</t>
  </si>
  <si>
    <t>974593742</t>
  </si>
  <si>
    <t>Smedsrud barnehage</t>
  </si>
  <si>
    <t>974593750</t>
  </si>
  <si>
    <t>2003</t>
  </si>
  <si>
    <t>Dynamitten barnehage</t>
  </si>
  <si>
    <t>974593777</t>
  </si>
  <si>
    <t>Greverudlia barnehage</t>
  </si>
  <si>
    <t>975316823</t>
  </si>
  <si>
    <t>1979</t>
  </si>
  <si>
    <t>Rikeåsen barnehage SA</t>
  </si>
  <si>
    <t>976603079</t>
  </si>
  <si>
    <t>1997</t>
  </si>
  <si>
    <t>Vevelstadsaga barnehage SA</t>
  </si>
  <si>
    <t>977556791</t>
  </si>
  <si>
    <t>Åpen barnehage Avd. Kolben</t>
  </si>
  <si>
    <t>980068137</t>
  </si>
  <si>
    <t>1998</t>
  </si>
  <si>
    <t>Sofiemyråsen barnehage SA</t>
  </si>
  <si>
    <t>981626257</t>
  </si>
  <si>
    <t>2000</t>
  </si>
  <si>
    <t>Hebekkskogen barnehage</t>
  </si>
  <si>
    <t>983267181</t>
  </si>
  <si>
    <t>2001</t>
  </si>
  <si>
    <t>Ski familiebarnehage</t>
  </si>
  <si>
    <t>984649630</t>
  </si>
  <si>
    <t>2002</t>
  </si>
  <si>
    <t>Familiebarnehage</t>
  </si>
  <si>
    <t>Kapellveien barnehage</t>
  </si>
  <si>
    <t>985256616</t>
  </si>
  <si>
    <t>Trollskogen barnehage</t>
  </si>
  <si>
    <t>986927301</t>
  </si>
  <si>
    <t>Gimleveien barnehage</t>
  </si>
  <si>
    <t>987387084</t>
  </si>
  <si>
    <t>Dalstunet barnehage</t>
  </si>
  <si>
    <t>987861649</t>
  </si>
  <si>
    <t>2005</t>
  </si>
  <si>
    <t>Slåbråten barnehage</t>
  </si>
  <si>
    <t>989767305</t>
  </si>
  <si>
    <t>Ekornrud barnehage</t>
  </si>
  <si>
    <t>991120017</t>
  </si>
  <si>
    <t>Bakkebygrenda barnehage</t>
  </si>
  <si>
    <t>991647597</t>
  </si>
  <si>
    <t>Langhus barnehage</t>
  </si>
  <si>
    <t>992788763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</si>
  <si>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</si>
  <si>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</si>
  <si>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</si>
  <si>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</si>
  <si>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</si>
  <si>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</si>
  <si>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</si>
  <si>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</si>
  <si>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</si>
  <si>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</si>
  <si>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</si>
  <si>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</si>
  <si>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</si>
  <si>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</si>
  <si>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</si>
  <si>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</si>
  <si>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</si>
  <si>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</si>
  <si>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Aktivitetsnummer</t>
  </si>
  <si>
    <t>Aktivitetsbeskrivelse</t>
  </si>
  <si>
    <t>Regnskap 2025</t>
  </si>
  <si>
    <t>Korreksjon til regnskapet som skal inngå i beregning av grunntilskudd (Kan både være pluss og minus positivt tall = legges til selvkost, negativt tall = fratrekk på selvkost, hele kr.)</t>
  </si>
  <si>
    <t>Gruppering (jfr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</si>
  <si>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</si>
  <si>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</si>
  <si>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</si>
  <si>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</si>
  <si>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</si>
  <si>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</si>
  <si>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</si>
  <si>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</si>
  <si>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</si>
  <si>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</si>
  <si>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130100</t>
  </si>
  <si>
    <t>Systemforvaltning og arkitektur</t>
  </si>
  <si>
    <t>20100</t>
  </si>
  <si>
    <t>Ordinært tilbud bhg</t>
  </si>
  <si>
    <t>11300</t>
  </si>
  <si>
    <t>Post- banktj.gebyr- telefon- internett/bredbånd</t>
  </si>
  <si>
    <t>11290</t>
  </si>
  <si>
    <t>Link mobility SMS-tjenester</t>
  </si>
  <si>
    <t xml:space="preserve">2. Varer og tjenester </t>
  </si>
  <si>
    <t>1. Lønn</t>
  </si>
  <si>
    <t>50116</t>
  </si>
  <si>
    <t>ERP-system</t>
  </si>
  <si>
    <t>9. Pensjon</t>
  </si>
  <si>
    <t>11951</t>
  </si>
  <si>
    <t>Datalisenser og programvare</t>
  </si>
  <si>
    <t>11036</t>
  </si>
  <si>
    <t>IST</t>
  </si>
  <si>
    <t>91. Arbeidsgiveravgift</t>
  </si>
  <si>
    <t>11045</t>
  </si>
  <si>
    <t>O365 (lisens)</t>
  </si>
  <si>
    <t>11157</t>
  </si>
  <si>
    <t>Acrobat, Creative cloud og photoshop</t>
  </si>
  <si>
    <t>3. Mva</t>
  </si>
  <si>
    <t>12400</t>
  </si>
  <si>
    <t>Serviceavtaler- reparasjoner og vaktmestertjenester</t>
  </si>
  <si>
    <t>11288</t>
  </si>
  <si>
    <t>Nettverk</t>
  </si>
  <si>
    <t>5. Syke- og fødselspenger</t>
  </si>
  <si>
    <t>14290</t>
  </si>
  <si>
    <t>Kompensasjon mva</t>
  </si>
  <si>
    <t>6. Mva-kompensasjon</t>
  </si>
  <si>
    <t>7. Matpenger (innbetalte kostpenger)</t>
  </si>
  <si>
    <t>Andre tilskudd og refusjoner</t>
  </si>
  <si>
    <t>Foreldrebetaling</t>
  </si>
  <si>
    <t>Sektoravhengige adm.utgifter knyttet til eieroppgaven</t>
  </si>
  <si>
    <t>Barnehagemyndighet</t>
  </si>
  <si>
    <t>17290</t>
  </si>
  <si>
    <t>Feilføring</t>
  </si>
  <si>
    <t>Kapitalkostnader, renter og avskrivning bygg</t>
  </si>
  <si>
    <t>Tilskudd private barnehager</t>
  </si>
  <si>
    <t>Øremerkede midler</t>
  </si>
  <si>
    <t>Bruk-avsetning fond</t>
  </si>
  <si>
    <t>130200</t>
  </si>
  <si>
    <t>Brukerstøtte og IKT</t>
  </si>
  <si>
    <t>Uten aktivitet</t>
  </si>
  <si>
    <t>10798</t>
  </si>
  <si>
    <t>Printere</t>
  </si>
  <si>
    <t>11795</t>
  </si>
  <si>
    <t>Trykkeriet</t>
  </si>
  <si>
    <t>Sum korrigert med (både positive og negativt)</t>
  </si>
  <si>
    <t>120301</t>
  </si>
  <si>
    <t>Lærlinger</t>
  </si>
  <si>
    <t>17300</t>
  </si>
  <si>
    <t>Refusjon fra fylkeskommune</t>
  </si>
  <si>
    <t>Ikke gruppert</t>
  </si>
  <si>
    <t>300000</t>
  </si>
  <si>
    <t>Oppvekst og læring</t>
  </si>
  <si>
    <t>Matpenger per heltidsplass</t>
  </si>
  <si>
    <t>*ved behov for flere egne grupperinger eller andre endringer- gjør endringer i arkfanen "metadata"</t>
  </si>
  <si>
    <t>300009</t>
  </si>
  <si>
    <t>Områdeledere Oppvekst og læring</t>
  </si>
  <si>
    <t>10100</t>
  </si>
  <si>
    <t>Fastlønn</t>
  </si>
  <si>
    <t>10500</t>
  </si>
  <si>
    <t>Annen lønn og trekkpliktige godtgjørelse</t>
  </si>
  <si>
    <t>10900</t>
  </si>
  <si>
    <t>KLP Pensjon</t>
  </si>
  <si>
    <t>10905</t>
  </si>
  <si>
    <t>Ulykkes- og gruppelivsforsikring </t>
  </si>
  <si>
    <t>10906</t>
  </si>
  <si>
    <t>Motpost Ulykkes- og gruppelivsforsikring </t>
  </si>
  <si>
    <t>10990</t>
  </si>
  <si>
    <t>Arbeidsgiveravgift</t>
  </si>
  <si>
    <t>11600</t>
  </si>
  <si>
    <t>Skyss og kostgodtjørelse- oppholdsutgifter (oppl.pliktige)</t>
  </si>
  <si>
    <t>11700</t>
  </si>
  <si>
    <t>Ikke oppl.pl. reiseutgifter- skyssutgifter</t>
  </si>
  <si>
    <t>300010</t>
  </si>
  <si>
    <t>Fagstab Oppvekst</t>
  </si>
  <si>
    <t>10200</t>
  </si>
  <si>
    <t>Lønn til vikarer(over 16 dager / med refusjon)</t>
  </si>
  <si>
    <t>10202</t>
  </si>
  <si>
    <t>Lønn til vikarer (under 16 dager / uten refusjon)</t>
  </si>
  <si>
    <t>11150</t>
  </si>
  <si>
    <t>Kjøp av mat uten momsfradrag</t>
  </si>
  <si>
    <t>10238</t>
  </si>
  <si>
    <t>Kompetanseløftet</t>
  </si>
  <si>
    <t>11941</t>
  </si>
  <si>
    <t>Kommunale rusmidler Oppsøkende tjeneste</t>
  </si>
  <si>
    <t>11151</t>
  </si>
  <si>
    <t>Kjøp av mat med momsfradrag</t>
  </si>
  <si>
    <t>11200</t>
  </si>
  <si>
    <t>Diverse materiell og tjenester</t>
  </si>
  <si>
    <t>11209</t>
  </si>
  <si>
    <t>Velferdstiltak</t>
  </si>
  <si>
    <t>11500</t>
  </si>
  <si>
    <t>Opplæring og kurs</t>
  </si>
  <si>
    <t>11900</t>
  </si>
  <si>
    <t>Leie av lokaler og grunn</t>
  </si>
  <si>
    <t>11950</t>
  </si>
  <si>
    <t>Avgifter, gebyrer, offentlige gebyrer</t>
  </si>
  <si>
    <t>12700</t>
  </si>
  <si>
    <t>Kjøp av andre tjenester</t>
  </si>
  <si>
    <t>10542</t>
  </si>
  <si>
    <t>Økt barnehagedeltakelse for minoritetsspråklige barn</t>
  </si>
  <si>
    <t>13500</t>
  </si>
  <si>
    <t>Kjøp fra kommuner</t>
  </si>
  <si>
    <t>14500</t>
  </si>
  <si>
    <t>Overføringer til kommunen</t>
  </si>
  <si>
    <t>10954</t>
  </si>
  <si>
    <t>Tap søskenmoderasjon</t>
  </si>
  <si>
    <t>10955</t>
  </si>
  <si>
    <t>Tap redusert brukerbetaling</t>
  </si>
  <si>
    <t>10956</t>
  </si>
  <si>
    <t>Tap gratis kjernetid barnehage</t>
  </si>
  <si>
    <t>14700</t>
  </si>
  <si>
    <t>Overføringer til andre private- arrangemenstilskudd og driftstilskudd</t>
  </si>
  <si>
    <t>17100</t>
  </si>
  <si>
    <t>Sykelønnsrefusjon</t>
  </si>
  <si>
    <t>17700</t>
  </si>
  <si>
    <t>Refusjon fra andre</t>
  </si>
  <si>
    <t>18900</t>
  </si>
  <si>
    <t>Overføringer fra andre</t>
  </si>
  <si>
    <t>20120</t>
  </si>
  <si>
    <t>Private/Ikke-kommunale barnehager</t>
  </si>
  <si>
    <t>13701</t>
  </si>
  <si>
    <t>Kjøp fra andre - tilskudd og driftsavtaler</t>
  </si>
  <si>
    <t>17500</t>
  </si>
  <si>
    <t>Refusjon fra kommuner</t>
  </si>
  <si>
    <t>300011</t>
  </si>
  <si>
    <t>Kompetanse og tjenesteutvikling</t>
  </si>
  <si>
    <t>11000</t>
  </si>
  <si>
    <t>Kontormateriell</t>
  </si>
  <si>
    <t>10180</t>
  </si>
  <si>
    <t>REKOMP</t>
  </si>
  <si>
    <t>15500</t>
  </si>
  <si>
    <t>Avsetning til bundne fond</t>
  </si>
  <si>
    <t>11168</t>
  </si>
  <si>
    <t>Tilretteleggingsmidler videre/etterutdanning barnehage</t>
  </si>
  <si>
    <t>17000</t>
  </si>
  <si>
    <t>Øremerkede tilskudd fra staten</t>
  </si>
  <si>
    <t>10224</t>
  </si>
  <si>
    <t>Bedre språkforståelse blant minoritetsspråklige barn</t>
  </si>
  <si>
    <t>Skulle vært ført på tjeneste 211</t>
  </si>
  <si>
    <t>12292</t>
  </si>
  <si>
    <t>Toppet bemanning (barnehage)</t>
  </si>
  <si>
    <t>19500</t>
  </si>
  <si>
    <t>Bruk av bundne driftsfond</t>
  </si>
  <si>
    <t>320000</t>
  </si>
  <si>
    <t>Område bhg</t>
  </si>
  <si>
    <t>11210</t>
  </si>
  <si>
    <t>Mobilabonnement-gave ansatte</t>
  </si>
  <si>
    <t>11400</t>
  </si>
  <si>
    <t>Annonser</t>
  </si>
  <si>
    <t>320009</t>
  </si>
  <si>
    <t>Virksomhetsledere Område barnehage</t>
  </si>
  <si>
    <t>321100</t>
  </si>
  <si>
    <t>Skoghus bhg</t>
  </si>
  <si>
    <t>10300</t>
  </si>
  <si>
    <t>Lønn til ekstrahjelp</t>
  </si>
  <si>
    <t>10400</t>
  </si>
  <si>
    <t>Overtidslønn</t>
  </si>
  <si>
    <t>10501</t>
  </si>
  <si>
    <t>Lønn/honorar uten feriepenger</t>
  </si>
  <si>
    <t>11050</t>
  </si>
  <si>
    <t>Undervisningsmateriell</t>
  </si>
  <si>
    <t>11140</t>
  </si>
  <si>
    <t>Medikamenter/medisiner</t>
  </si>
  <si>
    <t>12000</t>
  </si>
  <si>
    <t>Inventar og utstyr</t>
  </si>
  <si>
    <t>16000</t>
  </si>
  <si>
    <t>Brukerbetaling/egenbetaling</t>
  </si>
  <si>
    <t>17101</t>
  </si>
  <si>
    <t>Refusjon foreldrepenger</t>
  </si>
  <si>
    <t>20110</t>
  </si>
  <si>
    <t>Mattilbud i barnehagen</t>
  </si>
  <si>
    <t>16200</t>
  </si>
  <si>
    <t>Avgiftsfrie inntekter og salgsinntekter(omsetning utenfor MVA-loven)</t>
  </si>
  <si>
    <t>321300</t>
  </si>
  <si>
    <t>Bakkebygrenda bhg</t>
  </si>
  <si>
    <t>10210</t>
  </si>
  <si>
    <t>Ferievikarer</t>
  </si>
  <si>
    <t>12001</t>
  </si>
  <si>
    <t>IKT-utstyr</t>
  </si>
  <si>
    <t>12301</t>
  </si>
  <si>
    <t>Vedlikehold av bygninger og anlegg</t>
  </si>
  <si>
    <t>12501</t>
  </si>
  <si>
    <t>Materialer vedlikehold</t>
  </si>
  <si>
    <t>321301</t>
  </si>
  <si>
    <t>Hestehoven åpne bhg</t>
  </si>
  <si>
    <t>11100</t>
  </si>
  <si>
    <t>Medisinsk forbruksmateriell</t>
  </si>
  <si>
    <t>38041</t>
  </si>
  <si>
    <t>Ski, åpen barnehage</t>
  </si>
  <si>
    <t>331000</t>
  </si>
  <si>
    <t>Dynamitten bhg</t>
  </si>
  <si>
    <t>11201</t>
  </si>
  <si>
    <t>Avgiftsfrie gebyrer og pant (eHandel)</t>
  </si>
  <si>
    <t>11310</t>
  </si>
  <si>
    <t>Avgiftsfrie gebyrer</t>
  </si>
  <si>
    <t>10214</t>
  </si>
  <si>
    <t>Tolkeutgifter</t>
  </si>
  <si>
    <t>331800</t>
  </si>
  <si>
    <t>Kråkstad bhg</t>
  </si>
  <si>
    <t>10201</t>
  </si>
  <si>
    <t>Avtalefestede tillegg vikar</t>
  </si>
  <si>
    <t>10010</t>
  </si>
  <si>
    <t>Arrangementer barn</t>
  </si>
  <si>
    <t>12135</t>
  </si>
  <si>
    <t>Fra jord til bord</t>
  </si>
  <si>
    <t>12702</t>
  </si>
  <si>
    <t>Vikartjenester</t>
  </si>
  <si>
    <t>17102</t>
  </si>
  <si>
    <t>Pleiepenger</t>
  </si>
  <si>
    <t>331900</t>
  </si>
  <si>
    <t>Skotbu bhg</t>
  </si>
  <si>
    <t>340100</t>
  </si>
  <si>
    <t>Barnehager sone Ski sørøst</t>
  </si>
  <si>
    <t>12030</t>
  </si>
  <si>
    <t>Class</t>
  </si>
  <si>
    <t>340109</t>
  </si>
  <si>
    <t>Avdelingsledere sone Ski sørøst</t>
  </si>
  <si>
    <t>321700</t>
  </si>
  <si>
    <t>Magasinparken bhg</t>
  </si>
  <si>
    <t>10998</t>
  </si>
  <si>
    <t>NAV - refusjon lønnsutgifter</t>
  </si>
  <si>
    <t>10223</t>
  </si>
  <si>
    <t>Barnehagetilskudd - flyktninger</t>
  </si>
  <si>
    <t>17002</t>
  </si>
  <si>
    <t>Refusjon NAV stat</t>
  </si>
  <si>
    <t>321900</t>
  </si>
  <si>
    <t>Øvre Hebekk bhg</t>
  </si>
  <si>
    <t>331200</t>
  </si>
  <si>
    <t>Vestråt bhg</t>
  </si>
  <si>
    <t>11662</t>
  </si>
  <si>
    <t>IMDI Ekstratilskudd K.S 2019</t>
  </si>
  <si>
    <t>331400</t>
  </si>
  <si>
    <t>Eikeliveien bhg</t>
  </si>
  <si>
    <t>11135</t>
  </si>
  <si>
    <t>Svømming barnehager</t>
  </si>
  <si>
    <t>12177</t>
  </si>
  <si>
    <t>Kyllingprosjekt, Eikeliveien</t>
  </si>
  <si>
    <t>10024</t>
  </si>
  <si>
    <t>Lydbøker- barn</t>
  </si>
  <si>
    <t>10326</t>
  </si>
  <si>
    <t>Mobiltelefoner</t>
  </si>
  <si>
    <t>11701</t>
  </si>
  <si>
    <t>Driftsutgifter til egne/leide transportmidler/maskiner</t>
  </si>
  <si>
    <t>12138</t>
  </si>
  <si>
    <t>IMDI Ekstratilskudd A.H 2021</t>
  </si>
  <si>
    <t>18101</t>
  </si>
  <si>
    <t>Andre statlige overføringer for virksomheter</t>
  </si>
  <si>
    <t>331600</t>
  </si>
  <si>
    <t>Utgår 2025_Vestveien bhg</t>
  </si>
  <si>
    <t>340200</t>
  </si>
  <si>
    <t>Barnehager sone Ski vest</t>
  </si>
  <si>
    <t>340209</t>
  </si>
  <si>
    <t>Avdelingsledere sone Ski vest</t>
  </si>
  <si>
    <t>320600</t>
  </si>
  <si>
    <t>Smedsrud bhg</t>
  </si>
  <si>
    <t>10008</t>
  </si>
  <si>
    <t>Tilretteleggingsmidler barnehage</t>
  </si>
  <si>
    <t>322100</t>
  </si>
  <si>
    <t>Siggerud bhg</t>
  </si>
  <si>
    <t>11657</t>
  </si>
  <si>
    <t>IMDI Ekstratilskudd D.V 2019</t>
  </si>
  <si>
    <t>12276</t>
  </si>
  <si>
    <t>Forsvarlig bemanning barnehage</t>
  </si>
  <si>
    <t>330500</t>
  </si>
  <si>
    <t>Langhus bhg</t>
  </si>
  <si>
    <t>38585</t>
  </si>
  <si>
    <t>12701</t>
  </si>
  <si>
    <t>Kjøp av konsulenttjenester (spesialkompetanse)</t>
  </si>
  <si>
    <t>11533</t>
  </si>
  <si>
    <t>Tilskudd lærling</t>
  </si>
  <si>
    <t>18300</t>
  </si>
  <si>
    <t>Overføringer fra fylkeskommuner</t>
  </si>
  <si>
    <t>330700</t>
  </si>
  <si>
    <t>Tussestien bhg</t>
  </si>
  <si>
    <t>12300</t>
  </si>
  <si>
    <t>Drift av bygninger og anlegg</t>
  </si>
  <si>
    <t>38460</t>
  </si>
  <si>
    <t>332100</t>
  </si>
  <si>
    <t>Siggerud gård bhg</t>
  </si>
  <si>
    <t>16201</t>
  </si>
  <si>
    <t>Gebyrer (Inntekter, ingen mva behandling)</t>
  </si>
  <si>
    <t>340300</t>
  </si>
  <si>
    <t>Barnehager sone Langhus/Siggerud</t>
  </si>
  <si>
    <t>340309</t>
  </si>
  <si>
    <t>Avdelingsledere sone Langhus/Siggerud</t>
  </si>
  <si>
    <t>320200</t>
  </si>
  <si>
    <t>Bjørkekroken bhg</t>
  </si>
  <si>
    <t>320400</t>
  </si>
  <si>
    <t>Skoglia bhg</t>
  </si>
  <si>
    <t>11878</t>
  </si>
  <si>
    <t>Velkomstavdeling flyktninger, Skoglia bhg</t>
  </si>
  <si>
    <t>12600</t>
  </si>
  <si>
    <t>Renholds- og vaskeritjenester</t>
  </si>
  <si>
    <t>10218</t>
  </si>
  <si>
    <t>Videreutdanning, vikarordningen</t>
  </si>
  <si>
    <t>320401</t>
  </si>
  <si>
    <t>Velkomstavdeling flyktninger bhg</t>
  </si>
  <si>
    <t>320800</t>
  </si>
  <si>
    <t>Vevelstadåsen bhg</t>
  </si>
  <si>
    <t>320801</t>
  </si>
  <si>
    <t>Langhuset åpne bhg</t>
  </si>
  <si>
    <t>330100</t>
  </si>
  <si>
    <t>Bøleråsen bhg</t>
  </si>
  <si>
    <t>12167</t>
  </si>
  <si>
    <t>Mentorfunksjon</t>
  </si>
  <si>
    <t>17001</t>
  </si>
  <si>
    <t>Refusjon fra staten</t>
  </si>
  <si>
    <t>330300</t>
  </si>
  <si>
    <t>Trollskogen bhg</t>
  </si>
  <si>
    <t>11023</t>
  </si>
  <si>
    <t>ABLU Videreutdanning, barnehage</t>
  </si>
  <si>
    <t>12002</t>
  </si>
  <si>
    <t>Bibliotekets bøker m.m</t>
  </si>
  <si>
    <t>331700</t>
  </si>
  <si>
    <t>Sætreskogen bhg</t>
  </si>
  <si>
    <t>340409</t>
  </si>
  <si>
    <t>Avdelingsledere sone Bøleråsen/Vevelstadåsen</t>
  </si>
  <si>
    <t>321400</t>
  </si>
  <si>
    <t>Ingierkollen bhg</t>
  </si>
  <si>
    <t>12162</t>
  </si>
  <si>
    <t>IMDI Ekstratilskudd G.D.N 2021</t>
  </si>
  <si>
    <t>12147</t>
  </si>
  <si>
    <t>Kjøkkenhage- Sparebankstiftelsen</t>
  </si>
  <si>
    <t>321500</t>
  </si>
  <si>
    <t>Mellomåsen bhg</t>
  </si>
  <si>
    <t>321600</t>
  </si>
  <si>
    <t>Kolbotn bhg</t>
  </si>
  <si>
    <t>13700</t>
  </si>
  <si>
    <t>Kjøp fra andre</t>
  </si>
  <si>
    <t>321601</t>
  </si>
  <si>
    <t>Kolbotn åpne bhg</t>
  </si>
  <si>
    <t>321800</t>
  </si>
  <si>
    <t>Kapellveien bhg</t>
  </si>
  <si>
    <t>331300</t>
  </si>
  <si>
    <t>Trolldalen bhg</t>
  </si>
  <si>
    <t>11852</t>
  </si>
  <si>
    <t>Vakthold og alarmutrykninger</t>
  </si>
  <si>
    <t>12500</t>
  </si>
  <si>
    <t>Materialer drift</t>
  </si>
  <si>
    <t>340500</t>
  </si>
  <si>
    <t>Barnehager sone Kolbotn/Vassbonn</t>
  </si>
  <si>
    <t>340509</t>
  </si>
  <si>
    <t>Avdelingledere sone Kolbotn/Vassbonn</t>
  </si>
  <si>
    <t>320100</t>
  </si>
  <si>
    <t>Bråten bhg</t>
  </si>
  <si>
    <t>320300</t>
  </si>
  <si>
    <t>Rognebærlia bhg</t>
  </si>
  <si>
    <t>320500</t>
  </si>
  <si>
    <t>Ødegården bhg</t>
  </si>
  <si>
    <t>330200</t>
  </si>
  <si>
    <t>Holberg bhg</t>
  </si>
  <si>
    <t>330400</t>
  </si>
  <si>
    <t>Tømteveien bhg</t>
  </si>
  <si>
    <t>12078</t>
  </si>
  <si>
    <t>Tolkeutgifter (som ikke er knyttet til flyktninger)</t>
  </si>
  <si>
    <t>340600</t>
  </si>
  <si>
    <t>Barnehager sone Sofiemyr</t>
  </si>
  <si>
    <t>340609</t>
  </si>
  <si>
    <t>Avdelingsledere sone Sofiemyr</t>
  </si>
  <si>
    <t>320900</t>
  </si>
  <si>
    <t>Augestad bhg</t>
  </si>
  <si>
    <t>321000</t>
  </si>
  <si>
    <t>Gimleveien bhg</t>
  </si>
  <si>
    <t>321200</t>
  </si>
  <si>
    <t>Hareveien bhg</t>
  </si>
  <si>
    <t>10101</t>
  </si>
  <si>
    <t>Avtalefestede tillegg fastlønn</t>
  </si>
  <si>
    <t>16500</t>
  </si>
  <si>
    <t>Avgifspliktige inntekter/salgsinntekter</t>
  </si>
  <si>
    <t>322000</t>
  </si>
  <si>
    <t>Slåbråten bhg</t>
  </si>
  <si>
    <t>12310</t>
  </si>
  <si>
    <t>Drift av bygninger og anlegg - Elektriske arbeider</t>
  </si>
  <si>
    <t>34024</t>
  </si>
  <si>
    <t>331100</t>
  </si>
  <si>
    <t>Hellerasten bhg</t>
  </si>
  <si>
    <t>331500</t>
  </si>
  <si>
    <t>Greverudlia bhg</t>
  </si>
  <si>
    <t>340700</t>
  </si>
  <si>
    <t>Barnehager sone Tårnåsen/Oppegård</t>
  </si>
  <si>
    <t>10912</t>
  </si>
  <si>
    <t>Psykososialt kriseteam</t>
  </si>
  <si>
    <t>340709</t>
  </si>
  <si>
    <t>Avdelingsledere sone Tårnåsen/Oppegård</t>
  </si>
  <si>
    <t>320700</t>
  </si>
  <si>
    <t>Haukeliveien bhg</t>
  </si>
  <si>
    <t>330600</t>
  </si>
  <si>
    <t>Ekornrud bhg</t>
  </si>
  <si>
    <t>10901</t>
  </si>
  <si>
    <t>SPK Pensjon</t>
  </si>
  <si>
    <t>330800</t>
  </si>
  <si>
    <t>Nordåsveien bhg</t>
  </si>
  <si>
    <t>330900</t>
  </si>
  <si>
    <t>Vestliveien bhg</t>
  </si>
  <si>
    <t>332000</t>
  </si>
  <si>
    <t>Vestre Greverud bhg</t>
  </si>
  <si>
    <t>340809</t>
  </si>
  <si>
    <t>Avdelingsledere sone Greverud/Myrvoll</t>
  </si>
  <si>
    <t>340900</t>
  </si>
  <si>
    <t>Utgår 2025_Barnehager sone Oppegård syd</t>
  </si>
  <si>
    <t>340909</t>
  </si>
  <si>
    <t>Utgår 2025_Avdelingsledere sone Oppegård syd</t>
  </si>
  <si>
    <t>990100</t>
  </si>
  <si>
    <t>Andre områder</t>
  </si>
  <si>
    <t>10907</t>
  </si>
  <si>
    <t>Bruk av premiefond</t>
  </si>
  <si>
    <t>14704</t>
  </si>
  <si>
    <t>Tap på fordringer uten momsfradrag</t>
  </si>
  <si>
    <t>14709</t>
  </si>
  <si>
    <t>Tapsavsetninger</t>
  </si>
  <si>
    <t>990200</t>
  </si>
  <si>
    <t>Avskrivninger</t>
  </si>
  <si>
    <t>15900</t>
  </si>
  <si>
    <t>ØKONOMIRAPPORT – Funksjon 221  ▸  Lim inn fra regnskap. Sett Gruppering i kolonne H.</t>
  </si>
  <si>
    <t>Summeringstabeller</t>
  </si>
  <si>
    <t>Prosjektnummer</t>
  </si>
  <si>
    <t>Prosjektbeskrivelse/objektnavn e.l.</t>
  </si>
  <si>
    <t>Regnskap</t>
  </si>
  <si>
    <t>Gruppering (jfr. fanen "Metadata")</t>
  </si>
  <si>
    <t>Gruppering 211*</t>
  </si>
  <si>
    <t>22100</t>
  </si>
  <si>
    <t>Barnehagelokaler og skyss</t>
  </si>
  <si>
    <t>11273</t>
  </si>
  <si>
    <t>Laft Software</t>
  </si>
  <si>
    <t>11281</t>
  </si>
  <si>
    <t>Standard online</t>
  </si>
  <si>
    <t>5. Sykelønnsrefusjon</t>
  </si>
  <si>
    <t>38485</t>
  </si>
  <si>
    <t>38500</t>
  </si>
  <si>
    <t>Lilleskogen barnehage</t>
  </si>
  <si>
    <t>Internt salg/matsalg</t>
  </si>
  <si>
    <t>Tap på krav</t>
  </si>
  <si>
    <t>700100</t>
  </si>
  <si>
    <t>Byggdrift</t>
  </si>
  <si>
    <t>Tilskudd private</t>
  </si>
  <si>
    <t>Annet</t>
  </si>
  <si>
    <t>11913</t>
  </si>
  <si>
    <t>BE34008 Varebil</t>
  </si>
  <si>
    <t>10791</t>
  </si>
  <si>
    <t>EE44134 Varebil kl.2</t>
  </si>
  <si>
    <t>11751</t>
  </si>
  <si>
    <t>EF65317 Varebil kl.2</t>
  </si>
  <si>
    <t>11544</t>
  </si>
  <si>
    <t>Arbeidstøy</t>
  </si>
  <si>
    <t>Korreksjoner</t>
  </si>
  <si>
    <t>10176</t>
  </si>
  <si>
    <t>EH64743 varebil</t>
  </si>
  <si>
    <t>10289</t>
  </si>
  <si>
    <t>ED94522 (Varebil)</t>
  </si>
  <si>
    <t>10291</t>
  </si>
  <si>
    <t>ED94524 (Varebil)</t>
  </si>
  <si>
    <t>10292</t>
  </si>
  <si>
    <t>ED94525 (Varebil)</t>
  </si>
  <si>
    <t>10308</t>
  </si>
  <si>
    <t>BE31407 (Varebil kl.2)</t>
  </si>
  <si>
    <t>10504</t>
  </si>
  <si>
    <t>EF40808 Varebil kl.2</t>
  </si>
  <si>
    <t>10508</t>
  </si>
  <si>
    <t>EF40809 Varebil kl.2</t>
  </si>
  <si>
    <t>10509</t>
  </si>
  <si>
    <t>EF40810 Varebil kl.2</t>
  </si>
  <si>
    <t>11410</t>
  </si>
  <si>
    <t>BE26421 (Byggvedlikehold tjeneste 12100, fordeles ved årets slutt) (Varebil)</t>
  </si>
  <si>
    <t>11496</t>
  </si>
  <si>
    <t>BE28445 (Byggdrift tjeneste 12100, fordeles ved årets slutt) (Varebil)</t>
  </si>
  <si>
    <t>11497</t>
  </si>
  <si>
    <t>BE28446 (Byggdrift tjeneste 12100, fordeles ved årets slutt) (Varebil)</t>
  </si>
  <si>
    <t>11498</t>
  </si>
  <si>
    <t>BE28441 (Byggdrift tjeneste 12100, fordeles ved årets slutt) (Varebil)</t>
  </si>
  <si>
    <t>11499</t>
  </si>
  <si>
    <t>BE28442 (Byggdrift tjeneste 12100, fordeles ved årets slutt) (Varebil)</t>
  </si>
  <si>
    <t>11502</t>
  </si>
  <si>
    <t>BE28091 (Byggdrift tjeneste 12100, fordeles ved årets slutt) (Varebil)</t>
  </si>
  <si>
    <t>11505</t>
  </si>
  <si>
    <t>BE28081 (Byggvedlikehold tjeneste 12100, fordeles ved årets slutt) (Varebil)</t>
  </si>
  <si>
    <t>11515</t>
  </si>
  <si>
    <t>BE28448 (Byggdrift tjeneste 12100, fordeles ved årets slutt) (Varebil)</t>
  </si>
  <si>
    <t>11517</t>
  </si>
  <si>
    <t>BE28450 (Byggdrift tjeneste 12100, fordeles ved årets slutt) (Varebil)</t>
  </si>
  <si>
    <t>11518</t>
  </si>
  <si>
    <t>BE28451 (Byggdrift tjeneste 12100, fordeles ved årets slutt) (Varebil)</t>
  </si>
  <si>
    <t>11519</t>
  </si>
  <si>
    <t>BE28452 (Byggdrift tjeneste 12100, fordeles ved årets slutt) (Varebil)</t>
  </si>
  <si>
    <t>11525</t>
  </si>
  <si>
    <t>EC33302 (Byggvedlikehold tjeneste 12100, fordeles ved årets slutt) (Varebil)</t>
  </si>
  <si>
    <t>11527</t>
  </si>
  <si>
    <t>EC33304 (Byggvedlikehold tjeneste 12100, fordeles ved årets slutt) (Varebil)</t>
  </si>
  <si>
    <t>11528</t>
  </si>
  <si>
    <t>EC33305 (Byggvedlikehold tjeneste 12100, fordeles ved årets slutt) (Varebil)</t>
  </si>
  <si>
    <t>11548</t>
  </si>
  <si>
    <t>BE29021 (Byggvedlikehold tjeneste 12100, fordeles ved årets slutt) (Varebil)</t>
  </si>
  <si>
    <t>11561</t>
  </si>
  <si>
    <t>EC65026 (Byggvedlikehold tjeneste 12100, fordeles ved årets slutt) (Varebil)</t>
  </si>
  <si>
    <t>11614</t>
  </si>
  <si>
    <t>ED51174 (Varebil)</t>
  </si>
  <si>
    <t>11616</t>
  </si>
  <si>
    <t>ED51176 (Varebil)</t>
  </si>
  <si>
    <t>11714</t>
  </si>
  <si>
    <t>EE90095 Varebil kl.2</t>
  </si>
  <si>
    <t>11720</t>
  </si>
  <si>
    <t>EE90103 Varebil kl.2</t>
  </si>
  <si>
    <t>11750</t>
  </si>
  <si>
    <t>EF65316 Varebil kl.2</t>
  </si>
  <si>
    <t>11753</t>
  </si>
  <si>
    <t>EF65319 Varebil kl.2</t>
  </si>
  <si>
    <t>11754</t>
  </si>
  <si>
    <t>EF65320 (Varebil kl.2)</t>
  </si>
  <si>
    <t>11787</t>
  </si>
  <si>
    <t>EF65322 Varebil kl.2</t>
  </si>
  <si>
    <t>11811</t>
  </si>
  <si>
    <t>EE90099 (Varebil kl.2)</t>
  </si>
  <si>
    <t>11833</t>
  </si>
  <si>
    <t>EE90106 (Varebil kl.2)</t>
  </si>
  <si>
    <t>12206</t>
  </si>
  <si>
    <t>EJ73731 varebil</t>
  </si>
  <si>
    <t>12207</t>
  </si>
  <si>
    <t>EJ73732 varebil</t>
  </si>
  <si>
    <t>12215</t>
  </si>
  <si>
    <t>EJ10919 varebil</t>
  </si>
  <si>
    <t>12222</t>
  </si>
  <si>
    <t>EJ73724 varebil</t>
  </si>
  <si>
    <t>11952</t>
  </si>
  <si>
    <t>Kommunale avgifter, høy sats 25%</t>
  </si>
  <si>
    <t>38290</t>
  </si>
  <si>
    <t>Skotbu skole og barnehage</t>
  </si>
  <si>
    <t>11953</t>
  </si>
  <si>
    <t>Kommunale avgifter, middel sats 15%</t>
  </si>
  <si>
    <t>12100</t>
  </si>
  <si>
    <t>Kjøp/leie transportmidler &lt;100.000</t>
  </si>
  <si>
    <t>10175</t>
  </si>
  <si>
    <t>EJ10882 varebil</t>
  </si>
  <si>
    <t>10272</t>
  </si>
  <si>
    <t>EE15610 (Varebil kl.2)</t>
  </si>
  <si>
    <t>10273</t>
  </si>
  <si>
    <t>EE15611 Varebil kl.2</t>
  </si>
  <si>
    <t>10278</t>
  </si>
  <si>
    <t>EE90087 Varebil kl.2</t>
  </si>
  <si>
    <t>10290</t>
  </si>
  <si>
    <t>ED94523 (Varebil)</t>
  </si>
  <si>
    <t>EF40806 Varebil kl.2</t>
  </si>
  <si>
    <t>EF40807 Varebil kl.2</t>
  </si>
  <si>
    <t>10556</t>
  </si>
  <si>
    <t>BE20531 (Personbil)</t>
  </si>
  <si>
    <t>10790</t>
  </si>
  <si>
    <t>EE44121 Varebil kl.2</t>
  </si>
  <si>
    <t>11503</t>
  </si>
  <si>
    <t>BE28092 (Byggdrift tjeneste 12100, fordeles ved årets slutt) (Varebil)</t>
  </si>
  <si>
    <t>11526</t>
  </si>
  <si>
    <t>EC33303 (Byggvedlikehold tjeneste 12100, fordeles ved årets slutt) (Varebil)</t>
  </si>
  <si>
    <t>11608</t>
  </si>
  <si>
    <t>ED27699 (Varebil)</t>
  </si>
  <si>
    <t>11615</t>
  </si>
  <si>
    <t>ED51175 (Varebil)</t>
  </si>
  <si>
    <t>11617</t>
  </si>
  <si>
    <t>ED51177 (Varebil)</t>
  </si>
  <si>
    <t>11645</t>
  </si>
  <si>
    <t>EE37583 Personbil</t>
  </si>
  <si>
    <t>11646</t>
  </si>
  <si>
    <t>EE15615 Varebil kl.2</t>
  </si>
  <si>
    <t>11648</t>
  </si>
  <si>
    <t>EE15617 (Varebil)</t>
  </si>
  <si>
    <t>11715</t>
  </si>
  <si>
    <t>EE90096 Varebil kl.2</t>
  </si>
  <si>
    <t>11716</t>
  </si>
  <si>
    <t>EE90097 Varebil kl.2</t>
  </si>
  <si>
    <t>11719</t>
  </si>
  <si>
    <t>EE90102 (Varebil kl.2)</t>
  </si>
  <si>
    <t>11752</t>
  </si>
  <si>
    <t>EF65318 (Varebil kl.2)</t>
  </si>
  <si>
    <t>11793</t>
  </si>
  <si>
    <t>EF65315 Varebil kl.2</t>
  </si>
  <si>
    <t>12184</t>
  </si>
  <si>
    <t>EJ73737 varebil</t>
  </si>
  <si>
    <t>12208</t>
  </si>
  <si>
    <t>EJ73723 varebil</t>
  </si>
  <si>
    <t>12211</t>
  </si>
  <si>
    <t>EJ10915 varebil</t>
  </si>
  <si>
    <t>12213</t>
  </si>
  <si>
    <t>EJ10917 varebil</t>
  </si>
  <si>
    <t>12221</t>
  </si>
  <si>
    <t>EJ73725 varebil</t>
  </si>
  <si>
    <t>12240</t>
  </si>
  <si>
    <t>EJ73728 Varebil</t>
  </si>
  <si>
    <t>33302</t>
  </si>
  <si>
    <t>Skiveien 62 , Solbakken skole for innvandrere</t>
  </si>
  <si>
    <t xml:space="preserve">Du </t>
  </si>
  <si>
    <t>Rest forsikringsoppgjør for skade som er utbedret tidligere år</t>
  </si>
  <si>
    <t>700101</t>
  </si>
  <si>
    <t>Vedlikeholdsfond_Eiendom</t>
  </si>
  <si>
    <t>34011</t>
  </si>
  <si>
    <t>Vestre Greverud barnehage, avd. Flåtestadveien</t>
  </si>
  <si>
    <t>34015</t>
  </si>
  <si>
    <t>34016</t>
  </si>
  <si>
    <t>34018</t>
  </si>
  <si>
    <t>34019</t>
  </si>
  <si>
    <t>34022</t>
  </si>
  <si>
    <t>38470</t>
  </si>
  <si>
    <t>Kråkstad gamle barnehage</t>
  </si>
  <si>
    <t>38475</t>
  </si>
  <si>
    <t>38550</t>
  </si>
  <si>
    <t>38570</t>
  </si>
  <si>
    <t>38430</t>
  </si>
  <si>
    <t>38560</t>
  </si>
  <si>
    <t>15400</t>
  </si>
  <si>
    <t>Avsetning disp.fond</t>
  </si>
  <si>
    <t>700110</t>
  </si>
  <si>
    <t>Teknisk forvaltning</t>
  </si>
  <si>
    <t>10599</t>
  </si>
  <si>
    <t>Lønn investering, fra drift (negativt fortegn)</t>
  </si>
  <si>
    <t>51092</t>
  </si>
  <si>
    <t>Berghagan 7 - felles kostnader til fordeling</t>
  </si>
  <si>
    <t>34023</t>
  </si>
  <si>
    <t>34029</t>
  </si>
  <si>
    <t>50616</t>
  </si>
  <si>
    <t>Roald Amundsens vei 105 - Svartskog barnehage</t>
  </si>
  <si>
    <t>11810</t>
  </si>
  <si>
    <t>Fjernvarme</t>
  </si>
  <si>
    <t>34027</t>
  </si>
  <si>
    <t>34004</t>
  </si>
  <si>
    <t>34005</t>
  </si>
  <si>
    <t>34006</t>
  </si>
  <si>
    <t>Ingierkollen barnehage, avd. Kantor</t>
  </si>
  <si>
    <t>34008</t>
  </si>
  <si>
    <t>Trolldalen barnehage, avd. Vassbonn</t>
  </si>
  <si>
    <t>34009</t>
  </si>
  <si>
    <t>Ingierkollen barnehage, avd. Ingieråsen</t>
  </si>
  <si>
    <t>34010</t>
  </si>
  <si>
    <t>Trolldalen barnehage, avd. Trollåsen</t>
  </si>
  <si>
    <t>34012</t>
  </si>
  <si>
    <t>Kolbotn barnehage, avd. Skolebakken</t>
  </si>
  <si>
    <t>34013</t>
  </si>
  <si>
    <t>34014</t>
  </si>
  <si>
    <t>34017</t>
  </si>
  <si>
    <t>34021</t>
  </si>
  <si>
    <t>Kolbotn barnehage, avd. Liaveien</t>
  </si>
  <si>
    <t>34025</t>
  </si>
  <si>
    <t>34026</t>
  </si>
  <si>
    <t>34410</t>
  </si>
  <si>
    <t>Augestad barnehage, avd. Øståsen</t>
  </si>
  <si>
    <t>34415</t>
  </si>
  <si>
    <t>Augestad barnehage, avd. Tårnåsen</t>
  </si>
  <si>
    <t>38420</t>
  </si>
  <si>
    <t>38440</t>
  </si>
  <si>
    <t>38450</t>
  </si>
  <si>
    <t>38490</t>
  </si>
  <si>
    <t>38510</t>
  </si>
  <si>
    <t>38520</t>
  </si>
  <si>
    <t>38530</t>
  </si>
  <si>
    <t>38565</t>
  </si>
  <si>
    <t>38575</t>
  </si>
  <si>
    <t>Siggerud gård barnehage</t>
  </si>
  <si>
    <t>38590</t>
  </si>
  <si>
    <t>38750</t>
  </si>
  <si>
    <t>Bregnefaret PU</t>
  </si>
  <si>
    <t>11058</t>
  </si>
  <si>
    <t>Airthings (sensorer)</t>
  </si>
  <si>
    <t>50931</t>
  </si>
  <si>
    <t>Inneklimasensor (fukt,muggsopp etc)</t>
  </si>
  <si>
    <t>34001</t>
  </si>
  <si>
    <t>11543</t>
  </si>
  <si>
    <t>Verktøy</t>
  </si>
  <si>
    <t>51195</t>
  </si>
  <si>
    <t>PC Ansatte og lærere</t>
  </si>
  <si>
    <t>12311</t>
  </si>
  <si>
    <t>Drift av bygninger og anlegg - Rørlegger</t>
  </si>
  <si>
    <t>12410</t>
  </si>
  <si>
    <t>Serviceavtaler og rep av Heis</t>
  </si>
  <si>
    <t>12411</t>
  </si>
  <si>
    <t>Serviceavtaler og rep av Brannanlegg</t>
  </si>
  <si>
    <t>34028</t>
  </si>
  <si>
    <t>Vassbonn barnehage</t>
  </si>
  <si>
    <t>38480</t>
  </si>
  <si>
    <t>38555</t>
  </si>
  <si>
    <t>12413</t>
  </si>
  <si>
    <t>Serviceavtale og rep, alarmer</t>
  </si>
  <si>
    <t>12415</t>
  </si>
  <si>
    <t>Serviceavtale og rep, tekniske anlegg, automasjon</t>
  </si>
  <si>
    <t>700120</t>
  </si>
  <si>
    <t>Drift</t>
  </si>
  <si>
    <t>10103</t>
  </si>
  <si>
    <t>Helligdagstillegg</t>
  </si>
  <si>
    <t>11830</t>
  </si>
  <si>
    <t>Naturgass og andre fossile gasser</t>
  </si>
  <si>
    <t>12200</t>
  </si>
  <si>
    <t>Leie av driftsmidler</t>
  </si>
  <si>
    <t>12312</t>
  </si>
  <si>
    <t>Drift av bygninger og anlegg - Slam og spyling</t>
  </si>
  <si>
    <t>12412</t>
  </si>
  <si>
    <t>Serviceavtaler og sanering, skadedyr</t>
  </si>
  <si>
    <t>Kontroll sprinkelanlegg feilført i investering</t>
  </si>
  <si>
    <t>700220</t>
  </si>
  <si>
    <t>Vedlikehold</t>
  </si>
  <si>
    <t>Korrigering feilføring av timer i investering</t>
  </si>
  <si>
    <t>10700</t>
  </si>
  <si>
    <t>Lønn vedlikehold</t>
  </si>
  <si>
    <t>10713</t>
  </si>
  <si>
    <t>BD65913 VW Caddy (Varebil)</t>
  </si>
  <si>
    <t>700210</t>
  </si>
  <si>
    <t>Byggutvikling</t>
  </si>
  <si>
    <t>700500</t>
  </si>
  <si>
    <t>Byggeprosjekter(vhet)</t>
  </si>
  <si>
    <t>38525</t>
  </si>
  <si>
    <t>Ski øst, ny barnehage</t>
  </si>
  <si>
    <t>700510</t>
  </si>
  <si>
    <t>Avdeling byggeprosjekter</t>
  </si>
  <si>
    <t>10339</t>
  </si>
  <si>
    <t>Interne kostnader (prosjektkontoret)</t>
  </si>
  <si>
    <t>10342</t>
  </si>
  <si>
    <t>Bikostnader</t>
  </si>
  <si>
    <t>700709</t>
  </si>
  <si>
    <t>Avdelingsledere Vei og park</t>
  </si>
  <si>
    <t>700720</t>
  </si>
  <si>
    <t>Park og idrett</t>
  </si>
  <si>
    <t>700730</t>
  </si>
  <si>
    <t>Plan og prosjekt</t>
  </si>
  <si>
    <t>700741</t>
  </si>
  <si>
    <t>Kjøretøykontoret</t>
  </si>
  <si>
    <t>700750</t>
  </si>
  <si>
    <t>Bydrift</t>
  </si>
  <si>
    <t>12090</t>
  </si>
  <si>
    <t>Arbeidstrening, Bydrift</t>
  </si>
  <si>
    <t>12168</t>
  </si>
  <si>
    <t>Miljøbensin</t>
  </si>
  <si>
    <t>10314</t>
  </si>
  <si>
    <t>Innkjøp diesel til fordeling</t>
  </si>
  <si>
    <t>11418</t>
  </si>
  <si>
    <t>BD95678 Varebil kl.2</t>
  </si>
  <si>
    <t>11451</t>
  </si>
  <si>
    <t>BD95679 Varebil kl.2</t>
  </si>
  <si>
    <t>11618</t>
  </si>
  <si>
    <t>AY45035 Mercedes Benz Lastebil</t>
  </si>
  <si>
    <t>11643</t>
  </si>
  <si>
    <t>BE30191 (Varebil kl.2)</t>
  </si>
  <si>
    <t>11703</t>
  </si>
  <si>
    <t>2012 Wille 855c</t>
  </si>
  <si>
    <t>11799</t>
  </si>
  <si>
    <t>AS46354 For Transit Varebil kl.2</t>
  </si>
  <si>
    <t>11836</t>
  </si>
  <si>
    <t>El-feiebil, Tenax Electra Evos (2023)</t>
  </si>
  <si>
    <t>11996</t>
  </si>
  <si>
    <t>WILLE,  665 Hjullaster, 2017</t>
  </si>
  <si>
    <t>11998</t>
  </si>
  <si>
    <t>Vitra C3 Redskapsbærer, 2021</t>
  </si>
  <si>
    <t>Ravo 540 Feiemaskin, 2019</t>
  </si>
  <si>
    <t>MFH 2500 Feiemaskin, 2004</t>
  </si>
  <si>
    <t>12013</t>
  </si>
  <si>
    <t>Husquarna R 316 TSX Gressklipper, 2023</t>
  </si>
  <si>
    <t>12035</t>
  </si>
  <si>
    <t>Flishogger, Timberwolf TW190TVGTR, serienr 45A5GS196007</t>
  </si>
  <si>
    <t>12191</t>
  </si>
  <si>
    <t>BR9857 Tysse tilhenger</t>
  </si>
  <si>
    <t>51280</t>
  </si>
  <si>
    <t>Feiebil, Dulevo D6 (2024)</t>
  </si>
  <si>
    <t>11804</t>
  </si>
  <si>
    <t>BU31513 Iveco 70C18/ Lastebil plan</t>
  </si>
  <si>
    <t>12011</t>
  </si>
  <si>
    <t>Husquarna P 525 DX Gressklipper, 2020</t>
  </si>
  <si>
    <t>51281</t>
  </si>
  <si>
    <t>El-gressklipper, Raymo (2024)</t>
  </si>
  <si>
    <t>12148</t>
  </si>
  <si>
    <t>Leie av lift</t>
  </si>
  <si>
    <t>12119</t>
  </si>
  <si>
    <t>Vaskehall, Sofiemyr</t>
  </si>
  <si>
    <t>12098</t>
  </si>
  <si>
    <t>Vinterdrift på skoler/barnehager/pleiehjem</t>
  </si>
  <si>
    <t>700751</t>
  </si>
  <si>
    <t>Vedlikeholdsfond_Vei og park</t>
  </si>
  <si>
    <t>38240</t>
  </si>
  <si>
    <t>Vevelstadåsen skole</t>
  </si>
  <si>
    <t>710000</t>
  </si>
  <si>
    <t>Områdeleder Eiendom</t>
  </si>
  <si>
    <t>11800</t>
  </si>
  <si>
    <t>Strøm</t>
  </si>
  <si>
    <t>710001</t>
  </si>
  <si>
    <t>Energikostnader - Eiendom</t>
  </si>
  <si>
    <t>700800</t>
  </si>
  <si>
    <t>Eiendomsutvikling</t>
  </si>
  <si>
    <t>10029</t>
  </si>
  <si>
    <t>"Villenga" - Leie av barnehagetomt</t>
  </si>
  <si>
    <t>Leiekostnader</t>
  </si>
  <si>
    <t>38060</t>
  </si>
  <si>
    <t>Berghagan 7</t>
  </si>
  <si>
    <t>700300</t>
  </si>
  <si>
    <t>Renhold</t>
  </si>
  <si>
    <t>22130</t>
  </si>
  <si>
    <t>Renhold barnehagelokaler</t>
  </si>
  <si>
    <t>700309</t>
  </si>
  <si>
    <t>Avdelingsledere Renhold</t>
  </si>
  <si>
    <t>10750</t>
  </si>
  <si>
    <t>Lønn renhold</t>
  </si>
  <si>
    <t>700310</t>
  </si>
  <si>
    <t>Renhold nord</t>
  </si>
  <si>
    <t>33104</t>
  </si>
  <si>
    <t>Tårnåsen skole</t>
  </si>
  <si>
    <t>10752</t>
  </si>
  <si>
    <t>Lønn vikarer renhold</t>
  </si>
  <si>
    <t>700320</t>
  </si>
  <si>
    <t>Renhold sør og hovedrenhold</t>
  </si>
  <si>
    <t>11872</t>
  </si>
  <si>
    <t>EH65792 Personbil</t>
  </si>
  <si>
    <t>11390</t>
  </si>
  <si>
    <t>BE26604 (Renhold tjeneste 12100, fordeles ved årets slutt) (Personbil)</t>
  </si>
  <si>
    <t>700330</t>
  </si>
  <si>
    <t>Renhold øst og renhold i hjemmet</t>
  </si>
  <si>
    <t>700340</t>
  </si>
  <si>
    <t>Renhold vest og vaskeri</t>
  </si>
  <si>
    <t>11513</t>
  </si>
  <si>
    <t>BE28086 Varebil kl.2</t>
  </si>
  <si>
    <t>11764</t>
  </si>
  <si>
    <t>EF77409 Personbil</t>
  </si>
  <si>
    <t>700350</t>
  </si>
  <si>
    <t>Renhold helsebygg</t>
  </si>
  <si>
    <t>710009</t>
  </si>
  <si>
    <t>Virksomhetsledere Område Eiendom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</si>
  <si>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</si>
  <si>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</si>
  <si>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</si>
  <si>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</si>
  <si>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</si>
  <si>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</si>
  <si>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</si>
  <si>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</si>
  <si>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</si>
  <si>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</si>
  <si>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</si>
  <si>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</si>
  <si>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</si>
  <si>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</si>
  <si>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</si>
  <si>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</si>
  <si>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</si>
  <si>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</si>
  <si>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</si>
  <si>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</si>
  <si>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</si>
  <si>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</si>
  <si>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</si>
  <si>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</si>
  <si>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60-689/70/73-79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</si>
  <si>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</si>
  <si>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</si>
  <si>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</si>
  <si>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</si>
  <si>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</si>
  <si>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</si>
  <si>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</si>
  <si>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</si>
  <si>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 - bredbånd og IKT-utstyr</t>
  </si>
  <si>
    <t>+ Opplæring felles</t>
  </si>
  <si>
    <t>+ Forsikring felles - ulykke, gruppeliv, bygg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</si>
  <si>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</si>
  <si>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</si>
  <si>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</si>
  <si>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</si>
  <si>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</si>
  <si>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</si>
  <si>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</si>
  <si>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</si>
  <si>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</si>
  <si>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</si>
  <si>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</si>
  <si>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</si>
  <si>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</si>
  <si>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</si>
  <si>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</si>
  <si>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</si>
  <si>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</si>
  <si>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</si>
  <si>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</si>
  <si>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</si>
  <si>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</si>
  <si>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</si>
  <si>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</si>
  <si>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</si>
  <si>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</si>
  <si>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</si>
  <si>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</si>
  <si>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</si>
  <si>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</si>
  <si>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690</t>
  </si>
  <si>
    <t>1.lønn</t>
  </si>
  <si>
    <t>Manuell</t>
  </si>
  <si>
    <t>+ IKT felles</t>
  </si>
  <si>
    <t>+ Forsikring felles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</si>
  <si>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</si>
  <si>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</si>
  <si>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</si>
  <si>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</si>
  <si>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</si>
  <si>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</si>
  <si>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</si>
  <si>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</si>
  <si>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</si>
  <si>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</si>
  <si>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</si>
  <si>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</si>
  <si>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</si>
  <si>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</si>
  <si>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</si>
  <si>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</si>
  <si>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</si>
  <si>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</si>
  <si>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</si>
  <si>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</si>
  <si>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</si>
  <si>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</si>
  <si>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</si>
  <si>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</si>
  <si>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</si>
  <si>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Sum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</si>
  <si>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</si>
  <si>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</si>
  <si>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</si>
  <si>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</si>
  <si>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</si>
  <si>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</si>
  <si>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</si>
  <si>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</si>
  <si>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</si>
  <si>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</si>
  <si>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</si>
  <si>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</si>
  <si>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</si>
  <si>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</si>
  <si>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</si>
  <si>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</si>
  <si>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</si>
  <si>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</si>
  <si>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</si>
  <si>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</si>
  <si>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Korrigering eiendomstilskudd for indirekte offentlig støtte</t>
  </si>
  <si>
    <t>Tilleggs-
tilskudd
(manuell)</t>
  </si>
  <si>
    <t>Sum
helår</t>
  </si>
  <si>
    <t>Faktisk husleie i 2026 er 123 564</t>
  </si>
  <si>
    <t>Tildeles eiendomstilskudd tilsvarende husleiekostnad.</t>
  </si>
  <si>
    <t>Verdi av kommunal tomt er beregnet ut fra en tomteverdi på anskaffelsestidspunkt på kr 0,95 mill</t>
  </si>
  <si>
    <t>Verdi av kommunal tomt er beregnet ut fra en tomteverdi på anskaffelsestidspunkt på kr 1,8 mill</t>
  </si>
  <si>
    <t>Barnehager med indirekte off. støtte</t>
  </si>
  <si>
    <t>Byggeår</t>
  </si>
  <si>
    <t>Tomteverdi</t>
  </si>
  <si>
    <t>Husleie</t>
  </si>
  <si>
    <t>Fratrekk</t>
  </si>
  <si>
    <t>Rikeåsen</t>
  </si>
  <si>
    <t>før 2010</t>
  </si>
  <si>
    <t>Sofiemyråsen</t>
  </si>
  <si>
    <t>Svartskog</t>
  </si>
  <si>
    <t>-</t>
  </si>
  <si>
    <t>Husbankens 10-års fastrente for</t>
  </si>
  <si>
    <t>https://www.husbanken.no/rente/historiske-renter/</t>
  </si>
  <si>
    <t>To barnehager har festekontrakt på kommunal tomt - er indirekte offentlig støtte. Fradrag i eiendomstilskudd med tomteverdi på anskaffelsestidspunkt *rentesats</t>
  </si>
  <si>
    <t xml:space="preserve">Svartskog barnehage leier hus og tilhørende uteareal av kommunen og betaler årlig leie for dette. </t>
  </si>
  <si>
    <t>Siden kommunen eier bygg og uteareal har barnehagen ikke ordinære kapitalkostnader. Tildeles eiendomstilskudd tilsvarende husleiekostnad.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</si>
  <si>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</si>
  <si>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</si>
  <si>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</si>
  <si>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</si>
  <si>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</si>
  <si>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</si>
  <si>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</si>
  <si>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</si>
  <si>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</si>
  <si>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</si>
  <si>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</si>
  <si>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</si>
  <si>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</si>
  <si>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</si>
  <si>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</si>
  <si>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</si>
  <si>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</si>
  <si>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</si>
  <si>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</si>
  <si>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</si>
  <si>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</si>
  <si>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</si>
  <si>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</si>
  <si>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</si>
  <si>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</si>
  <si>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</si>
  <si>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</si>
  <si>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</si>
  <si>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</si>
  <si>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</si>
  <si>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</si>
  <si>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</si>
  <si>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</si>
  <si>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</si>
  <si>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</si>
  <si>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</si>
  <si>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</si>
  <si>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</si>
  <si>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</si>
  <si>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</si>
  <si>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</si>
  <si>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</si>
  <si>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</si>
  <si>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</si>
  <si>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</si>
  <si>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</si>
  <si>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</si>
  <si>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</si>
  <si>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</si>
  <si>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</si>
  <si>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</si>
  <si>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</si>
  <si>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</si>
  <si>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</si>
  <si>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</si>
  <si>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</si>
  <si>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</si>
  <si>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</si>
  <si>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</si>
  <si>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</si>
  <si>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</si>
  <si>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</si>
  <si>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</si>
  <si>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</si>
  <si>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</si>
  <si>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</si>
  <si>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</si>
  <si>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</si>
  <si>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</si>
  <si>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</si>
  <si>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</si>
  <si>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</si>
  <si>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</si>
  <si>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</si>
  <si>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</si>
  <si>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</si>
  <si>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</si>
  <si>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</si>
  <si>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</si>
  <si>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</si>
  <si>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</si>
  <si>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</si>
  <si>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</si>
  <si>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</si>
  <si>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</si>
  <si>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</si>
  <si>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</si>
  <si>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</si>
  <si>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</si>
  <si>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</si>
  <si>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</si>
  <si>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</si>
  <si>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</si>
  <si>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</si>
  <si>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</si>
  <si>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</si>
  <si>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</si>
  <si>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</si>
  <si>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</si>
  <si>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</si>
  <si>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</si>
  <si>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</si>
  <si>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</si>
  <si>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</si>
  <si>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</si>
  <si>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</si>
  <si>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</si>
  <si>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</si>
  <si>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</si>
  <si>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</si>
  <si>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</si>
  <si>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</si>
  <si>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</si>
  <si>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</si>
  <si>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</si>
  <si>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</si>
  <si>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</si>
  <si>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</si>
  <si>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</si>
  <si>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</si>
  <si>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</si>
  <si>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</si>
  <si>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</si>
  <si>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</si>
  <si>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</si>
  <si>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</si>
  <si>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</si>
  <si>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</si>
  <si>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</si>
  <si>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</si>
  <si>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</si>
  <si>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</si>
  <si>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</si>
  <si>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</si>
  <si>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</si>
  <si>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</si>
  <si>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</si>
  <si>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</si>
  <si>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</si>
  <si>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</si>
  <si>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</si>
  <si>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</si>
  <si>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</si>
  <si>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</si>
  <si>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</si>
  <si>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</si>
  <si>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</si>
  <si>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</si>
  <si>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</si>
  <si>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</si>
  <si>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</si>
  <si>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</si>
  <si>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</si>
  <si>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</si>
  <si>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</si>
  <si>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</si>
  <si>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</si>
  <si>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</si>
  <si>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</si>
  <si>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</si>
  <si>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</si>
  <si>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</si>
  <si>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</si>
  <si>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</si>
  <si>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</si>
  <si>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</si>
  <si>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</si>
  <si>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</si>
  <si>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</si>
  <si>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</si>
  <si>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</si>
  <si>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</si>
  <si>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</si>
  <si>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</si>
  <si>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</si>
  <si>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</si>
  <si>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</si>
  <si>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</si>
  <si>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</si>
  <si>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</si>
  <si>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</si>
  <si>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</si>
  <si>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</si>
  <si>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</si>
  <si>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Asker</t>
  </si>
  <si>
    <t>Lillestrøm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</si>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</sst>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#,##0.0"/>
    <numFmt numFmtId="167" formatCode="0_ ;\-0\ "/>
    <numFmt numFmtId="168" formatCode="_ * #,##0_ ;_ * \-#,##0_ ;_ * &quot;-&quot;??_ ;_ @_ "/>
    <numFmt numFmtId="169" formatCode="_(* #,##0_);_(* \(#,##0\);_(* &quot;-&quot;??_);_(@_)"/>
    <numFmt numFmtId="170" formatCode="0.000\ %"/>
    <numFmt numFmtId="171" formatCode="_ * #,##0_ ;_ * \-#,##0_ ;_ * &quot;-&quot;???_ ;_ @_ "/>
  </numFmts>
  <fonts count="64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sz val="11"/>
      <name val="Calibri"/>
      <family val="2"/>
    </font>
    <font>
      <b/>
      <sz val="8"/>
      <color rgb="FF595959"/>
      <name val="Calibri"/>
      <family val="2"/>
    </font>
    <font>
      <sz val="11"/>
      <color rgb="FFFF0000"/>
      <name val="Calibri"/>
      <family val="2"/>
      <scheme val="minor"/>
    </font>
    <font>
      <b/>
      <sz val="10"/>
      <name val="Calibri"/>
      <family val="2"/>
    </font>
    <font>
      <i/>
      <sz val="10"/>
      <name val="Calibri"/>
      <family val="2"/>
    </font>
    <font>
      <b/>
      <i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BFBFBF"/>
      </right>
      <top style="thin">
        <color rgb="FFBFBFBF"/>
      </top>
      <bottom style="medium">
        <color indexed="64"/>
      </bottom>
      <diagonal/>
    </border>
    <border>
      <left style="thin">
        <color rgb="FFBFBFBF"/>
      </left>
      <right/>
      <top style="thin">
        <color rgb="FFBFBFBF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2" applyNumberFormat="0" applyAlignment="0" applyProtection="0"/>
    <xf numFmtId="0" fontId="42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77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7" fillId="19" borderId="5" xfId="0" applyFont="1" applyFill="1" applyBorder="1" applyAlignment="1">
      <alignment horizontal="left" vertical="top" wrapText="1"/>
    </xf>
    <xf numFmtId="0" fontId="38" fillId="20" borderId="5" xfId="0" applyFont="1" applyFill="1" applyBorder="1" applyAlignment="1">
      <alignment horizontal="left" vertical="top" wrapText="1"/>
    </xf>
    <xf numFmtId="0" fontId="37" fillId="19" borderId="6" xfId="0" applyFont="1" applyFill="1" applyBorder="1" applyAlignment="1">
      <alignment horizontal="left" vertical="top" wrapText="1"/>
    </xf>
    <xf numFmtId="0" fontId="38" fillId="20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16" fillId="22" borderId="15" xfId="0" applyFont="1" applyFill="1" applyBorder="1"/>
    <xf numFmtId="0" fontId="3" fillId="21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14" fontId="0" fillId="0" borderId="0" xfId="0" applyNumberFormat="1"/>
    <xf numFmtId="3" fontId="15" fillId="23" borderId="17" xfId="0" applyNumberFormat="1" applyFont="1" applyFill="1" applyBorder="1" applyAlignment="1">
      <alignment horizontal="right" vertical="center"/>
    </xf>
    <xf numFmtId="3" fontId="15" fillId="23" borderId="1" xfId="0" applyNumberFormat="1" applyFont="1" applyFill="1" applyBorder="1" applyAlignment="1">
      <alignment horizontal="right" vertical="center"/>
    </xf>
    <xf numFmtId="3" fontId="15" fillId="23" borderId="18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2" xfId="49" applyNumberFormat="1" applyAlignment="1">
      <alignment horizontal="right" vertical="center"/>
    </xf>
    <xf numFmtId="10" fontId="42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4" borderId="20" xfId="0" applyFont="1" applyFill="1" applyBorder="1" applyAlignment="1">
      <alignment horizontal="left" vertical="center"/>
    </xf>
    <xf numFmtId="0" fontId="45" fillId="26" borderId="23" xfId="0" applyFont="1" applyFill="1" applyBorder="1"/>
    <xf numFmtId="166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center"/>
    </xf>
    <xf numFmtId="3" fontId="18" fillId="5" borderId="3" xfId="0" applyNumberFormat="1" applyFont="1" applyFill="1" applyBorder="1" applyAlignment="1">
      <alignment horizontal="left" vertical="center"/>
    </xf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7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28" borderId="1" xfId="0" applyFont="1" applyFill="1" applyBorder="1" applyAlignment="1">
      <alignment horizontal="left" vertical="center" wrapText="1"/>
    </xf>
    <xf numFmtId="0" fontId="12" fillId="28" borderId="1" xfId="0" applyFont="1" applyFill="1" applyBorder="1" applyAlignment="1">
      <alignment horizontal="left" vertical="center"/>
    </xf>
    <xf numFmtId="3" fontId="14" fillId="28" borderId="1" xfId="0" applyNumberFormat="1" applyFont="1" applyFill="1" applyBorder="1" applyAlignment="1">
      <alignment horizontal="right" vertical="center"/>
    </xf>
    <xf numFmtId="0" fontId="23" fillId="28" borderId="1" xfId="0" applyFont="1" applyFill="1" applyBorder="1" applyAlignment="1">
      <alignment horizontal="center" vertical="center"/>
    </xf>
    <xf numFmtId="0" fontId="23" fillId="28" borderId="1" xfId="0" applyFont="1" applyFill="1" applyBorder="1" applyAlignment="1">
      <alignment horizontal="left" vertical="center" wrapText="1"/>
    </xf>
    <xf numFmtId="3" fontId="18" fillId="28" borderId="1" xfId="0" applyNumberFormat="1" applyFont="1" applyFill="1" applyBorder="1" applyAlignment="1">
      <alignment horizontal="right" vertical="center"/>
    </xf>
    <xf numFmtId="0" fontId="19" fillId="29" borderId="1" xfId="0" applyFont="1" applyFill="1" applyBorder="1" applyAlignment="1">
      <alignment horizontal="left" vertical="center"/>
    </xf>
    <xf numFmtId="3" fontId="24" fillId="29" borderId="2" xfId="0" applyNumberFormat="1" applyFont="1" applyFill="1" applyBorder="1" applyAlignment="1">
      <alignment horizontal="right" vertical="center"/>
    </xf>
    <xf numFmtId="0" fontId="0" fillId="29" borderId="1" xfId="0" applyFill="1" applyBorder="1"/>
    <xf numFmtId="0" fontId="25" fillId="29" borderId="1" xfId="0" applyFont="1" applyFill="1" applyBorder="1" applyAlignment="1">
      <alignment horizontal="left" vertical="center"/>
    </xf>
    <xf numFmtId="3" fontId="26" fillId="29" borderId="1" xfId="0" applyNumberFormat="1" applyFont="1" applyFill="1" applyBorder="1" applyAlignment="1">
      <alignment horizontal="right" vertical="center"/>
    </xf>
    <xf numFmtId="0" fontId="0" fillId="29" borderId="0" xfId="0" applyFill="1"/>
    <xf numFmtId="0" fontId="12" fillId="29" borderId="1" xfId="0" applyFont="1" applyFill="1" applyBorder="1" applyAlignment="1">
      <alignment horizontal="left" vertical="center"/>
    </xf>
    <xf numFmtId="3" fontId="14" fillId="29" borderId="1" xfId="0" applyNumberFormat="1" applyFont="1" applyFill="1" applyBorder="1" applyAlignment="1">
      <alignment horizontal="right" vertical="center"/>
    </xf>
    <xf numFmtId="10" fontId="27" fillId="29" borderId="1" xfId="0" applyNumberFormat="1" applyFont="1" applyFill="1" applyBorder="1" applyAlignment="1">
      <alignment horizontal="center" vertical="center"/>
    </xf>
    <xf numFmtId="0" fontId="23" fillId="29" borderId="1" xfId="0" applyFont="1" applyFill="1" applyBorder="1" applyAlignment="1">
      <alignment horizontal="left" vertical="center" wrapText="1"/>
    </xf>
    <xf numFmtId="0" fontId="25" fillId="29" borderId="0" xfId="0" applyFont="1" applyFill="1" applyAlignment="1">
      <alignment horizontal="left" vertical="center"/>
    </xf>
    <xf numFmtId="3" fontId="26" fillId="29" borderId="0" xfId="0" applyNumberFormat="1" applyFont="1" applyFill="1" applyAlignment="1">
      <alignment horizontal="right" vertical="center"/>
    </xf>
    <xf numFmtId="0" fontId="23" fillId="29" borderId="0" xfId="0" applyFont="1" applyFill="1" applyAlignment="1">
      <alignment horizontal="left" vertical="center" wrapText="1"/>
    </xf>
    <xf numFmtId="0" fontId="19" fillId="29" borderId="25" xfId="0" applyFont="1" applyFill="1" applyBorder="1" applyAlignment="1">
      <alignment horizontal="left" vertical="center"/>
    </xf>
    <xf numFmtId="3" fontId="24" fillId="29" borderId="25" xfId="0" applyNumberFormat="1" applyFont="1" applyFill="1" applyBorder="1" applyAlignment="1">
      <alignment horizontal="right" vertical="center"/>
    </xf>
    <xf numFmtId="0" fontId="0" fillId="29" borderId="25" xfId="0" applyFill="1" applyBorder="1"/>
    <xf numFmtId="0" fontId="12" fillId="28" borderId="16" xfId="0" applyFont="1" applyFill="1" applyBorder="1" applyAlignment="1">
      <alignment horizontal="left" vertical="center" wrapText="1"/>
    </xf>
    <xf numFmtId="3" fontId="18" fillId="28" borderId="16" xfId="0" applyNumberFormat="1" applyFont="1" applyFill="1" applyBorder="1" applyAlignment="1">
      <alignment horizontal="right" vertical="center"/>
    </xf>
    <xf numFmtId="0" fontId="23" fillId="28" borderId="16" xfId="0" applyFont="1" applyFill="1" applyBorder="1" applyAlignment="1">
      <alignment horizontal="center" vertical="center"/>
    </xf>
    <xf numFmtId="0" fontId="25" fillId="29" borderId="26" xfId="0" applyFont="1" applyFill="1" applyBorder="1" applyAlignment="1">
      <alignment horizontal="left" vertical="center"/>
    </xf>
    <xf numFmtId="3" fontId="26" fillId="29" borderId="26" xfId="0" applyNumberFormat="1" applyFont="1" applyFill="1" applyBorder="1" applyAlignment="1">
      <alignment horizontal="right" vertical="center"/>
    </xf>
    <xf numFmtId="0" fontId="0" fillId="29" borderId="27" xfId="0" applyFill="1" applyBorder="1"/>
    <xf numFmtId="0" fontId="25" fillId="29" borderId="25" xfId="0" applyFont="1" applyFill="1" applyBorder="1" applyAlignment="1">
      <alignment horizontal="left" vertical="center"/>
    </xf>
    <xf numFmtId="3" fontId="26" fillId="29" borderId="25" xfId="0" applyNumberFormat="1" applyFont="1" applyFill="1" applyBorder="1" applyAlignment="1">
      <alignment horizontal="right" vertical="center"/>
    </xf>
    <xf numFmtId="0" fontId="23" fillId="29" borderId="25" xfId="0" applyFont="1" applyFill="1" applyBorder="1" applyAlignment="1">
      <alignment horizontal="left" vertical="center" wrapText="1"/>
    </xf>
    <xf numFmtId="0" fontId="0" fillId="29" borderId="28" xfId="0" applyFill="1" applyBorder="1"/>
    <xf numFmtId="0" fontId="12" fillId="29" borderId="1" xfId="0" applyFont="1" applyFill="1" applyBorder="1" applyAlignment="1">
      <alignment horizontal="left" vertical="center" wrapText="1"/>
    </xf>
    <xf numFmtId="0" fontId="23" fillId="29" borderId="1" xfId="0" applyFont="1" applyFill="1" applyBorder="1" applyAlignment="1">
      <alignment horizontal="center" vertical="center"/>
    </xf>
    <xf numFmtId="0" fontId="4" fillId="29" borderId="14" xfId="0" applyFont="1" applyFill="1" applyBorder="1" applyAlignment="1">
      <alignment horizontal="left" vertical="center"/>
    </xf>
    <xf numFmtId="3" fontId="28" fillId="29" borderId="14" xfId="0" applyNumberFormat="1" applyFont="1" applyFill="1" applyBorder="1" applyAlignment="1">
      <alignment horizontal="right" vertical="center"/>
    </xf>
    <xf numFmtId="10" fontId="47" fillId="29" borderId="14" xfId="0" applyNumberFormat="1" applyFont="1" applyFill="1" applyBorder="1" applyAlignment="1">
      <alignment horizontal="center" vertical="center"/>
    </xf>
    <xf numFmtId="0" fontId="48" fillId="29" borderId="0" xfId="0" applyFont="1" applyFill="1"/>
    <xf numFmtId="0" fontId="12" fillId="29" borderId="0" xfId="0" applyFont="1" applyFill="1" applyAlignment="1">
      <alignment horizontal="left" vertical="center" wrapText="1"/>
    </xf>
    <xf numFmtId="3" fontId="14" fillId="29" borderId="0" xfId="0" applyNumberFormat="1" applyFont="1" applyFill="1" applyAlignment="1">
      <alignment horizontal="right" vertical="center"/>
    </xf>
    <xf numFmtId="0" fontId="23" fillId="29" borderId="0" xfId="0" applyFont="1" applyFill="1" applyAlignment="1">
      <alignment horizontal="center" vertical="center"/>
    </xf>
    <xf numFmtId="4" fontId="28" fillId="29" borderId="1" xfId="0" applyNumberFormat="1" applyFont="1" applyFill="1" applyBorder="1" applyAlignment="1">
      <alignment horizontal="right" vertical="center"/>
    </xf>
    <xf numFmtId="10" fontId="28" fillId="29" borderId="1" xfId="0" applyNumberFormat="1" applyFont="1" applyFill="1" applyBorder="1" applyAlignment="1">
      <alignment horizontal="right" vertical="center"/>
    </xf>
    <xf numFmtId="3" fontId="24" fillId="29" borderId="16" xfId="0" applyNumberFormat="1" applyFont="1" applyFill="1" applyBorder="1" applyAlignment="1">
      <alignment horizontal="right" vertical="center"/>
    </xf>
    <xf numFmtId="0" fontId="0" fillId="28" borderId="0" xfId="0" applyFill="1"/>
    <xf numFmtId="0" fontId="10" fillId="28" borderId="1" xfId="0" applyFont="1" applyFill="1" applyBorder="1" applyAlignment="1">
      <alignment horizontal="center" vertical="center"/>
    </xf>
    <xf numFmtId="1" fontId="12" fillId="28" borderId="1" xfId="0" applyNumberFormat="1" applyFont="1" applyFill="1" applyBorder="1" applyAlignment="1">
      <alignment horizontal="left" vertical="center"/>
    </xf>
    <xf numFmtId="1" fontId="12" fillId="28" borderId="1" xfId="0" applyNumberFormat="1" applyFont="1" applyFill="1" applyBorder="1" applyAlignment="1">
      <alignment horizontal="center" vertical="center"/>
    </xf>
    <xf numFmtId="10" fontId="13" fillId="29" borderId="1" xfId="0" applyNumberFormat="1" applyFont="1" applyFill="1" applyBorder="1" applyAlignment="1">
      <alignment horizontal="right" vertical="center"/>
    </xf>
    <xf numFmtId="4" fontId="13" fillId="29" borderId="1" xfId="0" applyNumberFormat="1" applyFont="1" applyFill="1" applyBorder="1" applyAlignment="1">
      <alignment horizontal="right" vertical="center"/>
    </xf>
    <xf numFmtId="3" fontId="17" fillId="30" borderId="1" xfId="0" applyNumberFormat="1" applyFont="1" applyFill="1" applyBorder="1" applyAlignment="1">
      <alignment horizontal="right" vertical="center"/>
    </xf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" fontId="12" fillId="31" borderId="1" xfId="0" applyNumberFormat="1" applyFont="1" applyFill="1" applyBorder="1" applyAlignment="1">
      <alignment horizontal="right" vertical="center"/>
    </xf>
    <xf numFmtId="165" fontId="12" fillId="31" borderId="1" xfId="0" applyNumberFormat="1" applyFont="1" applyFill="1" applyBorder="1" applyAlignment="1">
      <alignment horizontal="right" vertical="center"/>
    </xf>
    <xf numFmtId="0" fontId="0" fillId="34" borderId="0" xfId="0" applyFill="1"/>
    <xf numFmtId="0" fontId="3" fillId="27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12" fillId="31" borderId="3" xfId="0" applyFont="1" applyFill="1" applyBorder="1" applyAlignment="1">
      <alignment horizontal="left" vertical="center"/>
    </xf>
    <xf numFmtId="0" fontId="0" fillId="30" borderId="0" xfId="0" applyFill="1"/>
    <xf numFmtId="0" fontId="50" fillId="0" borderId="0" xfId="77"/>
    <xf numFmtId="0" fontId="49" fillId="30" borderId="0" xfId="0" applyFont="1" applyFill="1"/>
    <xf numFmtId="0" fontId="51" fillId="35" borderId="0" xfId="0" applyFont="1" applyFill="1"/>
    <xf numFmtId="0" fontId="0" fillId="35" borderId="0" xfId="0" applyFill="1"/>
    <xf numFmtId="168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5" borderId="20" xfId="0" applyFont="1" applyFill="1" applyBorder="1" applyAlignment="1">
      <alignment horizontal="left" vertical="center"/>
    </xf>
    <xf numFmtId="0" fontId="43" fillId="24" borderId="30" xfId="0" applyFont="1" applyFill="1" applyBorder="1" applyAlignment="1">
      <alignment horizontal="left" vertical="center"/>
    </xf>
    <xf numFmtId="3" fontId="0" fillId="25" borderId="31" xfId="0" applyNumberFormat="1" applyFill="1" applyBorder="1" applyAlignment="1">
      <alignment horizontal="right" vertical="center"/>
    </xf>
    <xf numFmtId="0" fontId="43" fillId="24" borderId="32" xfId="0" applyFont="1" applyFill="1" applyBorder="1" applyAlignment="1">
      <alignment horizontal="left" vertical="center"/>
    </xf>
    <xf numFmtId="3" fontId="0" fillId="25" borderId="33" xfId="0" applyNumberFormat="1" applyFill="1" applyBorder="1" applyAlignment="1">
      <alignment horizontal="right" vertical="center"/>
    </xf>
    <xf numFmtId="0" fontId="43" fillId="24" borderId="34" xfId="0" applyFont="1" applyFill="1" applyBorder="1" applyAlignment="1">
      <alignment horizontal="left" vertical="center"/>
    </xf>
    <xf numFmtId="3" fontId="0" fillId="25" borderId="35" xfId="0" applyNumberFormat="1" applyFill="1" applyBorder="1" applyAlignment="1">
      <alignment horizontal="right" vertical="center"/>
    </xf>
    <xf numFmtId="3" fontId="15" fillId="23" borderId="0" xfId="0" applyNumberFormat="1" applyFont="1" applyFill="1" applyAlignment="1">
      <alignment horizontal="right" vertical="center"/>
    </xf>
    <xf numFmtId="3" fontId="15" fillId="23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3" borderId="39" xfId="0" applyNumberFormat="1" applyFont="1" applyFill="1" applyBorder="1" applyAlignment="1">
      <alignment horizontal="right" vertical="center"/>
    </xf>
    <xf numFmtId="3" fontId="15" fillId="23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1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6" fontId="56" fillId="16" borderId="1" xfId="0" applyNumberFormat="1" applyFont="1" applyFill="1" applyBorder="1" applyAlignment="1">
      <alignment horizontal="right" vertical="center"/>
    </xf>
    <xf numFmtId="3" fontId="56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0" borderId="0" xfId="33" applyFill="1"/>
    <xf numFmtId="0" fontId="55" fillId="28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23" fillId="28" borderId="16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2" borderId="1" xfId="0" applyNumberFormat="1" applyFont="1" applyFill="1" applyBorder="1" applyAlignment="1">
      <alignment horizontal="right" vertical="center"/>
    </xf>
    <xf numFmtId="3" fontId="18" fillId="33" borderId="1" xfId="0" applyNumberFormat="1" applyFont="1" applyFill="1" applyBorder="1" applyAlignment="1">
      <alignment horizontal="right" vertical="center"/>
    </xf>
    <xf numFmtId="168" fontId="36" fillId="30" borderId="0" xfId="75" applyNumberFormat="1" applyFont="1" applyFill="1"/>
    <xf numFmtId="168" fontId="0" fillId="30" borderId="0" xfId="75" applyNumberFormat="1" applyFont="1" applyFill="1"/>
    <xf numFmtId="4" fontId="0" fillId="0" borderId="0" xfId="0" applyNumberFormat="1"/>
    <xf numFmtId="0" fontId="32" fillId="0" borderId="4" xfId="24" applyBorder="1" applyAlignment="1">
      <alignment horizontal="left"/>
    </xf>
    <xf numFmtId="0" fontId="32" fillId="0" borderId="3" xfId="24" applyBorder="1" applyAlignment="1">
      <alignment horizontal="left"/>
    </xf>
    <xf numFmtId="0" fontId="32" fillId="0" borderId="3" xfId="24" applyBorder="1"/>
    <xf numFmtId="0" fontId="31" fillId="0" borderId="3" xfId="20" applyNumberFormat="1" applyFont="1" applyFill="1" applyBorder="1"/>
    <xf numFmtId="4" fontId="31" fillId="0" borderId="3" xfId="20" applyNumberFormat="1" applyFont="1" applyFill="1" applyBorder="1"/>
    <xf numFmtId="3" fontId="31" fillId="0" borderId="3" xfId="20" applyNumberFormat="1" applyFont="1" applyFill="1" applyBorder="1"/>
    <xf numFmtId="0" fontId="32" fillId="0" borderId="3" xfId="7" applyBorder="1"/>
    <xf numFmtId="0" fontId="32" fillId="0" borderId="3" xfId="7" applyBorder="1" applyAlignment="1">
      <alignment horizontal="left"/>
    </xf>
    <xf numFmtId="4" fontId="31" fillId="0" borderId="3" xfId="2" applyNumberFormat="1" applyFont="1" applyFill="1" applyBorder="1"/>
    <xf numFmtId="0" fontId="31" fillId="0" borderId="3" xfId="2" applyNumberFormat="1" applyFont="1" applyFill="1" applyBorder="1"/>
    <xf numFmtId="0" fontId="57" fillId="0" borderId="0" xfId="24" applyFont="1"/>
    <xf numFmtId="0" fontId="36" fillId="0" borderId="3" xfId="1" applyFont="1" applyBorder="1"/>
    <xf numFmtId="4" fontId="31" fillId="0" borderId="3" xfId="1" applyNumberFormat="1" applyBorder="1"/>
    <xf numFmtId="0" fontId="31" fillId="0" borderId="3" xfId="1" applyBorder="1"/>
    <xf numFmtId="0" fontId="12" fillId="4" borderId="45" xfId="0" applyFont="1" applyFill="1" applyBorder="1" applyAlignment="1">
      <alignment horizontal="left" vertical="center"/>
    </xf>
    <xf numFmtId="3" fontId="15" fillId="16" borderId="46" xfId="0" applyNumberFormat="1" applyFont="1" applyFill="1" applyBorder="1" applyAlignment="1">
      <alignment horizontal="right" vertical="center"/>
    </xf>
    <xf numFmtId="0" fontId="23" fillId="29" borderId="0" xfId="0" applyFont="1" applyFill="1" applyAlignment="1">
      <alignment horizontal="left" vertical="center"/>
    </xf>
    <xf numFmtId="1" fontId="43" fillId="30" borderId="1" xfId="0" applyNumberFormat="1" applyFont="1" applyFill="1" applyBorder="1" applyAlignment="1">
      <alignment horizontal="left" vertical="center"/>
    </xf>
    <xf numFmtId="3" fontId="15" fillId="16" borderId="1" xfId="0" applyNumberFormat="1" applyFont="1" applyFill="1" applyBorder="1" applyAlignment="1">
      <alignment horizontal="right" vertical="center"/>
    </xf>
    <xf numFmtId="168" fontId="43" fillId="31" borderId="1" xfId="75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58" fillId="15" borderId="1" xfId="0" applyFont="1" applyFill="1" applyBorder="1" applyAlignment="1">
      <alignment horizontal="center" vertical="center"/>
    </xf>
    <xf numFmtId="1" fontId="43" fillId="4" borderId="1" xfId="0" applyNumberFormat="1" applyFont="1" applyFill="1" applyBorder="1" applyAlignment="1">
      <alignment horizontal="left" vertical="center"/>
    </xf>
    <xf numFmtId="1" fontId="43" fillId="15" borderId="1" xfId="0" applyNumberFormat="1" applyFont="1" applyFill="1" applyBorder="1" applyAlignment="1">
      <alignment horizontal="center" vertical="center"/>
    </xf>
    <xf numFmtId="3" fontId="43" fillId="31" borderId="1" xfId="0" applyNumberFormat="1" applyFont="1" applyFill="1" applyBorder="1" applyAlignment="1">
      <alignment horizontal="right" vertical="center"/>
    </xf>
    <xf numFmtId="3" fontId="17" fillId="11" borderId="1" xfId="0" applyNumberFormat="1" applyFont="1" applyFill="1" applyBorder="1" applyAlignment="1">
      <alignment horizontal="right" vertical="center"/>
    </xf>
    <xf numFmtId="3" fontId="17" fillId="33" borderId="1" xfId="0" applyNumberFormat="1" applyFont="1" applyFill="1" applyBorder="1" applyAlignment="1">
      <alignment horizontal="right" vertical="center"/>
    </xf>
    <xf numFmtId="0" fontId="49" fillId="0" borderId="0" xfId="0" applyFont="1"/>
    <xf numFmtId="10" fontId="60" fillId="36" borderId="1" xfId="0" applyNumberFormat="1" applyFont="1" applyFill="1" applyBorder="1" applyAlignment="1">
      <alignment horizontal="right" vertical="center"/>
    </xf>
    <xf numFmtId="0" fontId="0" fillId="36" borderId="0" xfId="0" applyFill="1"/>
    <xf numFmtId="4" fontId="11" fillId="29" borderId="1" xfId="0" applyNumberFormat="1" applyFont="1" applyFill="1" applyBorder="1" applyAlignment="1">
      <alignment horizontal="right" vertical="center"/>
    </xf>
    <xf numFmtId="0" fontId="43" fillId="28" borderId="1" xfId="0" applyFont="1" applyFill="1" applyBorder="1" applyAlignment="1">
      <alignment horizontal="left" vertical="center"/>
    </xf>
    <xf numFmtId="0" fontId="61" fillId="0" borderId="0" xfId="0" applyFont="1"/>
    <xf numFmtId="3" fontId="18" fillId="32" borderId="10" xfId="0" applyNumberFormat="1" applyFont="1" applyFill="1" applyBorder="1" applyAlignment="1">
      <alignment horizontal="right" vertical="center"/>
    </xf>
    <xf numFmtId="0" fontId="62" fillId="0" borderId="3" xfId="0" applyFont="1" applyBorder="1"/>
    <xf numFmtId="0" fontId="61" fillId="0" borderId="3" xfId="0" applyFont="1" applyBorder="1"/>
    <xf numFmtId="169" fontId="61" fillId="0" borderId="3" xfId="20" applyNumberFormat="1" applyFont="1" applyFill="1" applyBorder="1"/>
    <xf numFmtId="171" fontId="48" fillId="0" borderId="3" xfId="0" applyNumberFormat="1" applyFont="1" applyBorder="1"/>
    <xf numFmtId="169" fontId="48" fillId="0" borderId="3" xfId="0" applyNumberFormat="1" applyFont="1" applyBorder="1"/>
    <xf numFmtId="0" fontId="61" fillId="28" borderId="3" xfId="0" applyFont="1" applyFill="1" applyBorder="1"/>
    <xf numFmtId="0" fontId="0" fillId="28" borderId="3" xfId="0" applyFill="1" applyBorder="1"/>
    <xf numFmtId="170" fontId="61" fillId="28" borderId="3" xfId="76" applyNumberFormat="1" applyFont="1" applyFill="1" applyBorder="1"/>
    <xf numFmtId="0" fontId="63" fillId="0" borderId="0" xfId="77" applyFont="1"/>
    <xf numFmtId="0" fontId="32" fillId="37" borderId="3" xfId="7" applyFill="1" applyBorder="1"/>
    <xf numFmtId="0" fontId="12" fillId="28" borderId="1" xfId="0" quotePrefix="1" applyFont="1" applyFill="1" applyBorder="1" applyAlignment="1">
      <alignment horizontal="left" vertical="center" wrapText="1"/>
    </xf>
    <xf numFmtId="0" fontId="59" fillId="0" borderId="0" xfId="0" applyFont="1"/>
    <xf numFmtId="17" fontId="61" fillId="28" borderId="3" xfId="0" applyNumberFormat="1" applyFont="1" applyFill="1" applyBorder="1"/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10" xfId="0" applyFont="1" applyFill="1" applyBorder="1" applyAlignment="1">
      <alignment horizontal="center" vertical="center" wrapText="1"/>
    </xf>
    <xf numFmtId="0" fontId="6" fillId="14" borderId="29" xfId="0" applyFont="1" applyFill="1" applyBorder="1" applyAlignment="1">
      <alignment horizontal="center" vertical="center" wrapText="1"/>
    </xf>
    <xf numFmtId="0" fontId="6" fillId="14" borderId="1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5"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22/10/relationships/richValueRel" Target="richData/richValueRel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18</xdr:row>
      <xdr:rowOff>0</xdr:rowOff>
    </xdr:from>
    <xdr:to>
      <xdr:col>10</xdr:col>
      <xdr:colOff>48291</xdr:colOff>
      <xdr:row>20</xdr:row>
      <xdr:rowOff>123898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BFEC7A09-C74D-9F71-BE7A-184965CAB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2725" y="4343400"/>
          <a:ext cx="4772691" cy="523948"/>
        </a:xfrm>
        <a:prstGeom prst="rect">
          <a:avLst/>
        </a:prstGeom>
      </xdr:spPr>
    </xdr:pic>
    <xdr:clientData/>
  </xdr:twoCellAnchor>
  <xdr:twoCellAnchor editAs="oneCell">
    <xdr:from>
      <xdr:col>5</xdr:col>
      <xdr:colOff>213080</xdr:colOff>
      <xdr:row>20</xdr:row>
      <xdr:rowOff>190500</xdr:rowOff>
    </xdr:from>
    <xdr:to>
      <xdr:col>9</xdr:col>
      <xdr:colOff>391573</xdr:colOff>
      <xdr:row>32</xdr:row>
      <xdr:rowOff>86665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450DC7F3-4ABA-7587-D306-72BD80864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6280" y="4933950"/>
          <a:ext cx="4321868" cy="387761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304800</xdr:colOff>
      <xdr:row>34</xdr:row>
      <xdr:rowOff>57150</xdr:rowOff>
    </xdr:to>
    <xdr:sp macro="" textlink="">
      <xdr:nvSpPr>
        <xdr:cNvPr id="1025" name="AutoShape 1" descr="Forhåndsvisning av bilde">
          <a:extLst>
            <a:ext uri="{FF2B5EF4-FFF2-40B4-BE49-F238E27FC236}">
              <a16:creationId xmlns:a16="http://schemas.microsoft.com/office/drawing/2014/main" id="{16D1CF49-2ABE-632B-37F6-2D3647913DD8}"/>
            </a:ext>
          </a:extLst>
        </xdr:cNvPr>
        <xdr:cNvSpPr>
          <a:spLocks noChangeAspect="1" noChangeArrowheads="1"/>
        </xdr:cNvSpPr>
      </xdr:nvSpPr>
      <xdr:spPr bwMode="auto">
        <a:xfrm>
          <a:off x="9372600" y="9001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nb-NO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4" headerRowBorderDxfId="33" tableBorderDxfId="32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1" headerRowBorderDxfId="30" tableBorderDxfId="29">
  <autoFilter ref="R3:S28" xr:uid="{E6F0859E-83A2-4B6B-85D8-5DF4876DAB0A}"/>
  <tableColumns count="2">
    <tableColumn id="1" xr3:uid="{EE094D7C-4244-4D03-B7D3-CF1966245CF4}" name="Gruppering 201*" dataDxfId="28"/>
    <tableColumn id="2" xr3:uid="{0CF0BAD8-F6E2-426D-89BF-B6AD22FBE03F}" name="Korrigert beløp som brukes i beregningen" dataDxfId="27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6" headerRowBorderDxfId="25" tableBorderDxfId="24" totalsRowBorderDxfId="23">
  <autoFilter ref="V3:W27" xr:uid="{4F23B1BB-CF25-4ED2-B5B3-EBDE6081235C}"/>
  <tableColumns count="2">
    <tableColumn id="1" xr3:uid="{2E91D950-ACAA-4694-AF14-16F15AFD5178}" name="Korreksjoner særskilte driftsforutsetninger" dataDxfId="22">
      <calculatedColumnFormula>IFERROR(SUMIF(K$4:K$20000,$U4,L$4:L$20000),0)</calculatedColumnFormula>
    </tableColumn>
    <tableColumn id="2" xr3:uid="{D4BD40F6-0DC9-4978-8088-DDADAA27E8D9}" name="Korreksjoner særskilte behov i barnegruppa" dataDxfId="21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20" headerRowBorderDxfId="19" tableBorderDxfId="18">
  <autoFilter ref="S3:T27" xr:uid="{6CD6B7CD-4EEA-4183-86E9-6A21652DA693}"/>
  <tableColumns count="2">
    <tableColumn id="1" xr3:uid="{72C6D349-F8C3-487E-96C4-3F0CC074D7D9}" name="Gruppering 211*" dataDxfId="17"/>
    <tableColumn id="2" xr3:uid="{4A3B9F4B-B4DB-4F8E-B6AB-E872BCC987C0}" name="Korrigert beløp som brukes i beregningen" dataDxfId="16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5">
  <autoFilter ref="A1:C133" xr:uid="{2807211C-5E34-4EEF-B333-14B6D947BF07}"/>
  <tableColumns count="3">
    <tableColumn id="1" xr3:uid="{F09C4606-A6D4-493E-90C3-FDFE2422BD92}" name="Virksomhetsnr." dataDxfId="14"/>
    <tableColumn id="2" xr3:uid="{8BCEF14A-CE93-4C1B-996E-23E218248C92}" name="Navn" dataDxfId="1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usbanken.no/rente/historiske-ren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topLeftCell="A8" zoomScaleNormal="100" workbookViewId="0">
      <selection activeCell="D15" sqref="D15"/>
    </sheetView>
  </sheetViews>
  <sheetFormatPr baseColWidth="10" defaultColWidth="8.81640625" defaultRowHeight="14.5" x14ac:dyDescent="0.35"/>
  <cols>
    <col min="1" max="1" width="3" customWidth="1"/>
    <col min="2" max="2" width="46" customWidth="1"/>
    <col min="3" max="3" width="22" customWidth="1"/>
    <col min="4" max="4" width="46.453125" bestFit="1" customWidth="1"/>
    <col min="5" max="5" width="38" customWidth="1"/>
    <col min="6" max="6" width="35.54296875" customWidth="1"/>
  </cols>
  <sheetData>
    <row r="1" spans="2:8" ht="36" customHeight="1" x14ac:dyDescent="0.35">
      <c r="B1" s="254" t="s">
        <v>0</v>
      </c>
      <c r="C1" s="249"/>
      <c r="D1" s="249"/>
      <c r="E1" s="249"/>
    </row>
    <row r="2" spans="2:8" ht="16" customHeight="1" x14ac:dyDescent="0.35">
      <c r="B2" s="258" t="s">
        <v>1</v>
      </c>
      <c r="C2" s="249"/>
      <c r="D2" s="249"/>
      <c r="E2" s="249"/>
    </row>
    <row r="3" spans="2:8" ht="10" customHeight="1" x14ac:dyDescent="0.35"/>
    <row r="4" spans="2:8" ht="20.149999999999999" customHeight="1" x14ac:dyDescent="0.35">
      <c r="B4" s="252" t="s">
        <v>2</v>
      </c>
      <c r="C4" s="249"/>
      <c r="D4" s="249"/>
      <c r="E4" s="249"/>
    </row>
    <row r="5" spans="2:8" ht="18" customHeight="1" x14ac:dyDescent="0.35">
      <c r="B5" s="1" t="s">
        <v>3</v>
      </c>
      <c r="C5" s="85">
        <v>3207</v>
      </c>
      <c r="D5" s="40" t="str">
        <f>_xlfn.XLOOKUP($C$5,arbgiveravg[Kommunenr.],arbgiveravg[Kommunenavn])</f>
        <v>Nordre Follo</v>
      </c>
      <c r="E5" s="3" t="s">
        <v>4</v>
      </c>
    </row>
    <row r="6" spans="2:8" ht="18" customHeight="1" x14ac:dyDescent="0.35">
      <c r="B6" s="1" t="s">
        <v>5</v>
      </c>
      <c r="C6" s="2" t="s">
        <v>6</v>
      </c>
      <c r="D6" s="67"/>
      <c r="E6" s="3" t="s">
        <v>7</v>
      </c>
    </row>
    <row r="7" spans="2:8" ht="18" customHeight="1" x14ac:dyDescent="0.35">
      <c r="B7" s="1" t="s">
        <v>8</v>
      </c>
      <c r="C7" s="85">
        <v>2027</v>
      </c>
      <c r="E7" s="3" t="s">
        <v>9</v>
      </c>
    </row>
    <row r="8" spans="2:8" ht="18" customHeight="1" x14ac:dyDescent="0.35">
      <c r="B8" s="1" t="s">
        <v>10</v>
      </c>
      <c r="C8" s="86">
        <f>C7-1</f>
        <v>2026</v>
      </c>
      <c r="E8" s="3" t="s">
        <v>11</v>
      </c>
      <c r="F8" s="157" t="s">
        <v>12</v>
      </c>
    </row>
    <row r="9" spans="2:8" ht="18" customHeight="1" x14ac:dyDescent="0.35">
      <c r="B9" s="1" t="s">
        <v>13</v>
      </c>
      <c r="C9" s="86">
        <f>C7-2</f>
        <v>2025</v>
      </c>
      <c r="E9" s="3" t="s">
        <v>14</v>
      </c>
      <c r="F9" s="157" t="s">
        <v>15</v>
      </c>
    </row>
    <row r="10" spans="2:8" ht="18" customHeight="1" x14ac:dyDescent="0.35">
      <c r="B10" s="1" t="s">
        <v>16</v>
      </c>
      <c r="C10" s="86">
        <f>C7-3</f>
        <v>2024</v>
      </c>
      <c r="E10" s="3"/>
      <c r="F10" s="157"/>
      <c r="G10" s="153"/>
      <c r="H10" s="154"/>
    </row>
    <row r="11" spans="2:8" ht="18" customHeight="1" x14ac:dyDescent="0.35">
      <c r="B11" s="1" t="s">
        <v>17</v>
      </c>
      <c r="C11" s="70">
        <f>_xlfn.XLOOKUP($C$5,arbgiveravg[Kommunenr.],arbgiveravg[Sats])</f>
        <v>0.14099999999999999</v>
      </c>
      <c r="E11" s="3" t="s">
        <v>18</v>
      </c>
      <c r="F11" s="157" t="s">
        <v>19</v>
      </c>
    </row>
    <row r="12" spans="2:8" ht="18" customHeight="1" x14ac:dyDescent="0.35">
      <c r="B12" s="1" t="s">
        <v>20</v>
      </c>
      <c r="C12" s="69">
        <v>4.7E-2</v>
      </c>
      <c r="E12" s="3" t="s">
        <v>21</v>
      </c>
      <c r="F12" s="157"/>
    </row>
    <row r="13" spans="2:8" ht="18" customHeight="1" x14ac:dyDescent="0.35">
      <c r="B13" s="1" t="str">
        <f>"Deflator " &amp;C8</f>
        <v>Deflator 2026</v>
      </c>
      <c r="C13" s="229">
        <v>4.1000000000000002E-2</v>
      </c>
      <c r="D13" s="230" t="s">
        <v>22</v>
      </c>
      <c r="E13" s="3" t="s">
        <v>23</v>
      </c>
      <c r="F13" s="157" t="s">
        <v>24</v>
      </c>
    </row>
    <row r="14" spans="2:8" ht="18" customHeight="1" x14ac:dyDescent="0.35">
      <c r="B14" s="1" t="str">
        <f>"Anslag deflator " &amp;C7</f>
        <v>Anslag deflator 2027</v>
      </c>
      <c r="C14" s="229">
        <v>3.4000000000000002E-2</v>
      </c>
      <c r="D14" s="230" t="s">
        <v>25</v>
      </c>
      <c r="E14" s="3" t="s">
        <v>26</v>
      </c>
      <c r="F14" s="157" t="s">
        <v>27</v>
      </c>
    </row>
    <row r="15" spans="2:8" ht="33" customHeight="1" x14ac:dyDescent="0.35">
      <c r="B15" s="1" t="s">
        <v>28</v>
      </c>
      <c r="C15" s="2">
        <f>1200*11</f>
        <v>13200</v>
      </c>
      <c r="E15" s="3" t="s">
        <v>29</v>
      </c>
      <c r="F15" s="151" t="s">
        <v>30</v>
      </c>
      <c r="G15" t="s">
        <v>31</v>
      </c>
    </row>
    <row r="17" spans="2:7" ht="18" customHeight="1" x14ac:dyDescent="0.35">
      <c r="B17" s="1" t="s">
        <v>32</v>
      </c>
      <c r="C17" s="155">
        <f>'3a. Økonomirapport 201'!$S$33</f>
        <v>4879.9492771979994</v>
      </c>
      <c r="E17" s="3" t="s">
        <v>33</v>
      </c>
      <c r="G17" t="s">
        <v>34</v>
      </c>
    </row>
    <row r="18" spans="2:7" x14ac:dyDescent="0.35">
      <c r="F18" s="228" t="s">
        <v>35</v>
      </c>
    </row>
    <row r="19" spans="2:7" ht="10" customHeight="1" x14ac:dyDescent="0.35"/>
    <row r="20" spans="2:7" ht="22" customHeight="1" x14ac:dyDescent="0.35">
      <c r="B20" s="262" t="s">
        <v>36</v>
      </c>
      <c r="C20" s="249"/>
      <c r="D20" s="249"/>
      <c r="E20" s="249"/>
    </row>
    <row r="21" spans="2:7" ht="36" customHeight="1" x14ac:dyDescent="0.35">
      <c r="B21" s="257" t="s">
        <v>37</v>
      </c>
      <c r="C21" s="249"/>
      <c r="D21" s="249"/>
      <c r="E21" s="249"/>
    </row>
    <row r="22" spans="2:7" ht="28" customHeight="1" x14ac:dyDescent="0.35">
      <c r="B22" s="4" t="s">
        <v>38</v>
      </c>
      <c r="C22" s="4" t="s">
        <v>39</v>
      </c>
      <c r="D22" s="4" t="s">
        <v>40</v>
      </c>
      <c r="E22" s="4" t="s">
        <v>41</v>
      </c>
    </row>
    <row r="23" spans="2:7" ht="48" x14ac:dyDescent="0.35">
      <c r="B23" s="5" t="s">
        <v>42</v>
      </c>
      <c r="C23" s="156">
        <v>0.05</v>
      </c>
      <c r="D23" s="84" t="s">
        <v>43</v>
      </c>
      <c r="E23" s="84" t="s">
        <v>44</v>
      </c>
    </row>
    <row r="24" spans="2:7" ht="36" x14ac:dyDescent="0.35">
      <c r="B24" s="5" t="s">
        <v>45</v>
      </c>
      <c r="C24" s="156">
        <v>0.08</v>
      </c>
      <c r="D24" s="84" t="s">
        <v>46</v>
      </c>
      <c r="E24" s="84" t="s">
        <v>47</v>
      </c>
    </row>
    <row r="25" spans="2:7" ht="24" x14ac:dyDescent="0.35">
      <c r="B25" s="5" t="s">
        <v>48</v>
      </c>
      <c r="C25" s="156">
        <v>0.11</v>
      </c>
      <c r="D25" s="84" t="s">
        <v>49</v>
      </c>
      <c r="E25" s="84" t="s">
        <v>50</v>
      </c>
    </row>
    <row r="27" spans="2:7" ht="10" customHeight="1" x14ac:dyDescent="0.35"/>
    <row r="28" spans="2:7" ht="22" customHeight="1" x14ac:dyDescent="0.35">
      <c r="B28" s="261" t="s">
        <v>51</v>
      </c>
      <c r="C28" s="249"/>
      <c r="D28" s="249"/>
      <c r="E28" s="249"/>
    </row>
    <row r="29" spans="2:7" ht="32.15" customHeight="1" x14ac:dyDescent="0.35">
      <c r="B29" s="255" t="s">
        <v>52</v>
      </c>
      <c r="C29" s="249"/>
      <c r="D29" s="249"/>
      <c r="E29" s="249"/>
    </row>
    <row r="30" spans="2:7" ht="22" customHeight="1" x14ac:dyDescent="0.35">
      <c r="B30" s="7" t="s">
        <v>53</v>
      </c>
      <c r="C30" s="2">
        <v>15500</v>
      </c>
      <c r="D30" s="246" t="s">
        <v>54</v>
      </c>
      <c r="E30" s="6" t="s">
        <v>55</v>
      </c>
      <c r="F30" s="151" t="s">
        <v>56</v>
      </c>
    </row>
    <row r="33" spans="2:6" ht="22" customHeight="1" x14ac:dyDescent="0.35">
      <c r="B33" s="260" t="s">
        <v>57</v>
      </c>
      <c r="C33" s="249"/>
      <c r="D33" s="249"/>
      <c r="E33" s="249"/>
    </row>
    <row r="34" spans="2:6" ht="20.149999999999999" customHeight="1" x14ac:dyDescent="0.35">
      <c r="B34" s="259" t="s">
        <v>58</v>
      </c>
      <c r="C34" s="249"/>
      <c r="D34" s="249"/>
      <c r="E34" s="249"/>
      <c r="F34" t="e" vm="1">
        <v>#VALUE!</v>
      </c>
    </row>
    <row r="35" spans="2:6" ht="20.149999999999999" customHeight="1" x14ac:dyDescent="0.35">
      <c r="B35" s="249"/>
      <c r="C35" s="249"/>
      <c r="D35" s="249"/>
      <c r="E35" s="249"/>
    </row>
    <row r="36" spans="2:6" ht="20.149999999999999" customHeight="1" x14ac:dyDescent="0.35">
      <c r="B36" s="249"/>
      <c r="C36" s="249"/>
      <c r="D36" s="249"/>
      <c r="E36" s="249"/>
    </row>
    <row r="37" spans="2:6" ht="20.149999999999999" customHeight="1" x14ac:dyDescent="0.35">
      <c r="B37" s="249"/>
      <c r="C37" s="249"/>
      <c r="D37" s="249"/>
      <c r="E37" s="249"/>
    </row>
    <row r="39" spans="2:6" ht="10" customHeight="1" x14ac:dyDescent="0.35"/>
    <row r="40" spans="2:6" ht="22" customHeight="1" x14ac:dyDescent="0.35">
      <c r="B40" s="252" t="s">
        <v>59</v>
      </c>
      <c r="C40" s="249"/>
      <c r="D40" s="249"/>
      <c r="E40" s="249"/>
    </row>
    <row r="41" spans="2:6" ht="44.15" customHeight="1" x14ac:dyDescent="0.35">
      <c r="B41" s="256" t="s">
        <v>60</v>
      </c>
      <c r="C41" s="249"/>
      <c r="D41" s="249"/>
      <c r="E41" s="249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X19" sqref="X19"/>
    </sheetView>
  </sheetViews>
  <sheetFormatPr baseColWidth="10" defaultColWidth="11.453125" defaultRowHeight="14.5" x14ac:dyDescent="0.35"/>
  <cols>
    <col min="2" max="2" width="35.26953125" customWidth="1"/>
    <col min="4" max="4" width="19.26953125" bestFit="1" customWidth="1"/>
    <col min="12" max="12" width="13.26953125" customWidth="1"/>
    <col min="15" max="20" width="0" hidden="1" customWidth="1"/>
    <col min="21" max="21" width="17.81640625" customWidth="1"/>
  </cols>
  <sheetData>
    <row r="1" spans="1:21" x14ac:dyDescent="0.35">
      <c r="A1" s="53" t="s">
        <v>1241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14.5" customHeight="1" x14ac:dyDescent="0.35">
      <c r="A2" s="71" t="s">
        <v>1242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 t="s">
        <v>1243</v>
      </c>
      <c r="P2" s="72"/>
      <c r="Q2" s="72"/>
      <c r="R2" s="72"/>
      <c r="S2" s="72"/>
      <c r="T2" s="72"/>
      <c r="U2" s="72"/>
    </row>
    <row r="3" spans="1:21" ht="52.5" x14ac:dyDescent="0.35">
      <c r="A3" s="266" t="s">
        <v>1185</v>
      </c>
      <c r="B3" s="266"/>
      <c r="C3" s="266"/>
      <c r="D3" s="145"/>
      <c r="E3" s="52" t="s">
        <v>1201</v>
      </c>
      <c r="F3" s="52"/>
      <c r="G3" s="52"/>
      <c r="H3" s="52"/>
      <c r="I3" s="52"/>
      <c r="J3" s="148">
        <f>'0. Oppsett'!C7-1</f>
        <v>2026</v>
      </c>
      <c r="K3" s="54"/>
      <c r="L3" s="54"/>
      <c r="M3" s="270" t="s">
        <v>1202</v>
      </c>
      <c r="N3" s="270"/>
      <c r="O3" s="15" t="s">
        <v>1203</v>
      </c>
      <c r="P3" s="15" t="s">
        <v>1204</v>
      </c>
      <c r="Q3" s="15" t="s">
        <v>1205</v>
      </c>
      <c r="R3" s="15" t="s">
        <v>1206</v>
      </c>
      <c r="S3" s="15" t="s">
        <v>1207</v>
      </c>
      <c r="T3" s="15" t="s">
        <v>1207</v>
      </c>
      <c r="U3" s="8" t="s">
        <v>1208</v>
      </c>
    </row>
    <row r="4" spans="1:21" ht="42" x14ac:dyDescent="0.35">
      <c r="A4" s="8" t="s">
        <v>1189</v>
      </c>
      <c r="B4" s="8" t="s">
        <v>1190</v>
      </c>
      <c r="C4" s="8" t="s">
        <v>1191</v>
      </c>
      <c r="D4" s="8" t="s">
        <v>1192</v>
      </c>
      <c r="E4" s="9" t="s">
        <v>1209</v>
      </c>
      <c r="F4" s="9" t="s">
        <v>1210</v>
      </c>
      <c r="G4" s="9" t="s">
        <v>77</v>
      </c>
      <c r="H4" s="9" t="s">
        <v>1211</v>
      </c>
      <c r="I4" s="82" t="s">
        <v>1212</v>
      </c>
      <c r="J4" s="83" t="s">
        <v>1244</v>
      </c>
      <c r="K4" s="83" t="s">
        <v>1214</v>
      </c>
      <c r="L4" s="4" t="s">
        <v>1215</v>
      </c>
      <c r="M4" s="14" t="s">
        <v>1216</v>
      </c>
      <c r="N4" s="14" t="s">
        <v>1217</v>
      </c>
      <c r="O4" s="15" t="s">
        <v>1218</v>
      </c>
      <c r="P4" s="15" t="s">
        <v>1218</v>
      </c>
      <c r="Q4" s="15" t="s">
        <v>1218</v>
      </c>
      <c r="R4" s="15" t="s">
        <v>1218</v>
      </c>
      <c r="S4" s="15" t="s">
        <v>1220</v>
      </c>
      <c r="T4" s="15" t="s">
        <v>1220</v>
      </c>
      <c r="U4" s="8" t="s">
        <v>1221</v>
      </c>
    </row>
    <row r="5" spans="1:21" x14ac:dyDescent="0.35">
      <c r="A5" s="180" cm="1">
        <f t="array" ref="A5:A17">_xlfn.SEQUENCE(COUNTA(_xlfn.ANCHORARRAY(B5)),1,1,1)</f>
        <v>1</v>
      </c>
      <c r="B5" s="181" t="str" cm="1">
        <f t="array" ref="B5:B17">_xlfn.ANCHORARRAY('X. Satser pensjonstilskudd'!B5)</f>
        <v>Villenga barnehage</v>
      </c>
      <c r="C5" s="182" t="str" cm="1">
        <f t="array" ref="C5:C17">_xlfn.ANCHORARRAY('X. Satser pensjonstilskudd'!C5)</f>
        <v>888839542</v>
      </c>
      <c r="D5" s="186" t="str" cm="1">
        <f t="array" ref="D5:D17">IFERROR(_xlfn.XLOOKUP(CLEAN(TRIM(_xlfn.ANCHORARRAY($C5))),CLEAN(TRIM(factPensjon[Virksomhetsnr.])),factPensjon[Forpliktelser]),"")</f>
        <v/>
      </c>
      <c r="E5" s="183" cm="1">
        <f t="array" ref="E5:E17">SUMIFS(BasilRadata[Heltidsplasser
0-2],BasilRadata[År],'0. Oppsett'!$C$7-1,BasilRadata[1B. Organisasjonsnummer:],_xlfn.ANCHORARRAY($C5))</f>
        <v>0</v>
      </c>
      <c r="F5" s="17" cm="1">
        <f t="array" ref="F5:F17">IF(_xlfn.ANCHORARRAY(B5)&lt;&gt;"",'4. Selvkost og satser'!$B$55,"")</f>
        <v>289790.31177243101</v>
      </c>
      <c r="G5" s="183" cm="1">
        <f t="array" ref="G5:G17">SUMIFS(BasilRadata[Heltidsplasser
3-6],BasilRadata[År],'0. Oppsett'!$C$7-1,BasilRadata[1B. Organisasjonsnummer:],_xlfn.ANCHORARRAY($C5))</f>
        <v>0</v>
      </c>
      <c r="H5" s="184" cm="1">
        <f t="array" ref="H5:H17">IF(_xlfn.ANCHORARRAY(B5)&lt;&gt;"",'4. Selvkost og satser'!$B$56,"")</f>
        <v>152793.39626367041</v>
      </c>
      <c r="I5" s="184" cm="1">
        <f t="array" ref="I5:I17">_xlfn.ANCHORARRAY(E5)*_xlfn.ANCHORARRAY(F5)+_xlfn.ANCHORARRAY(G5)*_xlfn.ANCHORARRAY(H5)</f>
        <v>0</v>
      </c>
      <c r="J5" s="55" cm="1">
        <f t="array" ref="J5:J17">SUMIFS(BasilRadata[8E. Oppgi antall årsverk barnehagen har pensjonsforpliktelser for:],BasilRadata[År],'0. Oppsett'!$C$7-1,BasilRadata[1B. Organisasjonsnummer:],_xlfn.ANCHORARRAY('X. Utbetalingsmodul'!$C5))</f>
        <v>0</v>
      </c>
      <c r="K5" s="55" t="str" cm="1">
        <f t="array" ref="K5:K17">_xlfn.XLOOKUP(_xlfn.ANCHORARRAY($C5),'X. Satser pensjonstilskudd'!$C$5:$C$224,'X. Satser pensjonstilskudd'!$I$5:$I$224)</f>
        <v/>
      </c>
      <c r="L5" s="55" t="e" cm="1">
        <f t="array" ref="L5:L17">_xlfn.ANCHORARRAY(K5)*_xlfn.ANCHORARRAY(J5)</f>
        <v>#VALUE!</v>
      </c>
      <c r="M5" s="143" cm="1">
        <f t="array" ref="M5:M17">IF(_xlfn.ANCHORARRAY(B5)&lt;&gt;"",E5+G5,"")</f>
        <v>0</v>
      </c>
      <c r="N5" s="179" cm="1">
        <f t="array" ref="N5:N17">IFERROR(_xlfn.ANCHORARRAY(M5)*'0. Oppsett'!$C$30,0)</f>
        <v>0</v>
      </c>
      <c r="O5" s="19">
        <v>0</v>
      </c>
      <c r="P5" s="19"/>
      <c r="Q5" s="19"/>
      <c r="R5" s="19"/>
      <c r="S5" s="19">
        <v>0</v>
      </c>
      <c r="T5" s="19"/>
      <c r="U5" s="197" t="e" cm="1">
        <f t="array" ref="U5:U1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#VALUE!</v>
      </c>
    </row>
    <row r="6" spans="1:21" x14ac:dyDescent="0.35">
      <c r="A6" s="11">
        <v>2</v>
      </c>
      <c r="B6" s="77" t="str">
        <v>Læringsverkstedet Myrvoll idrettsbarnehage</v>
      </c>
      <c r="C6" s="12" t="str">
        <v>921550456</v>
      </c>
      <c r="D6" s="185" t="str">
        <v/>
      </c>
      <c r="E6" s="76">
        <v>0</v>
      </c>
      <c r="F6" s="17">
        <v>289790.31177243101</v>
      </c>
      <c r="G6" s="76">
        <v>0</v>
      </c>
      <c r="H6" s="80">
        <v>152793.39626367041</v>
      </c>
      <c r="I6" s="80">
        <v>0</v>
      </c>
      <c r="J6" s="55">
        <v>0</v>
      </c>
      <c r="K6" s="55" t="str">
        <v/>
      </c>
      <c r="L6" s="81" t="e">
        <v>#VALUE!</v>
      </c>
      <c r="M6" s="144">
        <v>0</v>
      </c>
      <c r="N6" s="179">
        <v>0</v>
      </c>
      <c r="O6" s="19">
        <v>0</v>
      </c>
      <c r="P6" s="19"/>
      <c r="Q6" s="19"/>
      <c r="R6" s="19"/>
      <c r="S6" s="19">
        <v>0</v>
      </c>
      <c r="T6" s="19"/>
      <c r="U6" s="197" t="e">
        <v>#VALUE!</v>
      </c>
    </row>
    <row r="7" spans="1:21" x14ac:dyDescent="0.35">
      <c r="A7" s="11">
        <v>3</v>
      </c>
      <c r="B7" s="77" t="str">
        <v>Rosenlund barnehage</v>
      </c>
      <c r="C7" s="12" t="str">
        <v>972285501</v>
      </c>
      <c r="D7" s="12" t="str">
        <v/>
      </c>
      <c r="E7" s="76">
        <v>0</v>
      </c>
      <c r="F7" s="17">
        <v>289790.31177243101</v>
      </c>
      <c r="G7" s="76">
        <v>0</v>
      </c>
      <c r="H7" s="80">
        <v>152793.39626367041</v>
      </c>
      <c r="I7" s="80">
        <v>0</v>
      </c>
      <c r="J7" s="55">
        <v>0</v>
      </c>
      <c r="K7" s="55" t="str">
        <v/>
      </c>
      <c r="L7" s="81" t="e">
        <v>#VALUE!</v>
      </c>
      <c r="M7" s="144">
        <v>0</v>
      </c>
      <c r="N7" s="179">
        <v>0</v>
      </c>
      <c r="O7" s="19">
        <v>0</v>
      </c>
      <c r="P7" s="19"/>
      <c r="Q7" s="19"/>
      <c r="R7" s="19"/>
      <c r="S7" s="19">
        <v>0</v>
      </c>
      <c r="T7" s="19"/>
      <c r="U7" s="197" t="e">
        <v>#VALUE!</v>
      </c>
    </row>
    <row r="8" spans="1:21" x14ac:dyDescent="0.35">
      <c r="A8" s="11">
        <v>4</v>
      </c>
      <c r="B8" s="77" t="str">
        <v>Hoelshytta barnehage</v>
      </c>
      <c r="C8" s="12" t="str">
        <v>974156245</v>
      </c>
      <c r="D8" s="12" t="str">
        <v/>
      </c>
      <c r="E8" s="76">
        <v>0</v>
      </c>
      <c r="F8" s="17">
        <v>289790.31177243101</v>
      </c>
      <c r="G8" s="76">
        <v>0</v>
      </c>
      <c r="H8" s="80">
        <v>152793.39626367041</v>
      </c>
      <c r="I8" s="80">
        <v>0</v>
      </c>
      <c r="J8" s="55">
        <v>0</v>
      </c>
      <c r="K8" s="55" t="str">
        <v/>
      </c>
      <c r="L8" s="81" t="e">
        <v>#VALUE!</v>
      </c>
      <c r="M8" s="144">
        <v>0</v>
      </c>
      <c r="N8" s="179">
        <v>0</v>
      </c>
      <c r="O8" s="19">
        <v>0</v>
      </c>
      <c r="P8" s="19"/>
      <c r="Q8" s="19"/>
      <c r="R8" s="19"/>
      <c r="S8" s="19">
        <v>0</v>
      </c>
      <c r="T8" s="19"/>
      <c r="U8" s="197" t="e">
        <v>#VALUE!</v>
      </c>
    </row>
    <row r="9" spans="1:21" x14ac:dyDescent="0.35">
      <c r="A9" s="11">
        <v>5</v>
      </c>
      <c r="B9" s="77" t="str">
        <v>Hjertegryta barnehage</v>
      </c>
      <c r="C9" s="12" t="str">
        <v>974156253</v>
      </c>
      <c r="D9" s="12" t="str">
        <v/>
      </c>
      <c r="E9" s="76">
        <v>0</v>
      </c>
      <c r="F9" s="17">
        <v>289790.31177243101</v>
      </c>
      <c r="G9" s="76">
        <v>0</v>
      </c>
      <c r="H9" s="80">
        <v>152793.39626367041</v>
      </c>
      <c r="I9" s="80">
        <v>0</v>
      </c>
      <c r="J9" s="55">
        <v>0</v>
      </c>
      <c r="K9" s="55" t="str">
        <v/>
      </c>
      <c r="L9" s="81" t="e">
        <v>#VALUE!</v>
      </c>
      <c r="M9" s="144">
        <v>0</v>
      </c>
      <c r="N9" s="179">
        <v>0</v>
      </c>
      <c r="O9" s="19">
        <v>0</v>
      </c>
      <c r="P9" s="19"/>
      <c r="Q9" s="19"/>
      <c r="R9" s="19"/>
      <c r="S9" s="19">
        <v>0</v>
      </c>
      <c r="T9" s="19"/>
      <c r="U9" s="197" t="e">
        <v>#VALUE!</v>
      </c>
    </row>
    <row r="10" spans="1:21" x14ac:dyDescent="0.35">
      <c r="A10" s="11">
        <v>6</v>
      </c>
      <c r="B10" s="77" t="str">
        <v>Spilloppen barnehage</v>
      </c>
      <c r="C10" s="12" t="str">
        <v>974195135</v>
      </c>
      <c r="D10" s="12" t="str">
        <v/>
      </c>
      <c r="E10" s="76">
        <v>0</v>
      </c>
      <c r="F10" s="17">
        <v>289790.31177243101</v>
      </c>
      <c r="G10" s="76">
        <v>0</v>
      </c>
      <c r="H10" s="80">
        <v>152793.39626367041</v>
      </c>
      <c r="I10" s="80">
        <v>0</v>
      </c>
      <c r="J10" s="55">
        <v>0</v>
      </c>
      <c r="K10" s="55" t="str">
        <v/>
      </c>
      <c r="L10" s="81" t="e">
        <v>#VALUE!</v>
      </c>
      <c r="M10" s="144">
        <v>0</v>
      </c>
      <c r="N10" s="179">
        <v>0</v>
      </c>
      <c r="O10" s="19">
        <v>0</v>
      </c>
      <c r="P10" s="19"/>
      <c r="Q10" s="19"/>
      <c r="R10" s="19"/>
      <c r="S10" s="19">
        <v>0</v>
      </c>
      <c r="T10" s="19"/>
      <c r="U10" s="197" t="e">
        <v>#VALUE!</v>
      </c>
    </row>
    <row r="11" spans="1:21" x14ac:dyDescent="0.35">
      <c r="A11" s="11">
        <v>7</v>
      </c>
      <c r="B11" s="77" t="str">
        <v>Svartskog friluftsbarnehage SA</v>
      </c>
      <c r="C11" s="12" t="str">
        <v>974197901</v>
      </c>
      <c r="D11" s="12" t="str">
        <v>Historiske forpliktelser</v>
      </c>
      <c r="E11" s="76">
        <v>0</v>
      </c>
      <c r="F11" s="17">
        <v>289790.31177243101</v>
      </c>
      <c r="G11" s="76">
        <v>0</v>
      </c>
      <c r="H11" s="80">
        <v>152793.39626367041</v>
      </c>
      <c r="I11" s="80">
        <v>0</v>
      </c>
      <c r="J11" s="55">
        <v>0</v>
      </c>
      <c r="K11" s="55" t="str">
        <v/>
      </c>
      <c r="L11" s="81" t="e">
        <v>#VALUE!</v>
      </c>
      <c r="M11" s="144">
        <v>0</v>
      </c>
      <c r="N11" s="179">
        <v>0</v>
      </c>
      <c r="O11" s="19"/>
      <c r="P11" s="19"/>
      <c r="Q11" s="19"/>
      <c r="R11" s="19"/>
      <c r="S11" s="19"/>
      <c r="T11" s="19"/>
      <c r="U11" s="197" t="e">
        <v>#VALUE!</v>
      </c>
    </row>
    <row r="12" spans="1:21" x14ac:dyDescent="0.35">
      <c r="A12" s="11">
        <v>8</v>
      </c>
      <c r="B12" s="77" t="str">
        <v>Maurtua barnehage AS</v>
      </c>
      <c r="C12" s="12" t="str">
        <v>974503913</v>
      </c>
      <c r="D12" s="12" t="str">
        <v/>
      </c>
      <c r="E12" s="76">
        <v>0</v>
      </c>
      <c r="F12" s="17">
        <v>289790.31177243101</v>
      </c>
      <c r="G12" s="76">
        <v>0</v>
      </c>
      <c r="H12" s="17">
        <v>152793.39626367041</v>
      </c>
      <c r="I12" s="80">
        <v>0</v>
      </c>
      <c r="J12" s="55">
        <v>0</v>
      </c>
      <c r="K12" s="55" t="str">
        <v/>
      </c>
      <c r="L12" s="81" t="e">
        <v>#VALUE!</v>
      </c>
      <c r="M12" s="144">
        <v>0</v>
      </c>
      <c r="N12" s="179">
        <v>0</v>
      </c>
      <c r="O12" s="19"/>
      <c r="P12" s="19"/>
      <c r="Q12" s="19"/>
      <c r="R12" s="19"/>
      <c r="S12" s="19"/>
      <c r="T12" s="19"/>
      <c r="U12" s="197" t="e">
        <v>#VALUE!</v>
      </c>
    </row>
    <row r="13" spans="1:21" x14ac:dyDescent="0.35">
      <c r="A13" s="11">
        <v>9</v>
      </c>
      <c r="B13" s="77" t="str">
        <v>Rikeåsen barnehage SA</v>
      </c>
      <c r="C13" s="12" t="str">
        <v>976603079</v>
      </c>
      <c r="D13" s="12" t="str">
        <v/>
      </c>
      <c r="E13" s="76">
        <v>0</v>
      </c>
      <c r="F13" s="17">
        <v>289790.31177243101</v>
      </c>
      <c r="G13" s="76">
        <v>0</v>
      </c>
      <c r="H13" s="17">
        <v>152793.39626367041</v>
      </c>
      <c r="I13" s="80">
        <v>0</v>
      </c>
      <c r="J13" s="55">
        <v>0</v>
      </c>
      <c r="K13" s="55" t="str">
        <v/>
      </c>
      <c r="L13" s="81" t="e">
        <v>#VALUE!</v>
      </c>
      <c r="M13" s="144">
        <v>0</v>
      </c>
      <c r="N13" s="179">
        <v>0</v>
      </c>
      <c r="O13" s="19"/>
      <c r="P13" s="19"/>
      <c r="Q13" s="19"/>
      <c r="R13" s="19"/>
      <c r="S13" s="19"/>
      <c r="T13" s="19"/>
      <c r="U13" s="197" t="e">
        <v>#VALUE!</v>
      </c>
    </row>
    <row r="14" spans="1:21" x14ac:dyDescent="0.35">
      <c r="A14" s="11">
        <v>10</v>
      </c>
      <c r="B14" s="77" t="str">
        <v>Vevelstadsaga barnehage SA</v>
      </c>
      <c r="C14" s="12" t="str">
        <v>977556791</v>
      </c>
      <c r="D14" s="12" t="str">
        <v/>
      </c>
      <c r="E14" s="76">
        <v>0</v>
      </c>
      <c r="F14" s="17">
        <v>289790.31177243101</v>
      </c>
      <c r="G14" s="76">
        <v>0</v>
      </c>
      <c r="H14" s="17">
        <v>152793.39626367041</v>
      </c>
      <c r="I14" s="80">
        <v>0</v>
      </c>
      <c r="J14" s="55">
        <v>0</v>
      </c>
      <c r="K14" s="55" t="str">
        <v/>
      </c>
      <c r="L14" s="81" t="e">
        <v>#VALUE!</v>
      </c>
      <c r="M14" s="144">
        <v>0</v>
      </c>
      <c r="N14" s="179">
        <v>0</v>
      </c>
      <c r="O14" s="19"/>
      <c r="P14" s="19"/>
      <c r="Q14" s="19"/>
      <c r="R14" s="19"/>
      <c r="S14" s="19"/>
      <c r="T14" s="19"/>
      <c r="U14" s="197" t="e">
        <v>#VALUE!</v>
      </c>
    </row>
    <row r="15" spans="1:21" x14ac:dyDescent="0.35">
      <c r="A15" s="11">
        <v>11</v>
      </c>
      <c r="B15" s="77" t="str">
        <v>Sofiemyråsen barnehage SA</v>
      </c>
      <c r="C15" s="12" t="str">
        <v>981626257</v>
      </c>
      <c r="D15" s="12" t="str">
        <v/>
      </c>
      <c r="E15" s="76">
        <v>0</v>
      </c>
      <c r="F15" s="17">
        <v>289790.31177243101</v>
      </c>
      <c r="G15" s="76">
        <v>0</v>
      </c>
      <c r="H15" s="17">
        <v>152793.39626367041</v>
      </c>
      <c r="I15" s="80">
        <v>0</v>
      </c>
      <c r="J15" s="55">
        <v>0</v>
      </c>
      <c r="K15" s="55" t="str">
        <v/>
      </c>
      <c r="L15" s="81" t="e">
        <v>#VALUE!</v>
      </c>
      <c r="M15" s="144">
        <v>0</v>
      </c>
      <c r="N15" s="179">
        <v>0</v>
      </c>
      <c r="O15" s="19"/>
      <c r="P15" s="19"/>
      <c r="Q15" s="19"/>
      <c r="R15" s="19"/>
      <c r="S15" s="19"/>
      <c r="T15" s="19"/>
      <c r="U15" s="197" t="e">
        <v>#VALUE!</v>
      </c>
    </row>
    <row r="16" spans="1:21" x14ac:dyDescent="0.35">
      <c r="A16" s="11">
        <v>12</v>
      </c>
      <c r="B16" s="77" t="str">
        <v>Hebekkskogen barnehage</v>
      </c>
      <c r="C16" s="12" t="str">
        <v>983267181</v>
      </c>
      <c r="D16" s="12" t="str">
        <v/>
      </c>
      <c r="E16" s="76">
        <v>0</v>
      </c>
      <c r="F16" s="17">
        <v>289790.31177243101</v>
      </c>
      <c r="G16" s="76">
        <v>0</v>
      </c>
      <c r="H16" s="17">
        <v>152793.39626367041</v>
      </c>
      <c r="I16" s="80">
        <v>0</v>
      </c>
      <c r="J16" s="55">
        <v>0</v>
      </c>
      <c r="K16" s="55" t="str">
        <v/>
      </c>
      <c r="L16" s="81" t="e">
        <v>#VALUE!</v>
      </c>
      <c r="M16" s="144">
        <v>0</v>
      </c>
      <c r="N16" s="179">
        <v>0</v>
      </c>
      <c r="O16" s="19"/>
      <c r="P16" s="19"/>
      <c r="Q16" s="19"/>
      <c r="R16" s="19"/>
      <c r="S16" s="19"/>
      <c r="T16" s="19"/>
      <c r="U16" s="197" t="e">
        <v>#VALUE!</v>
      </c>
    </row>
    <row r="17" spans="1:21" x14ac:dyDescent="0.35">
      <c r="A17" s="11">
        <v>13</v>
      </c>
      <c r="B17" s="77" t="str">
        <v>Dalstunet barnehage</v>
      </c>
      <c r="C17" s="12" t="str">
        <v>987861649</v>
      </c>
      <c r="D17" s="12" t="str">
        <v/>
      </c>
      <c r="E17" s="76">
        <v>0</v>
      </c>
      <c r="F17" s="17">
        <v>289790.31177243101</v>
      </c>
      <c r="G17" s="76">
        <v>0</v>
      </c>
      <c r="H17" s="17">
        <v>152793.39626367041</v>
      </c>
      <c r="I17" s="80">
        <v>0</v>
      </c>
      <c r="J17" s="55">
        <v>0</v>
      </c>
      <c r="K17" s="55" t="str">
        <v/>
      </c>
      <c r="L17" s="81" t="e">
        <v>#VALUE!</v>
      </c>
      <c r="M17" s="144">
        <v>0</v>
      </c>
      <c r="N17" s="179">
        <v>0</v>
      </c>
      <c r="O17" s="19"/>
      <c r="P17" s="19"/>
      <c r="Q17" s="19"/>
      <c r="R17" s="19"/>
      <c r="S17" s="19"/>
      <c r="T17" s="19"/>
      <c r="U17" s="197" t="e">
        <v>#VALUE!</v>
      </c>
    </row>
    <row r="18" spans="1:21" x14ac:dyDescent="0.35">
      <c r="A18" s="11"/>
      <c r="B18" s="77"/>
      <c r="C18" s="12"/>
      <c r="D18" s="12"/>
      <c r="E18" s="76"/>
      <c r="F18" s="17"/>
      <c r="G18" s="76"/>
      <c r="H18" s="17"/>
      <c r="I18" s="80"/>
      <c r="J18" s="55"/>
      <c r="K18" s="55"/>
      <c r="L18" s="81"/>
      <c r="M18" s="144"/>
      <c r="N18" s="179"/>
      <c r="O18" s="19"/>
      <c r="P18" s="19"/>
      <c r="Q18" s="19"/>
      <c r="R18" s="19"/>
      <c r="S18" s="19"/>
      <c r="T18" s="19"/>
      <c r="U18" s="197"/>
    </row>
    <row r="19" spans="1:21" s="228" customFormat="1" x14ac:dyDescent="0.35">
      <c r="A19" s="222"/>
      <c r="B19" s="223" t="s">
        <v>1198</v>
      </c>
      <c r="C19" s="224"/>
      <c r="D19" s="224"/>
      <c r="E19" s="66">
        <f>SUM(E5:E18)</f>
        <v>0</v>
      </c>
      <c r="F19" s="219"/>
      <c r="G19" s="66">
        <f>SUM(G5:G18)</f>
        <v>0</v>
      </c>
      <c r="H19" s="219"/>
      <c r="I19" s="66">
        <f>SUM(I5:I18)</f>
        <v>0</v>
      </c>
      <c r="J19" s="66">
        <f>SUM(J5:J18)</f>
        <v>0</v>
      </c>
      <c r="K19" s="55"/>
      <c r="L19" s="81" t="e">
        <f>SUM(L5:L18)</f>
        <v>#VALUE!</v>
      </c>
      <c r="M19" s="66">
        <f>SUM(M5:M18)</f>
        <v>0</v>
      </c>
      <c r="N19" s="225">
        <f>SUM(N5:N18)</f>
        <v>0</v>
      </c>
      <c r="O19" s="226"/>
      <c r="P19" s="226"/>
      <c r="Q19" s="226"/>
      <c r="R19" s="226"/>
      <c r="S19" s="226"/>
      <c r="T19" s="226"/>
      <c r="U19" s="227" t="e">
        <f>SUM(U5:U18)</f>
        <v>#VALUE!</v>
      </c>
    </row>
    <row r="20" spans="1:21" x14ac:dyDescent="0.35">
      <c r="A20" s="11"/>
      <c r="B20" s="77"/>
      <c r="C20" s="12"/>
      <c r="D20" s="12"/>
      <c r="E20" s="76"/>
      <c r="F20" s="17"/>
      <c r="G20" s="76"/>
      <c r="H20" s="17"/>
      <c r="I20" s="80"/>
      <c r="J20" s="55"/>
      <c r="K20" s="55"/>
      <c r="L20" s="81"/>
      <c r="M20" s="144"/>
      <c r="N20" s="179"/>
      <c r="O20" s="19"/>
      <c r="P20" s="19"/>
      <c r="Q20" s="19"/>
      <c r="R20" s="19"/>
      <c r="S20" s="19"/>
      <c r="T20" s="19"/>
      <c r="U20" s="197"/>
    </row>
    <row r="21" spans="1:21" x14ac:dyDescent="0.35">
      <c r="A21" s="11"/>
      <c r="B21" s="77"/>
      <c r="C21" s="12"/>
      <c r="D21" s="12"/>
      <c r="E21" s="76"/>
      <c r="F21" s="17"/>
      <c r="G21" s="76"/>
      <c r="H21" s="17"/>
      <c r="I21" s="80"/>
      <c r="J21" s="55"/>
      <c r="K21" s="55"/>
      <c r="L21" s="81"/>
      <c r="M21" s="144"/>
      <c r="N21" s="179"/>
      <c r="O21" s="19"/>
      <c r="P21" s="19"/>
      <c r="Q21" s="19"/>
      <c r="R21" s="19"/>
      <c r="S21" s="19"/>
      <c r="T21" s="19"/>
      <c r="U21" s="197"/>
    </row>
    <row r="22" spans="1:21" x14ac:dyDescent="0.35">
      <c r="A22" s="11"/>
      <c r="B22" s="77"/>
      <c r="C22" s="12"/>
      <c r="D22" s="12"/>
      <c r="E22" s="76"/>
      <c r="F22" s="17"/>
      <c r="G22" s="76"/>
      <c r="H22" s="17"/>
      <c r="I22" s="80"/>
      <c r="J22" s="55"/>
      <c r="K22" s="55"/>
      <c r="L22" s="81"/>
      <c r="M22" s="144"/>
      <c r="N22" s="179"/>
      <c r="O22" s="19"/>
      <c r="P22" s="19"/>
      <c r="Q22" s="19"/>
      <c r="R22" s="19"/>
      <c r="S22" s="19"/>
      <c r="T22" s="19"/>
      <c r="U22" s="197"/>
    </row>
    <row r="23" spans="1:21" x14ac:dyDescent="0.35">
      <c r="A23" s="11"/>
      <c r="B23" s="77"/>
      <c r="C23" s="12"/>
      <c r="D23" s="12"/>
      <c r="E23" s="76"/>
      <c r="F23" s="17"/>
      <c r="G23" s="76"/>
      <c r="H23" s="17"/>
      <c r="I23" s="80"/>
      <c r="J23" s="55"/>
      <c r="K23" s="55"/>
      <c r="L23" s="81"/>
      <c r="M23" s="144"/>
      <c r="N23" s="179"/>
      <c r="O23" s="19"/>
      <c r="P23" s="19"/>
      <c r="Q23" s="19"/>
      <c r="R23" s="19"/>
      <c r="S23" s="19"/>
      <c r="T23" s="19"/>
      <c r="U23" s="197"/>
    </row>
    <row r="24" spans="1:21" x14ac:dyDescent="0.35">
      <c r="A24" s="11"/>
      <c r="B24" s="77"/>
      <c r="C24" s="12"/>
      <c r="D24" s="12"/>
      <c r="E24" s="76"/>
      <c r="F24" s="17"/>
      <c r="G24" s="76"/>
      <c r="H24" s="17"/>
      <c r="I24" s="80"/>
      <c r="J24" s="55"/>
      <c r="K24" s="55"/>
      <c r="L24" s="81"/>
      <c r="M24" s="144"/>
      <c r="N24" s="179"/>
      <c r="O24" s="19"/>
      <c r="P24" s="19"/>
      <c r="Q24" s="19"/>
      <c r="R24" s="19"/>
      <c r="S24" s="19"/>
      <c r="T24" s="19"/>
      <c r="U24" s="197"/>
    </row>
    <row r="25" spans="1:21" x14ac:dyDescent="0.35">
      <c r="A25" s="11"/>
      <c r="B25" s="77"/>
      <c r="C25" s="12"/>
      <c r="D25" s="12"/>
      <c r="E25" s="76"/>
      <c r="F25" s="17"/>
      <c r="G25" s="76"/>
      <c r="H25" s="17"/>
      <c r="I25" s="80"/>
      <c r="J25" s="55"/>
      <c r="K25" s="55"/>
      <c r="L25" s="81"/>
      <c r="M25" s="144"/>
      <c r="N25" s="179"/>
      <c r="O25" s="19"/>
      <c r="P25" s="19"/>
      <c r="Q25" s="19"/>
      <c r="R25" s="19"/>
      <c r="S25" s="19"/>
      <c r="T25" s="19"/>
      <c r="U25" s="197"/>
    </row>
    <row r="26" spans="1:21" x14ac:dyDescent="0.35">
      <c r="A26" s="11"/>
      <c r="B26" s="77"/>
      <c r="C26" s="12"/>
      <c r="D26" s="12"/>
      <c r="E26" s="76"/>
      <c r="F26" s="17"/>
      <c r="G26" s="76"/>
      <c r="H26" s="17"/>
      <c r="I26" s="80"/>
      <c r="J26" s="55"/>
      <c r="K26" s="55"/>
      <c r="L26" s="81"/>
      <c r="M26" s="144"/>
      <c r="N26" s="179"/>
      <c r="O26" s="19"/>
      <c r="P26" s="19"/>
      <c r="Q26" s="19"/>
      <c r="R26" s="19"/>
      <c r="S26" s="19"/>
      <c r="T26" s="19"/>
      <c r="U26" s="197"/>
    </row>
    <row r="27" spans="1:21" x14ac:dyDescent="0.35">
      <c r="A27" s="11"/>
      <c r="B27" s="77"/>
      <c r="C27" s="12"/>
      <c r="D27" s="12"/>
      <c r="E27" s="76"/>
      <c r="F27" s="17"/>
      <c r="G27" s="76"/>
      <c r="H27" s="17"/>
      <c r="I27" s="80"/>
      <c r="J27" s="55"/>
      <c r="K27" s="55"/>
      <c r="L27" s="81"/>
      <c r="M27" s="144"/>
      <c r="N27" s="179"/>
      <c r="O27" s="19"/>
      <c r="P27" s="19"/>
      <c r="Q27" s="19"/>
      <c r="R27" s="19"/>
      <c r="S27" s="19"/>
      <c r="T27" s="19"/>
      <c r="U27" s="197"/>
    </row>
    <row r="28" spans="1:21" x14ac:dyDescent="0.35">
      <c r="A28" s="11"/>
      <c r="B28" s="77"/>
      <c r="C28" s="12"/>
      <c r="D28" s="12"/>
      <c r="E28" s="76"/>
      <c r="F28" s="17"/>
      <c r="G28" s="76"/>
      <c r="H28" s="17"/>
      <c r="I28" s="80"/>
      <c r="J28" s="55"/>
      <c r="K28" s="55"/>
      <c r="L28" s="81"/>
      <c r="M28" s="144"/>
      <c r="N28" s="179"/>
      <c r="O28" s="19"/>
      <c r="P28" s="19"/>
      <c r="Q28" s="19"/>
      <c r="R28" s="19"/>
      <c r="S28" s="19"/>
      <c r="T28" s="19"/>
      <c r="U28" s="197"/>
    </row>
    <row r="29" spans="1:21" x14ac:dyDescent="0.35">
      <c r="A29" s="11"/>
      <c r="B29" s="77"/>
      <c r="C29" s="12"/>
      <c r="D29" s="12"/>
      <c r="E29" s="76"/>
      <c r="F29" s="17"/>
      <c r="G29" s="76"/>
      <c r="H29" s="17"/>
      <c r="I29" s="80"/>
      <c r="J29" s="55"/>
      <c r="K29" s="55"/>
      <c r="L29" s="81"/>
      <c r="M29" s="144"/>
      <c r="N29" s="179"/>
      <c r="O29" s="19"/>
      <c r="P29" s="19"/>
      <c r="Q29" s="19"/>
      <c r="R29" s="19"/>
      <c r="S29" s="19"/>
      <c r="T29" s="19"/>
      <c r="U29" s="197"/>
    </row>
    <row r="30" spans="1:21" x14ac:dyDescent="0.35">
      <c r="A30" s="11"/>
      <c r="B30" s="77"/>
      <c r="C30" s="12"/>
      <c r="D30" s="12"/>
      <c r="E30" s="76"/>
      <c r="F30" s="17"/>
      <c r="G30" s="76"/>
      <c r="H30" s="17"/>
      <c r="I30" s="80"/>
      <c r="J30" s="55"/>
      <c r="K30" s="55"/>
      <c r="L30" s="81"/>
      <c r="M30" s="144"/>
      <c r="N30" s="179"/>
      <c r="O30" s="19"/>
      <c r="P30" s="19"/>
      <c r="Q30" s="19"/>
      <c r="R30" s="19"/>
      <c r="S30" s="19"/>
      <c r="T30" s="19"/>
      <c r="U30" s="197"/>
    </row>
    <row r="31" spans="1:21" x14ac:dyDescent="0.35">
      <c r="A31" s="11"/>
      <c r="B31" s="77"/>
      <c r="C31" s="12"/>
      <c r="D31" s="12"/>
      <c r="E31" s="76"/>
      <c r="F31" s="17"/>
      <c r="G31" s="76"/>
      <c r="H31" s="17"/>
      <c r="I31" s="80"/>
      <c r="J31" s="55"/>
      <c r="K31" s="55"/>
      <c r="L31" s="81"/>
      <c r="M31" s="144"/>
      <c r="N31" s="179"/>
      <c r="O31" s="19"/>
      <c r="P31" s="19"/>
      <c r="Q31" s="19"/>
      <c r="R31" s="19"/>
      <c r="S31" s="19"/>
      <c r="T31" s="19"/>
      <c r="U31" s="197"/>
    </row>
    <row r="32" spans="1:21" x14ac:dyDescent="0.35">
      <c r="A32" s="11"/>
      <c r="B32" s="77"/>
      <c r="C32" s="12"/>
      <c r="D32" s="12"/>
      <c r="E32" s="76"/>
      <c r="F32" s="17"/>
      <c r="G32" s="76"/>
      <c r="H32" s="17"/>
      <c r="I32" s="80"/>
      <c r="J32" s="55"/>
      <c r="K32" s="55"/>
      <c r="L32" s="81"/>
      <c r="M32" s="144"/>
      <c r="N32" s="179"/>
      <c r="O32" s="19"/>
      <c r="P32" s="19"/>
      <c r="Q32" s="19"/>
      <c r="R32" s="19"/>
      <c r="S32" s="19"/>
      <c r="T32" s="19"/>
      <c r="U32" s="197"/>
    </row>
    <row r="33" spans="1:21" x14ac:dyDescent="0.35">
      <c r="A33" s="11"/>
      <c r="B33" s="77"/>
      <c r="C33" s="12"/>
      <c r="D33" s="12"/>
      <c r="E33" s="76"/>
      <c r="F33" s="17"/>
      <c r="G33" s="76"/>
      <c r="H33" s="17"/>
      <c r="I33" s="80"/>
      <c r="J33" s="55"/>
      <c r="K33" s="55"/>
      <c r="L33" s="81"/>
      <c r="M33" s="144"/>
      <c r="N33" s="179"/>
      <c r="O33" s="19"/>
      <c r="P33" s="19"/>
      <c r="Q33" s="19"/>
      <c r="R33" s="19"/>
      <c r="S33" s="19"/>
      <c r="T33" s="19"/>
      <c r="U33" s="197"/>
    </row>
    <row r="34" spans="1:21" x14ac:dyDescent="0.35">
      <c r="A34" s="11"/>
      <c r="B34" s="77"/>
      <c r="C34" s="12"/>
      <c r="D34" s="12"/>
      <c r="E34" s="76"/>
      <c r="F34" s="17"/>
      <c r="G34" s="76"/>
      <c r="H34" s="17"/>
      <c r="I34" s="80"/>
      <c r="J34" s="55"/>
      <c r="K34" s="55"/>
      <c r="L34" s="81"/>
      <c r="M34" s="144"/>
      <c r="N34" s="179"/>
      <c r="O34" s="19"/>
      <c r="P34" s="19"/>
      <c r="Q34" s="19"/>
      <c r="R34" s="19"/>
      <c r="S34" s="19"/>
      <c r="T34" s="19"/>
      <c r="U34" s="197"/>
    </row>
    <row r="35" spans="1:21" x14ac:dyDescent="0.35">
      <c r="A35" s="11"/>
      <c r="B35" s="77"/>
      <c r="C35" s="12"/>
      <c r="D35" s="12"/>
      <c r="E35" s="76"/>
      <c r="F35" s="17"/>
      <c r="G35" s="76"/>
      <c r="H35" s="17"/>
      <c r="I35" s="80"/>
      <c r="J35" s="55"/>
      <c r="K35" s="55"/>
      <c r="L35" s="81"/>
      <c r="M35" s="144"/>
      <c r="N35" s="179"/>
      <c r="O35" s="19"/>
      <c r="P35" s="19"/>
      <c r="Q35" s="19"/>
      <c r="R35" s="19"/>
      <c r="S35" s="19"/>
      <c r="T35" s="19"/>
      <c r="U35" s="197"/>
    </row>
    <row r="36" spans="1:21" x14ac:dyDescent="0.35">
      <c r="A36" s="11"/>
      <c r="B36" s="77"/>
      <c r="C36" s="12"/>
      <c r="D36" s="12"/>
      <c r="E36" s="76"/>
      <c r="F36" s="17"/>
      <c r="G36" s="76"/>
      <c r="H36" s="17"/>
      <c r="I36" s="80"/>
      <c r="J36" s="55"/>
      <c r="K36" s="55"/>
      <c r="L36" s="81"/>
      <c r="M36" s="144"/>
      <c r="N36" s="179"/>
      <c r="O36" s="19"/>
      <c r="P36" s="19"/>
      <c r="Q36" s="19"/>
      <c r="R36" s="19"/>
      <c r="S36" s="19"/>
      <c r="T36" s="19"/>
      <c r="U36" s="197"/>
    </row>
    <row r="37" spans="1:21" x14ac:dyDescent="0.35">
      <c r="A37" s="11"/>
      <c r="B37" s="77"/>
      <c r="C37" s="12"/>
      <c r="D37" s="12"/>
      <c r="E37" s="76"/>
      <c r="F37" s="17"/>
      <c r="G37" s="76"/>
      <c r="H37" s="17"/>
      <c r="I37" s="80"/>
      <c r="J37" s="55"/>
      <c r="K37" s="55"/>
      <c r="L37" s="81"/>
      <c r="M37" s="144"/>
      <c r="N37" s="179"/>
      <c r="O37" s="19"/>
      <c r="P37" s="19"/>
      <c r="Q37" s="19"/>
      <c r="R37" s="19"/>
      <c r="S37" s="19"/>
      <c r="T37" s="19"/>
      <c r="U37" s="197"/>
    </row>
    <row r="38" spans="1:21" x14ac:dyDescent="0.35">
      <c r="A38" s="11"/>
      <c r="B38" s="77"/>
      <c r="C38" s="12"/>
      <c r="D38" s="12"/>
      <c r="E38" s="76"/>
      <c r="F38" s="17"/>
      <c r="G38" s="76"/>
      <c r="H38" s="17"/>
      <c r="I38" s="80"/>
      <c r="J38" s="55"/>
      <c r="K38" s="55"/>
      <c r="L38" s="81"/>
      <c r="M38" s="144"/>
      <c r="N38" s="179"/>
      <c r="O38" s="19"/>
      <c r="P38" s="19"/>
      <c r="Q38" s="19"/>
      <c r="R38" s="19"/>
      <c r="S38" s="19"/>
      <c r="T38" s="19"/>
      <c r="U38" s="197"/>
    </row>
    <row r="39" spans="1:21" x14ac:dyDescent="0.35">
      <c r="A39" s="11"/>
      <c r="B39" s="77"/>
      <c r="C39" s="12"/>
      <c r="D39" s="12"/>
      <c r="E39" s="76"/>
      <c r="F39" s="17"/>
      <c r="G39" s="76"/>
      <c r="H39" s="17"/>
      <c r="I39" s="80"/>
      <c r="J39" s="55"/>
      <c r="K39" s="55"/>
      <c r="L39" s="81"/>
      <c r="M39" s="144"/>
      <c r="N39" s="179"/>
      <c r="O39" s="19"/>
      <c r="P39" s="19"/>
      <c r="Q39" s="19"/>
      <c r="R39" s="19"/>
      <c r="S39" s="19"/>
      <c r="T39" s="19"/>
      <c r="U39" s="197"/>
    </row>
    <row r="40" spans="1:21" x14ac:dyDescent="0.35">
      <c r="A40" s="11"/>
      <c r="B40" s="77"/>
      <c r="C40" s="12"/>
      <c r="D40" s="12"/>
      <c r="E40" s="76"/>
      <c r="F40" s="17"/>
      <c r="G40" s="76"/>
      <c r="H40" s="17"/>
      <c r="I40" s="80"/>
      <c r="J40" s="55"/>
      <c r="K40" s="55"/>
      <c r="L40" s="81"/>
      <c r="M40" s="144"/>
      <c r="N40" s="179"/>
      <c r="O40" s="19"/>
      <c r="P40" s="19"/>
      <c r="Q40" s="19"/>
      <c r="R40" s="19"/>
      <c r="S40" s="19"/>
      <c r="T40" s="19"/>
      <c r="U40" s="197"/>
    </row>
    <row r="41" spans="1:21" x14ac:dyDescent="0.35">
      <c r="A41" s="11"/>
      <c r="B41" s="77"/>
      <c r="C41" s="12"/>
      <c r="D41" s="12"/>
      <c r="E41" s="76"/>
      <c r="F41" s="17"/>
      <c r="G41" s="76"/>
      <c r="H41" s="17"/>
      <c r="I41" s="80"/>
      <c r="J41" s="55"/>
      <c r="K41" s="55"/>
      <c r="L41" s="81"/>
      <c r="M41" s="144"/>
      <c r="N41" s="179"/>
      <c r="O41" s="19"/>
      <c r="P41" s="19"/>
      <c r="Q41" s="19"/>
      <c r="R41" s="19"/>
      <c r="S41" s="19"/>
      <c r="T41" s="19"/>
      <c r="U41" s="197"/>
    </row>
    <row r="42" spans="1:21" x14ac:dyDescent="0.35">
      <c r="A42" s="11"/>
      <c r="B42" s="77"/>
      <c r="C42" s="12"/>
      <c r="D42" s="12"/>
      <c r="E42" s="76"/>
      <c r="F42" s="17"/>
      <c r="G42" s="76"/>
      <c r="H42" s="17"/>
      <c r="I42" s="80"/>
      <c r="J42" s="55"/>
      <c r="K42" s="55"/>
      <c r="L42" s="81"/>
      <c r="M42" s="144"/>
      <c r="N42" s="179"/>
      <c r="O42" s="19"/>
      <c r="P42" s="19"/>
      <c r="Q42" s="19"/>
      <c r="R42" s="19"/>
      <c r="S42" s="19"/>
      <c r="T42" s="19"/>
      <c r="U42" s="197"/>
    </row>
    <row r="43" spans="1:21" x14ac:dyDescent="0.35">
      <c r="A43" s="11"/>
      <c r="B43" s="77"/>
      <c r="C43" s="12"/>
      <c r="D43" s="12"/>
      <c r="E43" s="76"/>
      <c r="F43" s="17"/>
      <c r="G43" s="76"/>
      <c r="H43" s="17"/>
      <c r="I43" s="80"/>
      <c r="J43" s="55"/>
      <c r="K43" s="55"/>
      <c r="L43" s="81"/>
      <c r="M43" s="144"/>
      <c r="N43" s="179"/>
      <c r="O43" s="19"/>
      <c r="P43" s="19"/>
      <c r="Q43" s="19"/>
      <c r="R43" s="19"/>
      <c r="S43" s="19"/>
      <c r="T43" s="19"/>
      <c r="U43" s="197"/>
    </row>
    <row r="44" spans="1:21" x14ac:dyDescent="0.35">
      <c r="A44" s="11"/>
      <c r="B44" s="77"/>
      <c r="C44" s="12"/>
      <c r="D44" s="12"/>
      <c r="E44" s="76"/>
      <c r="F44" s="17"/>
      <c r="G44" s="76"/>
      <c r="H44" s="17"/>
      <c r="I44" s="80"/>
      <c r="J44" s="55"/>
      <c r="K44" s="55"/>
      <c r="L44" s="81"/>
      <c r="M44" s="144"/>
      <c r="N44" s="179"/>
      <c r="O44" s="19"/>
      <c r="P44" s="19"/>
      <c r="Q44" s="19"/>
      <c r="R44" s="19"/>
      <c r="S44" s="19"/>
      <c r="T44" s="19"/>
      <c r="U44" s="197"/>
    </row>
    <row r="45" spans="1:21" x14ac:dyDescent="0.35">
      <c r="A45" s="11"/>
      <c r="B45" s="77"/>
      <c r="C45" s="12"/>
      <c r="D45" s="12"/>
      <c r="E45" s="76"/>
      <c r="F45" s="17"/>
      <c r="G45" s="76"/>
      <c r="H45" s="17"/>
      <c r="I45" s="80"/>
      <c r="J45" s="55"/>
      <c r="K45" s="55"/>
      <c r="L45" s="81"/>
      <c r="M45" s="144"/>
      <c r="N45" s="179"/>
      <c r="O45" s="19"/>
      <c r="P45" s="19"/>
      <c r="Q45" s="19"/>
      <c r="R45" s="19"/>
      <c r="S45" s="19"/>
      <c r="T45" s="19"/>
      <c r="U45" s="197"/>
    </row>
    <row r="46" spans="1:21" x14ac:dyDescent="0.35">
      <c r="A46" s="11"/>
      <c r="B46" s="77"/>
      <c r="C46" s="12"/>
      <c r="D46" s="12"/>
      <c r="E46" s="76"/>
      <c r="F46" s="17"/>
      <c r="G46" s="76"/>
      <c r="H46" s="17"/>
      <c r="I46" s="80"/>
      <c r="J46" s="55"/>
      <c r="K46" s="55"/>
      <c r="L46" s="81"/>
      <c r="M46" s="144"/>
      <c r="N46" s="179"/>
      <c r="O46" s="19"/>
      <c r="P46" s="19"/>
      <c r="Q46" s="19"/>
      <c r="R46" s="19"/>
      <c r="S46" s="19"/>
      <c r="T46" s="19"/>
      <c r="U46" s="197"/>
    </row>
    <row r="47" spans="1:21" x14ac:dyDescent="0.35">
      <c r="A47" s="11"/>
      <c r="B47" s="77"/>
      <c r="C47" s="12"/>
      <c r="D47" s="12"/>
      <c r="E47" s="76"/>
      <c r="F47" s="17"/>
      <c r="G47" s="76"/>
      <c r="H47" s="17"/>
      <c r="I47" s="80"/>
      <c r="J47" s="55"/>
      <c r="K47" s="55"/>
      <c r="L47" s="81"/>
      <c r="M47" s="144"/>
      <c r="N47" s="179"/>
      <c r="O47" s="19"/>
      <c r="P47" s="19"/>
      <c r="Q47" s="19"/>
      <c r="R47" s="19"/>
      <c r="S47" s="19"/>
      <c r="T47" s="19"/>
      <c r="U47" s="197"/>
    </row>
    <row r="48" spans="1:21" x14ac:dyDescent="0.35">
      <c r="A48" s="11"/>
      <c r="B48" s="77"/>
      <c r="C48" s="12"/>
      <c r="D48" s="12"/>
      <c r="E48" s="76"/>
      <c r="F48" s="17"/>
      <c r="G48" s="76"/>
      <c r="H48" s="17"/>
      <c r="I48" s="80"/>
      <c r="J48" s="55"/>
      <c r="K48" s="55"/>
      <c r="L48" s="81"/>
      <c r="M48" s="144"/>
      <c r="N48" s="179"/>
      <c r="O48" s="19"/>
      <c r="P48" s="19"/>
      <c r="Q48" s="19"/>
      <c r="R48" s="19"/>
      <c r="S48" s="19"/>
      <c r="T48" s="19"/>
      <c r="U48" s="197"/>
    </row>
    <row r="49" spans="1:21" x14ac:dyDescent="0.35">
      <c r="A49" s="11"/>
      <c r="B49" s="77"/>
      <c r="C49" s="12"/>
      <c r="D49" s="12"/>
      <c r="E49" s="76"/>
      <c r="F49" s="17"/>
      <c r="G49" s="76"/>
      <c r="H49" s="17"/>
      <c r="I49" s="80"/>
      <c r="J49" s="55"/>
      <c r="K49" s="55"/>
      <c r="L49" s="81"/>
      <c r="M49" s="144"/>
      <c r="N49" s="179"/>
      <c r="O49" s="19"/>
      <c r="P49" s="19"/>
      <c r="Q49" s="19"/>
      <c r="R49" s="19"/>
      <c r="S49" s="19"/>
      <c r="T49" s="19"/>
      <c r="U49" s="197"/>
    </row>
    <row r="50" spans="1:21" x14ac:dyDescent="0.35">
      <c r="A50" s="11"/>
      <c r="B50" s="77"/>
      <c r="C50" s="12"/>
      <c r="D50" s="12"/>
      <c r="E50" s="76"/>
      <c r="F50" s="17"/>
      <c r="G50" s="76"/>
      <c r="H50" s="17"/>
      <c r="I50" s="80"/>
      <c r="J50" s="55"/>
      <c r="K50" s="55"/>
      <c r="L50" s="81"/>
      <c r="M50" s="144"/>
      <c r="N50" s="179"/>
      <c r="O50" s="19"/>
      <c r="P50" s="19"/>
      <c r="Q50" s="19"/>
      <c r="R50" s="19"/>
      <c r="S50" s="19"/>
      <c r="T50" s="19"/>
      <c r="U50" s="197"/>
    </row>
    <row r="51" spans="1:21" x14ac:dyDescent="0.35">
      <c r="A51" s="11"/>
      <c r="B51" s="77"/>
      <c r="C51" s="12"/>
      <c r="D51" s="12"/>
      <c r="E51" s="76"/>
      <c r="F51" s="17"/>
      <c r="G51" s="76"/>
      <c r="H51" s="17"/>
      <c r="I51" s="80"/>
      <c r="J51" s="55"/>
      <c r="K51" s="55"/>
      <c r="L51" s="81"/>
      <c r="M51" s="144"/>
      <c r="N51" s="179"/>
      <c r="O51" s="19"/>
      <c r="P51" s="19"/>
      <c r="Q51" s="19"/>
      <c r="R51" s="19"/>
      <c r="S51" s="19"/>
      <c r="T51" s="19"/>
      <c r="U51" s="197"/>
    </row>
    <row r="52" spans="1:21" x14ac:dyDescent="0.35">
      <c r="A52" s="11"/>
      <c r="B52" s="77"/>
      <c r="C52" s="12"/>
      <c r="D52" s="12"/>
      <c r="E52" s="76"/>
      <c r="F52" s="17"/>
      <c r="G52" s="76"/>
      <c r="H52" s="17"/>
      <c r="I52" s="80"/>
      <c r="J52" s="55"/>
      <c r="K52" s="55"/>
      <c r="L52" s="81"/>
      <c r="M52" s="144"/>
      <c r="N52" s="179"/>
      <c r="O52" s="19"/>
      <c r="P52" s="19"/>
      <c r="Q52" s="19"/>
      <c r="R52" s="19"/>
      <c r="S52" s="19"/>
      <c r="T52" s="19"/>
      <c r="U52" s="197"/>
    </row>
    <row r="53" spans="1:21" x14ac:dyDescent="0.35">
      <c r="A53" s="11"/>
      <c r="B53" s="77"/>
      <c r="C53" s="12"/>
      <c r="D53" s="12"/>
      <c r="E53" s="76"/>
      <c r="F53" s="17"/>
      <c r="G53" s="76"/>
      <c r="H53" s="17"/>
      <c r="I53" s="80"/>
      <c r="J53" s="55"/>
      <c r="K53" s="55"/>
      <c r="L53" s="81"/>
      <c r="M53" s="144"/>
      <c r="N53" s="179"/>
      <c r="O53" s="19"/>
      <c r="P53" s="19"/>
      <c r="Q53" s="19"/>
      <c r="R53" s="19"/>
      <c r="S53" s="19"/>
      <c r="T53" s="19"/>
      <c r="U53" s="197"/>
    </row>
    <row r="54" spans="1:21" x14ac:dyDescent="0.35">
      <c r="A54" s="11"/>
      <c r="B54" s="77"/>
      <c r="C54" s="12"/>
      <c r="D54" s="12"/>
      <c r="E54" s="76"/>
      <c r="F54" s="17"/>
      <c r="G54" s="76"/>
      <c r="H54" s="17"/>
      <c r="I54" s="80"/>
      <c r="J54" s="55"/>
      <c r="K54" s="55"/>
      <c r="L54" s="81"/>
      <c r="M54" s="144"/>
      <c r="N54" s="179"/>
      <c r="O54" s="19"/>
      <c r="P54" s="19"/>
      <c r="Q54" s="19"/>
      <c r="R54" s="19"/>
      <c r="S54" s="19"/>
      <c r="T54" s="19"/>
      <c r="U54" s="197"/>
    </row>
    <row r="55" spans="1:21" x14ac:dyDescent="0.35">
      <c r="A55" s="11"/>
      <c r="B55" s="77"/>
      <c r="C55" s="12"/>
      <c r="D55" s="12"/>
      <c r="E55" s="76"/>
      <c r="F55" s="17"/>
      <c r="G55" s="76"/>
      <c r="H55" s="17"/>
      <c r="I55" s="80"/>
      <c r="J55" s="55"/>
      <c r="K55" s="55"/>
      <c r="L55" s="81"/>
      <c r="M55" s="144"/>
      <c r="N55" s="179"/>
      <c r="O55" s="19"/>
      <c r="P55" s="19"/>
      <c r="Q55" s="19"/>
      <c r="R55" s="19"/>
      <c r="S55" s="19"/>
      <c r="T55" s="19"/>
      <c r="U55" s="197"/>
    </row>
    <row r="56" spans="1:21" x14ac:dyDescent="0.35">
      <c r="A56" s="11"/>
      <c r="B56" s="77"/>
      <c r="C56" s="12"/>
      <c r="D56" s="12"/>
      <c r="E56" s="76"/>
      <c r="F56" s="17"/>
      <c r="G56" s="76"/>
      <c r="H56" s="17"/>
      <c r="I56" s="80"/>
      <c r="J56" s="55"/>
      <c r="K56" s="55"/>
      <c r="L56" s="81"/>
      <c r="M56" s="144"/>
      <c r="N56" s="179"/>
      <c r="O56" s="19"/>
      <c r="P56" s="19"/>
      <c r="Q56" s="19"/>
      <c r="R56" s="19"/>
      <c r="S56" s="19"/>
      <c r="T56" s="19"/>
      <c r="U56" s="197"/>
    </row>
    <row r="57" spans="1:21" x14ac:dyDescent="0.35">
      <c r="A57" s="11"/>
      <c r="B57" s="77"/>
      <c r="C57" s="12"/>
      <c r="D57" s="12"/>
      <c r="E57" s="76"/>
      <c r="F57" s="17"/>
      <c r="G57" s="76"/>
      <c r="H57" s="17"/>
      <c r="I57" s="80"/>
      <c r="J57" s="55"/>
      <c r="K57" s="55"/>
      <c r="L57" s="81"/>
      <c r="M57" s="144"/>
      <c r="N57" s="179"/>
      <c r="O57" s="19"/>
      <c r="P57" s="19"/>
      <c r="Q57" s="19"/>
      <c r="R57" s="19"/>
      <c r="S57" s="19"/>
      <c r="T57" s="19"/>
      <c r="U57" s="197"/>
    </row>
    <row r="58" spans="1:21" x14ac:dyDescent="0.35">
      <c r="A58" s="11"/>
      <c r="B58" s="77"/>
      <c r="C58" s="12"/>
      <c r="D58" s="12"/>
      <c r="E58" s="76"/>
      <c r="F58" s="17"/>
      <c r="G58" s="76"/>
      <c r="H58" s="17"/>
      <c r="I58" s="80"/>
      <c r="J58" s="55"/>
      <c r="K58" s="55"/>
      <c r="L58" s="81"/>
      <c r="M58" s="144"/>
      <c r="N58" s="179"/>
      <c r="O58" s="19"/>
      <c r="P58" s="19"/>
      <c r="Q58" s="19"/>
      <c r="R58" s="19"/>
      <c r="S58" s="19"/>
      <c r="T58" s="19"/>
      <c r="U58" s="197"/>
    </row>
    <row r="59" spans="1:21" x14ac:dyDescent="0.35">
      <c r="A59" s="11"/>
      <c r="B59" s="77"/>
      <c r="C59" s="12"/>
      <c r="D59" s="12"/>
      <c r="E59" s="76"/>
      <c r="F59" s="17"/>
      <c r="G59" s="76"/>
      <c r="H59" s="17"/>
      <c r="I59" s="80"/>
      <c r="J59" s="55"/>
      <c r="K59" s="55"/>
      <c r="L59" s="81"/>
      <c r="M59" s="144"/>
      <c r="N59" s="179"/>
      <c r="O59" s="19"/>
      <c r="P59" s="19"/>
      <c r="Q59" s="19"/>
      <c r="R59" s="19"/>
      <c r="S59" s="19"/>
      <c r="T59" s="19"/>
      <c r="U59" s="197"/>
    </row>
    <row r="60" spans="1:21" x14ac:dyDescent="0.35">
      <c r="A60" s="11"/>
      <c r="B60" s="77"/>
      <c r="C60" s="12"/>
      <c r="D60" s="12"/>
      <c r="E60" s="76"/>
      <c r="F60" s="17"/>
      <c r="G60" s="76"/>
      <c r="H60" s="17"/>
      <c r="I60" s="80"/>
      <c r="J60" s="55"/>
      <c r="K60" s="55"/>
      <c r="L60" s="81"/>
      <c r="M60" s="144"/>
      <c r="N60" s="179"/>
      <c r="O60" s="19"/>
      <c r="P60" s="19"/>
      <c r="Q60" s="19"/>
      <c r="R60" s="19"/>
      <c r="S60" s="19"/>
      <c r="T60" s="19"/>
      <c r="U60" s="197"/>
    </row>
    <row r="61" spans="1:21" x14ac:dyDescent="0.35">
      <c r="A61" s="11"/>
      <c r="B61" s="77"/>
      <c r="C61" s="12"/>
      <c r="D61" s="12"/>
      <c r="E61" s="76"/>
      <c r="F61" s="17"/>
      <c r="G61" s="76"/>
      <c r="H61" s="17"/>
      <c r="I61" s="80"/>
      <c r="J61" s="55"/>
      <c r="K61" s="55"/>
      <c r="L61" s="81"/>
      <c r="M61" s="144"/>
      <c r="N61" s="179"/>
      <c r="O61" s="19"/>
      <c r="P61" s="19"/>
      <c r="Q61" s="19"/>
      <c r="R61" s="19"/>
      <c r="S61" s="19"/>
      <c r="T61" s="19"/>
      <c r="U61" s="197"/>
    </row>
    <row r="62" spans="1:21" x14ac:dyDescent="0.35">
      <c r="A62" s="11"/>
      <c r="B62" s="77"/>
      <c r="C62" s="12"/>
      <c r="D62" s="12"/>
      <c r="E62" s="76"/>
      <c r="F62" s="17"/>
      <c r="G62" s="76"/>
      <c r="H62" s="17"/>
      <c r="I62" s="80"/>
      <c r="J62" s="55"/>
      <c r="K62" s="55"/>
      <c r="L62" s="81"/>
      <c r="M62" s="144"/>
      <c r="N62" s="179"/>
      <c r="O62" s="19"/>
      <c r="P62" s="19"/>
      <c r="Q62" s="19"/>
      <c r="R62" s="19"/>
      <c r="S62" s="19"/>
      <c r="T62" s="19"/>
      <c r="U62" s="197"/>
    </row>
    <row r="63" spans="1:21" x14ac:dyDescent="0.35">
      <c r="A63" s="11"/>
      <c r="B63" s="77"/>
      <c r="C63" s="12"/>
      <c r="D63" s="12"/>
      <c r="E63" s="76"/>
      <c r="F63" s="17"/>
      <c r="G63" s="76"/>
      <c r="H63" s="17"/>
      <c r="I63" s="80"/>
      <c r="J63" s="55"/>
      <c r="K63" s="55"/>
      <c r="L63" s="81"/>
      <c r="M63" s="144"/>
      <c r="N63" s="179"/>
      <c r="O63" s="19"/>
      <c r="P63" s="19"/>
      <c r="Q63" s="19"/>
      <c r="R63" s="19"/>
      <c r="S63" s="19"/>
      <c r="T63" s="19"/>
      <c r="U63" s="197"/>
    </row>
    <row r="64" spans="1:21" x14ac:dyDescent="0.35">
      <c r="A64" s="11"/>
      <c r="B64" s="77"/>
      <c r="C64" s="12"/>
      <c r="D64" s="12"/>
      <c r="E64" s="76"/>
      <c r="F64" s="17"/>
      <c r="G64" s="76"/>
      <c r="H64" s="17"/>
      <c r="I64" s="80"/>
      <c r="J64" s="55"/>
      <c r="K64" s="55"/>
      <c r="L64" s="81"/>
      <c r="M64" s="144"/>
      <c r="N64" s="179"/>
      <c r="O64" s="19"/>
      <c r="P64" s="19"/>
      <c r="Q64" s="19"/>
      <c r="R64" s="19"/>
      <c r="S64" s="19"/>
      <c r="T64" s="19"/>
      <c r="U64" s="197"/>
    </row>
    <row r="65" spans="1:21" x14ac:dyDescent="0.35">
      <c r="A65" s="11"/>
      <c r="B65" s="77"/>
      <c r="C65" s="12"/>
      <c r="D65" s="12"/>
      <c r="E65" s="76"/>
      <c r="F65" s="17"/>
      <c r="G65" s="76"/>
      <c r="H65" s="17"/>
      <c r="I65" s="80"/>
      <c r="J65" s="55"/>
      <c r="K65" s="55"/>
      <c r="L65" s="81"/>
      <c r="M65" s="144"/>
      <c r="N65" s="179"/>
      <c r="O65" s="19"/>
      <c r="P65" s="19"/>
      <c r="Q65" s="19"/>
      <c r="R65" s="19"/>
      <c r="S65" s="19"/>
      <c r="T65" s="19"/>
      <c r="U65" s="197"/>
    </row>
    <row r="66" spans="1:21" x14ac:dyDescent="0.35">
      <c r="A66" s="11"/>
      <c r="B66" s="77"/>
      <c r="C66" s="12"/>
      <c r="D66" s="12"/>
      <c r="E66" s="76"/>
      <c r="F66" s="17"/>
      <c r="G66" s="76"/>
      <c r="H66" s="17"/>
      <c r="I66" s="80"/>
      <c r="J66" s="55"/>
      <c r="K66" s="55"/>
      <c r="L66" s="81"/>
      <c r="M66" s="144"/>
      <c r="N66" s="179"/>
      <c r="O66" s="19"/>
      <c r="P66" s="19"/>
      <c r="Q66" s="19"/>
      <c r="R66" s="19"/>
      <c r="S66" s="19"/>
      <c r="T66" s="19"/>
      <c r="U66" s="197"/>
    </row>
    <row r="67" spans="1:21" x14ac:dyDescent="0.35">
      <c r="A67" s="11"/>
      <c r="B67" s="77"/>
      <c r="C67" s="12"/>
      <c r="D67" s="12"/>
      <c r="E67" s="76"/>
      <c r="F67" s="17"/>
      <c r="G67" s="76"/>
      <c r="H67" s="17"/>
      <c r="I67" s="80"/>
      <c r="J67" s="55"/>
      <c r="K67" s="55"/>
      <c r="L67" s="81"/>
      <c r="M67" s="144"/>
      <c r="N67" s="179"/>
      <c r="O67" s="19"/>
      <c r="P67" s="19"/>
      <c r="Q67" s="19"/>
      <c r="R67" s="19"/>
      <c r="S67" s="19"/>
      <c r="T67" s="19"/>
      <c r="U67" s="197"/>
    </row>
    <row r="68" spans="1:21" x14ac:dyDescent="0.35">
      <c r="A68" s="11"/>
      <c r="B68" s="77"/>
      <c r="C68" s="12"/>
      <c r="D68" s="12"/>
      <c r="E68" s="76"/>
      <c r="F68" s="17"/>
      <c r="G68" s="76"/>
      <c r="H68" s="17"/>
      <c r="I68" s="80"/>
      <c r="J68" s="55"/>
      <c r="K68" s="55"/>
      <c r="L68" s="81"/>
      <c r="M68" s="144"/>
      <c r="N68" s="179"/>
      <c r="O68" s="19"/>
      <c r="P68" s="19"/>
      <c r="Q68" s="19"/>
      <c r="R68" s="19"/>
      <c r="S68" s="19"/>
      <c r="T68" s="19"/>
      <c r="U68" s="197"/>
    </row>
    <row r="69" spans="1:21" x14ac:dyDescent="0.35">
      <c r="A69" s="11"/>
      <c r="B69" s="77"/>
      <c r="C69" s="12"/>
      <c r="D69" s="12"/>
      <c r="E69" s="76"/>
      <c r="F69" s="17"/>
      <c r="G69" s="76"/>
      <c r="H69" s="17"/>
      <c r="I69" s="80"/>
      <c r="J69" s="55"/>
      <c r="K69" s="55"/>
      <c r="L69" s="81"/>
      <c r="M69" s="144"/>
      <c r="N69" s="179"/>
      <c r="O69" s="19"/>
      <c r="P69" s="19"/>
      <c r="Q69" s="19"/>
      <c r="R69" s="19"/>
      <c r="S69" s="19"/>
      <c r="T69" s="19"/>
      <c r="U69" s="197"/>
    </row>
    <row r="70" spans="1:21" x14ac:dyDescent="0.35">
      <c r="A70" s="11"/>
      <c r="B70" s="77"/>
      <c r="C70" s="12"/>
      <c r="D70" s="12"/>
      <c r="E70" s="76"/>
      <c r="F70" s="17"/>
      <c r="G70" s="76"/>
      <c r="H70" s="17"/>
      <c r="I70" s="80"/>
      <c r="J70" s="55"/>
      <c r="K70" s="55"/>
      <c r="L70" s="81"/>
      <c r="M70" s="144"/>
      <c r="N70" s="179"/>
      <c r="O70" s="19"/>
      <c r="P70" s="19"/>
      <c r="Q70" s="19"/>
      <c r="R70" s="19"/>
      <c r="S70" s="19"/>
      <c r="T70" s="19"/>
      <c r="U70" s="197"/>
    </row>
    <row r="71" spans="1:21" x14ac:dyDescent="0.35">
      <c r="A71" s="11"/>
      <c r="B71" s="77"/>
      <c r="C71" s="12"/>
      <c r="D71" s="12"/>
      <c r="E71" s="76"/>
      <c r="F71" s="17"/>
      <c r="G71" s="76"/>
      <c r="H71" s="17"/>
      <c r="I71" s="80"/>
      <c r="J71" s="55"/>
      <c r="K71" s="55"/>
      <c r="L71" s="81"/>
      <c r="M71" s="144"/>
      <c r="N71" s="179"/>
      <c r="O71" s="19"/>
      <c r="P71" s="19"/>
      <c r="Q71" s="19"/>
      <c r="R71" s="19"/>
      <c r="S71" s="19"/>
      <c r="T71" s="19"/>
      <c r="U71" s="197"/>
    </row>
    <row r="72" spans="1:21" x14ac:dyDescent="0.35">
      <c r="A72" s="11"/>
      <c r="B72" s="77"/>
      <c r="C72" s="12"/>
      <c r="D72" s="12"/>
      <c r="E72" s="76"/>
      <c r="F72" s="17"/>
      <c r="G72" s="76"/>
      <c r="H72" s="17"/>
      <c r="I72" s="80"/>
      <c r="J72" s="55"/>
      <c r="K72" s="55"/>
      <c r="L72" s="81"/>
      <c r="M72" s="144"/>
      <c r="N72" s="179"/>
      <c r="O72" s="19"/>
      <c r="P72" s="19"/>
      <c r="Q72" s="19"/>
      <c r="R72" s="19"/>
      <c r="S72" s="19"/>
      <c r="T72" s="19"/>
      <c r="U72" s="197"/>
    </row>
    <row r="73" spans="1:21" x14ac:dyDescent="0.35">
      <c r="A73" s="11"/>
      <c r="B73" s="77"/>
      <c r="C73" s="12"/>
      <c r="D73" s="12"/>
      <c r="E73" s="76"/>
      <c r="F73" s="17"/>
      <c r="G73" s="76"/>
      <c r="H73" s="17"/>
      <c r="I73" s="80"/>
      <c r="J73" s="55"/>
      <c r="K73" s="55"/>
      <c r="L73" s="81"/>
      <c r="M73" s="144"/>
      <c r="N73" s="179"/>
      <c r="O73" s="19"/>
      <c r="P73" s="19"/>
      <c r="Q73" s="19"/>
      <c r="R73" s="19"/>
      <c r="S73" s="19"/>
      <c r="T73" s="19"/>
      <c r="U73" s="197"/>
    </row>
    <row r="74" spans="1:21" x14ac:dyDescent="0.35">
      <c r="A74" s="11"/>
      <c r="B74" s="77"/>
      <c r="C74" s="12"/>
      <c r="D74" s="12"/>
      <c r="E74" s="76"/>
      <c r="F74" s="17"/>
      <c r="G74" s="76"/>
      <c r="H74" s="17"/>
      <c r="I74" s="80"/>
      <c r="J74" s="55"/>
      <c r="K74" s="55"/>
      <c r="L74" s="81"/>
      <c r="M74" s="144"/>
      <c r="N74" s="179"/>
      <c r="O74" s="19"/>
      <c r="P74" s="19"/>
      <c r="Q74" s="19"/>
      <c r="R74" s="19"/>
      <c r="S74" s="19"/>
      <c r="T74" s="19"/>
      <c r="U74" s="197"/>
    </row>
    <row r="75" spans="1:21" x14ac:dyDescent="0.35">
      <c r="A75" s="11"/>
      <c r="B75" s="77"/>
      <c r="C75" s="12"/>
      <c r="D75" s="12"/>
      <c r="E75" s="76"/>
      <c r="F75" s="17"/>
      <c r="G75" s="76"/>
      <c r="H75" s="17"/>
      <c r="I75" s="80"/>
      <c r="J75" s="55"/>
      <c r="K75" s="55"/>
      <c r="L75" s="81"/>
      <c r="M75" s="144"/>
      <c r="N75" s="179"/>
      <c r="O75" s="19"/>
      <c r="P75" s="19"/>
      <c r="Q75" s="19"/>
      <c r="R75" s="19"/>
      <c r="S75" s="19"/>
      <c r="T75" s="19"/>
      <c r="U75" s="197"/>
    </row>
    <row r="76" spans="1:21" x14ac:dyDescent="0.35">
      <c r="A76" s="11"/>
      <c r="B76" s="77"/>
      <c r="C76" s="12"/>
      <c r="D76" s="12"/>
      <c r="E76" s="76"/>
      <c r="F76" s="17"/>
      <c r="G76" s="76"/>
      <c r="H76" s="17"/>
      <c r="I76" s="80"/>
      <c r="J76" s="55"/>
      <c r="K76" s="55"/>
      <c r="L76" s="81"/>
      <c r="M76" s="144"/>
      <c r="N76" s="179"/>
      <c r="O76" s="19"/>
      <c r="P76" s="19"/>
      <c r="Q76" s="19"/>
      <c r="R76" s="19"/>
      <c r="S76" s="19"/>
      <c r="T76" s="19"/>
      <c r="U76" s="197"/>
    </row>
    <row r="77" spans="1:21" x14ac:dyDescent="0.35">
      <c r="A77" s="11"/>
      <c r="B77" s="77"/>
      <c r="C77" s="12"/>
      <c r="D77" s="12"/>
      <c r="E77" s="76"/>
      <c r="F77" s="17"/>
      <c r="G77" s="76"/>
      <c r="H77" s="17"/>
      <c r="I77" s="80"/>
      <c r="J77" s="55"/>
      <c r="K77" s="55"/>
      <c r="L77" s="81"/>
      <c r="M77" s="144"/>
      <c r="N77" s="179"/>
      <c r="O77" s="19"/>
      <c r="P77" s="19"/>
      <c r="Q77" s="19"/>
      <c r="R77" s="19"/>
      <c r="S77" s="19"/>
      <c r="T77" s="19"/>
      <c r="U77" s="197"/>
    </row>
    <row r="78" spans="1:21" x14ac:dyDescent="0.35">
      <c r="A78" s="11"/>
      <c r="B78" s="77"/>
      <c r="C78" s="12"/>
      <c r="D78" s="12"/>
      <c r="E78" s="76"/>
      <c r="F78" s="17"/>
      <c r="G78" s="76"/>
      <c r="H78" s="17"/>
      <c r="I78" s="80"/>
      <c r="J78" s="55"/>
      <c r="K78" s="55"/>
      <c r="L78" s="81"/>
      <c r="M78" s="144"/>
      <c r="N78" s="179"/>
      <c r="O78" s="19"/>
      <c r="P78" s="19"/>
      <c r="Q78" s="19"/>
      <c r="R78" s="19"/>
      <c r="S78" s="19"/>
      <c r="T78" s="19"/>
      <c r="U78" s="197"/>
    </row>
    <row r="79" spans="1:21" x14ac:dyDescent="0.35">
      <c r="A79" s="11"/>
      <c r="B79" s="77"/>
      <c r="C79" s="12"/>
      <c r="D79" s="12"/>
      <c r="E79" s="76"/>
      <c r="F79" s="17"/>
      <c r="G79" s="76"/>
      <c r="H79" s="17"/>
      <c r="I79" s="80"/>
      <c r="J79" s="55"/>
      <c r="K79" s="55"/>
      <c r="L79" s="81"/>
      <c r="M79" s="144"/>
      <c r="N79" s="179"/>
      <c r="O79" s="19"/>
      <c r="P79" s="19"/>
      <c r="Q79" s="19"/>
      <c r="R79" s="19"/>
      <c r="S79" s="19"/>
      <c r="T79" s="19"/>
      <c r="U79" s="197"/>
    </row>
    <row r="80" spans="1:21" x14ac:dyDescent="0.35">
      <c r="A80" s="11"/>
      <c r="B80" s="77"/>
      <c r="C80" s="12"/>
      <c r="D80" s="12"/>
      <c r="E80" s="76"/>
      <c r="F80" s="17"/>
      <c r="G80" s="76"/>
      <c r="H80" s="17"/>
      <c r="I80" s="80"/>
      <c r="J80" s="55"/>
      <c r="K80" s="55"/>
      <c r="L80" s="81"/>
      <c r="M80" s="144"/>
      <c r="N80" s="179"/>
      <c r="O80" s="19"/>
      <c r="P80" s="19"/>
      <c r="Q80" s="19"/>
      <c r="R80" s="19"/>
      <c r="S80" s="19"/>
      <c r="T80" s="19"/>
      <c r="U80" s="197"/>
    </row>
    <row r="81" spans="1:21" x14ac:dyDescent="0.35">
      <c r="A81" s="11"/>
      <c r="B81" s="77"/>
      <c r="C81" s="12"/>
      <c r="D81" s="12"/>
      <c r="E81" s="76"/>
      <c r="F81" s="17"/>
      <c r="G81" s="76"/>
      <c r="H81" s="17"/>
      <c r="I81" s="80"/>
      <c r="J81" s="55"/>
      <c r="K81" s="55"/>
      <c r="L81" s="81"/>
      <c r="M81" s="144"/>
      <c r="N81" s="179"/>
      <c r="O81" s="19"/>
      <c r="P81" s="19"/>
      <c r="Q81" s="19"/>
      <c r="R81" s="19"/>
      <c r="S81" s="19"/>
      <c r="T81" s="19"/>
      <c r="U81" s="197"/>
    </row>
    <row r="82" spans="1:21" x14ac:dyDescent="0.35">
      <c r="A82" s="11"/>
      <c r="B82" s="77"/>
      <c r="C82" s="12"/>
      <c r="D82" s="12"/>
      <c r="E82" s="76"/>
      <c r="F82" s="17"/>
      <c r="G82" s="76"/>
      <c r="H82" s="17"/>
      <c r="I82" s="80"/>
      <c r="J82" s="55"/>
      <c r="K82" s="55"/>
      <c r="L82" s="81"/>
      <c r="M82" s="144"/>
      <c r="N82" s="179"/>
      <c r="O82" s="19"/>
      <c r="P82" s="19"/>
      <c r="Q82" s="19"/>
      <c r="R82" s="19"/>
      <c r="S82" s="19"/>
      <c r="T82" s="19"/>
      <c r="U82" s="197"/>
    </row>
    <row r="83" spans="1:21" x14ac:dyDescent="0.35">
      <c r="A83" s="11"/>
      <c r="B83" s="77"/>
      <c r="C83" s="12"/>
      <c r="D83" s="12"/>
      <c r="E83" s="76"/>
      <c r="F83" s="17"/>
      <c r="G83" s="76"/>
      <c r="H83" s="17"/>
      <c r="I83" s="80"/>
      <c r="J83" s="55"/>
      <c r="K83" s="55"/>
      <c r="L83" s="81"/>
      <c r="M83" s="144"/>
      <c r="N83" s="179"/>
      <c r="O83" s="19"/>
      <c r="P83" s="19"/>
      <c r="Q83" s="19"/>
      <c r="R83" s="19"/>
      <c r="S83" s="19"/>
      <c r="T83" s="19"/>
      <c r="U83" s="197"/>
    </row>
    <row r="84" spans="1:21" x14ac:dyDescent="0.35">
      <c r="A84" s="11"/>
      <c r="B84" s="77"/>
      <c r="C84" s="12"/>
      <c r="D84" s="12"/>
      <c r="E84" s="76"/>
      <c r="F84" s="17"/>
      <c r="G84" s="76"/>
      <c r="H84" s="17"/>
      <c r="I84" s="80"/>
      <c r="J84" s="55"/>
      <c r="K84" s="55"/>
      <c r="L84" s="81"/>
      <c r="M84" s="144"/>
      <c r="N84" s="179"/>
      <c r="O84" s="19"/>
      <c r="P84" s="19"/>
      <c r="Q84" s="19"/>
      <c r="R84" s="19"/>
      <c r="S84" s="19"/>
      <c r="T84" s="19"/>
      <c r="U84" s="197"/>
    </row>
    <row r="85" spans="1:21" x14ac:dyDescent="0.35">
      <c r="A85" s="11"/>
      <c r="B85" s="77"/>
      <c r="C85" s="12"/>
      <c r="D85" s="12"/>
      <c r="E85" s="76"/>
      <c r="F85" s="17"/>
      <c r="G85" s="76"/>
      <c r="H85" s="17"/>
      <c r="I85" s="80"/>
      <c r="J85" s="55"/>
      <c r="K85" s="55"/>
      <c r="L85" s="81"/>
      <c r="M85" s="144"/>
      <c r="N85" s="179"/>
      <c r="O85" s="19"/>
      <c r="P85" s="19"/>
      <c r="Q85" s="19"/>
      <c r="R85" s="19"/>
      <c r="S85" s="19"/>
      <c r="T85" s="19"/>
      <c r="U85" s="197"/>
    </row>
    <row r="86" spans="1:21" x14ac:dyDescent="0.35">
      <c r="A86" s="11"/>
      <c r="B86" s="77"/>
      <c r="C86" s="12"/>
      <c r="D86" s="12"/>
      <c r="E86" s="76"/>
      <c r="F86" s="17"/>
      <c r="G86" s="76"/>
      <c r="H86" s="17"/>
      <c r="I86" s="80"/>
      <c r="J86" s="55"/>
      <c r="K86" s="55"/>
      <c r="L86" s="81"/>
      <c r="M86" s="144"/>
      <c r="N86" s="179"/>
      <c r="O86" s="19"/>
      <c r="P86" s="19"/>
      <c r="Q86" s="19"/>
      <c r="R86" s="19"/>
      <c r="S86" s="19"/>
      <c r="T86" s="19"/>
      <c r="U86" s="197"/>
    </row>
    <row r="87" spans="1:21" x14ac:dyDescent="0.35">
      <c r="A87" s="11"/>
      <c r="B87" s="77"/>
      <c r="C87" s="12"/>
      <c r="D87" s="12"/>
      <c r="E87" s="76"/>
      <c r="F87" s="17"/>
      <c r="G87" s="76"/>
      <c r="H87" s="17"/>
      <c r="I87" s="80"/>
      <c r="J87" s="55"/>
      <c r="K87" s="55"/>
      <c r="L87" s="81"/>
      <c r="M87" s="144"/>
      <c r="N87" s="179"/>
      <c r="O87" s="19"/>
      <c r="P87" s="19"/>
      <c r="Q87" s="19"/>
      <c r="R87" s="19"/>
      <c r="S87" s="19"/>
      <c r="T87" s="19"/>
      <c r="U87" s="197"/>
    </row>
    <row r="88" spans="1:21" x14ac:dyDescent="0.35">
      <c r="A88" s="11"/>
      <c r="B88" s="77"/>
      <c r="C88" s="12"/>
      <c r="D88" s="12"/>
      <c r="E88" s="76"/>
      <c r="F88" s="17"/>
      <c r="G88" s="76"/>
      <c r="H88" s="17"/>
      <c r="I88" s="80"/>
      <c r="J88" s="55"/>
      <c r="K88" s="55"/>
      <c r="L88" s="81"/>
      <c r="M88" s="144"/>
      <c r="N88" s="179"/>
      <c r="O88" s="19"/>
      <c r="P88" s="19"/>
      <c r="Q88" s="19"/>
      <c r="R88" s="19"/>
      <c r="S88" s="19"/>
      <c r="T88" s="19"/>
      <c r="U88" s="197"/>
    </row>
    <row r="89" spans="1:21" x14ac:dyDescent="0.35">
      <c r="A89" s="11"/>
      <c r="B89" s="77"/>
      <c r="C89" s="12"/>
      <c r="D89" s="12"/>
      <c r="E89" s="76"/>
      <c r="F89" s="17"/>
      <c r="G89" s="76"/>
      <c r="H89" s="17"/>
      <c r="I89" s="80"/>
      <c r="J89" s="55"/>
      <c r="K89" s="55"/>
      <c r="L89" s="81"/>
      <c r="M89" s="144"/>
      <c r="N89" s="179"/>
      <c r="O89" s="19"/>
      <c r="P89" s="19"/>
      <c r="Q89" s="19"/>
      <c r="R89" s="19"/>
      <c r="S89" s="19"/>
      <c r="T89" s="19"/>
      <c r="U89" s="197"/>
    </row>
    <row r="90" spans="1:21" x14ac:dyDescent="0.35">
      <c r="A90" s="11"/>
      <c r="B90" s="77"/>
      <c r="C90" s="12"/>
      <c r="D90" s="12"/>
      <c r="E90" s="76"/>
      <c r="F90" s="17"/>
      <c r="G90" s="76"/>
      <c r="H90" s="17"/>
      <c r="I90" s="80"/>
      <c r="J90" s="55"/>
      <c r="K90" s="55"/>
      <c r="L90" s="81"/>
      <c r="M90" s="144"/>
      <c r="N90" s="179"/>
      <c r="O90" s="19"/>
      <c r="P90" s="19"/>
      <c r="Q90" s="19"/>
      <c r="R90" s="19"/>
      <c r="S90" s="19"/>
      <c r="T90" s="19"/>
      <c r="U90" s="197"/>
    </row>
    <row r="91" spans="1:21" x14ac:dyDescent="0.35">
      <c r="A91" s="11"/>
      <c r="B91" s="77"/>
      <c r="C91" s="12"/>
      <c r="D91" s="12"/>
      <c r="E91" s="76"/>
      <c r="F91" s="17"/>
      <c r="G91" s="76"/>
      <c r="H91" s="17"/>
      <c r="I91" s="80"/>
      <c r="J91" s="55"/>
      <c r="K91" s="55"/>
      <c r="L91" s="81"/>
      <c r="M91" s="144"/>
      <c r="N91" s="179"/>
      <c r="O91" s="19"/>
      <c r="P91" s="19"/>
      <c r="Q91" s="19"/>
      <c r="R91" s="19"/>
      <c r="S91" s="19"/>
      <c r="T91" s="19"/>
      <c r="U91" s="197"/>
    </row>
    <row r="92" spans="1:21" x14ac:dyDescent="0.35">
      <c r="A92" s="11"/>
      <c r="B92" s="77"/>
      <c r="C92" s="12"/>
      <c r="D92" s="12"/>
      <c r="E92" s="76"/>
      <c r="F92" s="17"/>
      <c r="G92" s="76"/>
      <c r="H92" s="17"/>
      <c r="I92" s="80"/>
      <c r="J92" s="55"/>
      <c r="K92" s="55"/>
      <c r="L92" s="81"/>
      <c r="M92" s="144"/>
      <c r="N92" s="179"/>
      <c r="O92" s="19"/>
      <c r="P92" s="19"/>
      <c r="Q92" s="19"/>
      <c r="R92" s="19"/>
      <c r="S92" s="19"/>
      <c r="T92" s="19"/>
      <c r="U92" s="197"/>
    </row>
    <row r="93" spans="1:21" x14ac:dyDescent="0.35">
      <c r="A93" s="11"/>
      <c r="B93" s="77"/>
      <c r="C93" s="12"/>
      <c r="D93" s="12"/>
      <c r="E93" s="76"/>
      <c r="F93" s="17"/>
      <c r="G93" s="76"/>
      <c r="H93" s="17"/>
      <c r="I93" s="80"/>
      <c r="J93" s="55"/>
      <c r="K93" s="55"/>
      <c r="L93" s="81"/>
      <c r="M93" s="144"/>
      <c r="N93" s="179"/>
      <c r="O93" s="19"/>
      <c r="P93" s="19"/>
      <c r="Q93" s="19"/>
      <c r="R93" s="19"/>
      <c r="S93" s="19"/>
      <c r="T93" s="19"/>
      <c r="U93" s="197"/>
    </row>
    <row r="94" spans="1:21" x14ac:dyDescent="0.35">
      <c r="A94" s="11"/>
      <c r="B94" s="77"/>
      <c r="C94" s="12"/>
      <c r="D94" s="12"/>
      <c r="E94" s="76"/>
      <c r="F94" s="17"/>
      <c r="G94" s="76"/>
      <c r="H94" s="17"/>
      <c r="I94" s="80"/>
      <c r="J94" s="55"/>
      <c r="K94" s="55"/>
      <c r="L94" s="81"/>
      <c r="M94" s="144"/>
      <c r="N94" s="179"/>
      <c r="O94" s="19"/>
      <c r="P94" s="19"/>
      <c r="Q94" s="19"/>
      <c r="R94" s="19"/>
      <c r="S94" s="19"/>
      <c r="T94" s="19"/>
      <c r="U94" s="197"/>
    </row>
    <row r="95" spans="1:21" x14ac:dyDescent="0.35">
      <c r="A95" s="11"/>
      <c r="B95" s="77"/>
      <c r="C95" s="12"/>
      <c r="D95" s="12"/>
      <c r="E95" s="76"/>
      <c r="F95" s="17"/>
      <c r="G95" s="76"/>
      <c r="H95" s="17"/>
      <c r="I95" s="80"/>
      <c r="J95" s="55"/>
      <c r="K95" s="55"/>
      <c r="L95" s="81"/>
      <c r="M95" s="144"/>
      <c r="N95" s="179"/>
      <c r="O95" s="19"/>
      <c r="P95" s="19"/>
      <c r="Q95" s="19"/>
      <c r="R95" s="19"/>
      <c r="S95" s="19"/>
      <c r="T95" s="19"/>
      <c r="U95" s="197"/>
    </row>
    <row r="96" spans="1:21" x14ac:dyDescent="0.35">
      <c r="A96" s="11"/>
      <c r="B96" s="77"/>
      <c r="C96" s="12"/>
      <c r="D96" s="12"/>
      <c r="E96" s="76"/>
      <c r="F96" s="17"/>
      <c r="G96" s="76"/>
      <c r="H96" s="17"/>
      <c r="I96" s="80"/>
      <c r="J96" s="55"/>
      <c r="K96" s="55"/>
      <c r="L96" s="81"/>
      <c r="M96" s="144"/>
      <c r="N96" s="179"/>
      <c r="O96" s="19"/>
      <c r="P96" s="19"/>
      <c r="Q96" s="19"/>
      <c r="R96" s="19"/>
      <c r="S96" s="19"/>
      <c r="T96" s="19"/>
      <c r="U96" s="197"/>
    </row>
    <row r="97" spans="1:21" x14ac:dyDescent="0.35">
      <c r="A97" s="11"/>
      <c r="B97" s="77"/>
      <c r="C97" s="12"/>
      <c r="D97" s="12"/>
      <c r="E97" s="76"/>
      <c r="F97" s="17"/>
      <c r="G97" s="76"/>
      <c r="H97" s="17"/>
      <c r="I97" s="80"/>
      <c r="J97" s="55"/>
      <c r="K97" s="55"/>
      <c r="L97" s="81"/>
      <c r="M97" s="144"/>
      <c r="N97" s="179"/>
      <c r="O97" s="19"/>
      <c r="P97" s="19"/>
      <c r="Q97" s="19"/>
      <c r="R97" s="19"/>
      <c r="S97" s="19"/>
      <c r="T97" s="19"/>
      <c r="U97" s="197"/>
    </row>
    <row r="98" spans="1:21" x14ac:dyDescent="0.35">
      <c r="A98" s="11"/>
      <c r="B98" s="77"/>
      <c r="C98" s="12"/>
      <c r="D98" s="12"/>
      <c r="E98" s="76"/>
      <c r="F98" s="17"/>
      <c r="G98" s="76"/>
      <c r="H98" s="17"/>
      <c r="I98" s="80"/>
      <c r="J98" s="55"/>
      <c r="K98" s="55"/>
      <c r="L98" s="81"/>
      <c r="M98" s="144"/>
      <c r="N98" s="179"/>
      <c r="O98" s="19"/>
      <c r="P98" s="19"/>
      <c r="Q98" s="19"/>
      <c r="R98" s="19"/>
      <c r="S98" s="19"/>
      <c r="T98" s="19"/>
      <c r="U98" s="197"/>
    </row>
    <row r="99" spans="1:21" x14ac:dyDescent="0.35">
      <c r="A99" s="11"/>
      <c r="B99" s="77"/>
      <c r="C99" s="12"/>
      <c r="D99" s="12"/>
      <c r="E99" s="76"/>
      <c r="F99" s="17"/>
      <c r="G99" s="76"/>
      <c r="H99" s="17"/>
      <c r="I99" s="80"/>
      <c r="J99" s="55"/>
      <c r="K99" s="55"/>
      <c r="L99" s="81"/>
      <c r="M99" s="144"/>
      <c r="N99" s="179"/>
      <c r="O99" s="19"/>
      <c r="P99" s="19"/>
      <c r="Q99" s="19"/>
      <c r="R99" s="19"/>
      <c r="S99" s="19"/>
      <c r="T99" s="19"/>
      <c r="U99" s="197"/>
    </row>
    <row r="100" spans="1:21" x14ac:dyDescent="0.35">
      <c r="A100" s="11"/>
      <c r="B100" s="77"/>
      <c r="C100" s="12"/>
      <c r="D100" s="12"/>
      <c r="E100" s="76"/>
      <c r="F100" s="17"/>
      <c r="G100" s="76"/>
      <c r="H100" s="17"/>
      <c r="I100" s="80"/>
      <c r="J100" s="55"/>
      <c r="K100" s="55"/>
      <c r="L100" s="81"/>
      <c r="M100" s="144"/>
      <c r="N100" s="179"/>
      <c r="O100" s="19"/>
      <c r="P100" s="19"/>
      <c r="Q100" s="19"/>
      <c r="R100" s="19"/>
      <c r="S100" s="19"/>
      <c r="T100" s="19"/>
      <c r="U100" s="197"/>
    </row>
    <row r="101" spans="1:21" x14ac:dyDescent="0.35">
      <c r="A101" s="11"/>
      <c r="B101" s="77"/>
      <c r="C101" s="12"/>
      <c r="D101" s="12"/>
      <c r="E101" s="76"/>
      <c r="F101" s="17"/>
      <c r="G101" s="76"/>
      <c r="H101" s="17"/>
      <c r="I101" s="80"/>
      <c r="J101" s="55"/>
      <c r="K101" s="55"/>
      <c r="L101" s="81"/>
      <c r="M101" s="144"/>
      <c r="N101" s="179"/>
      <c r="O101" s="19"/>
      <c r="P101" s="19"/>
      <c r="Q101" s="19"/>
      <c r="R101" s="19"/>
      <c r="S101" s="19"/>
      <c r="T101" s="19"/>
      <c r="U101" s="197"/>
    </row>
    <row r="102" spans="1:21" x14ac:dyDescent="0.35">
      <c r="A102" s="11"/>
      <c r="B102" s="77"/>
      <c r="C102" s="12"/>
      <c r="D102" s="12"/>
      <c r="E102" s="76"/>
      <c r="F102" s="17"/>
      <c r="G102" s="76"/>
      <c r="H102" s="17"/>
      <c r="I102" s="80"/>
      <c r="J102" s="55"/>
      <c r="K102" s="55"/>
      <c r="L102" s="81"/>
      <c r="M102" s="144"/>
      <c r="N102" s="179"/>
      <c r="O102" s="19"/>
      <c r="P102" s="19"/>
      <c r="Q102" s="19"/>
      <c r="R102" s="19"/>
      <c r="S102" s="19"/>
      <c r="T102" s="19"/>
      <c r="U102" s="197"/>
    </row>
    <row r="103" spans="1:21" x14ac:dyDescent="0.35">
      <c r="A103" s="11"/>
      <c r="B103" s="77"/>
      <c r="C103" s="12"/>
      <c r="D103" s="12"/>
      <c r="E103" s="76"/>
      <c r="F103" s="17"/>
      <c r="G103" s="76"/>
      <c r="H103" s="17"/>
      <c r="I103" s="80"/>
      <c r="J103" s="55"/>
      <c r="K103" s="55"/>
      <c r="L103" s="81"/>
      <c r="M103" s="144"/>
      <c r="N103" s="179"/>
      <c r="O103" s="19"/>
      <c r="P103" s="19"/>
      <c r="Q103" s="19"/>
      <c r="R103" s="19"/>
      <c r="S103" s="19"/>
      <c r="T103" s="19"/>
      <c r="U103" s="197"/>
    </row>
    <row r="104" spans="1:21" x14ac:dyDescent="0.35">
      <c r="A104" s="11"/>
      <c r="B104" s="77"/>
      <c r="C104" s="12"/>
      <c r="D104" s="12"/>
      <c r="E104" s="76"/>
      <c r="F104" s="17"/>
      <c r="G104" s="76"/>
      <c r="H104" s="17"/>
      <c r="I104" s="80"/>
      <c r="J104" s="55"/>
      <c r="K104" s="55"/>
      <c r="L104" s="81"/>
      <c r="M104" s="144"/>
      <c r="N104" s="179"/>
      <c r="O104" s="19"/>
      <c r="P104" s="19"/>
      <c r="Q104" s="19"/>
      <c r="R104" s="19"/>
      <c r="S104" s="19"/>
      <c r="T104" s="19"/>
      <c r="U104" s="197"/>
    </row>
    <row r="105" spans="1:21" x14ac:dyDescent="0.35">
      <c r="A105" s="11"/>
      <c r="B105" s="77"/>
      <c r="C105" s="12"/>
      <c r="D105" s="12"/>
      <c r="E105" s="76"/>
      <c r="F105" s="17"/>
      <c r="G105" s="76"/>
      <c r="H105" s="17"/>
      <c r="I105" s="80"/>
      <c r="J105" s="55"/>
      <c r="K105" s="55"/>
      <c r="L105" s="81"/>
      <c r="M105" s="144"/>
      <c r="N105" s="179"/>
      <c r="O105" s="19"/>
      <c r="P105" s="19"/>
      <c r="Q105" s="19"/>
      <c r="R105" s="19"/>
      <c r="S105" s="19"/>
      <c r="T105" s="19"/>
      <c r="U105" s="197"/>
    </row>
    <row r="106" spans="1:21" x14ac:dyDescent="0.35">
      <c r="A106" s="11"/>
      <c r="B106" s="77"/>
      <c r="C106" s="12"/>
      <c r="D106" s="12"/>
      <c r="E106" s="76"/>
      <c r="F106" s="17"/>
      <c r="G106" s="76"/>
      <c r="H106" s="17"/>
      <c r="I106" s="80"/>
      <c r="J106" s="55"/>
      <c r="K106" s="55"/>
      <c r="L106" s="81"/>
      <c r="M106" s="144"/>
      <c r="N106" s="179"/>
      <c r="O106" s="19"/>
      <c r="P106" s="19"/>
      <c r="Q106" s="19"/>
      <c r="R106" s="19"/>
      <c r="S106" s="19"/>
      <c r="T106" s="19"/>
      <c r="U106" s="197"/>
    </row>
    <row r="107" spans="1:21" x14ac:dyDescent="0.35">
      <c r="A107" s="11"/>
      <c r="B107" s="77"/>
      <c r="C107" s="12"/>
      <c r="D107" s="12"/>
      <c r="E107" s="76"/>
      <c r="F107" s="17"/>
      <c r="G107" s="76"/>
      <c r="H107" s="17"/>
      <c r="I107" s="80"/>
      <c r="J107" s="55"/>
      <c r="K107" s="55"/>
      <c r="L107" s="81"/>
      <c r="M107" s="144"/>
      <c r="N107" s="179"/>
      <c r="O107" s="19"/>
      <c r="P107" s="19"/>
      <c r="Q107" s="19"/>
      <c r="R107" s="19"/>
      <c r="S107" s="19"/>
      <c r="T107" s="19"/>
      <c r="U107" s="197"/>
    </row>
    <row r="108" spans="1:21" x14ac:dyDescent="0.35">
      <c r="A108" s="11"/>
      <c r="B108" s="77"/>
      <c r="C108" s="12"/>
      <c r="D108" s="12"/>
      <c r="E108" s="76"/>
      <c r="F108" s="17"/>
      <c r="G108" s="76"/>
      <c r="H108" s="17"/>
      <c r="I108" s="80"/>
      <c r="J108" s="55"/>
      <c r="K108" s="55"/>
      <c r="L108" s="81"/>
      <c r="M108" s="144"/>
      <c r="N108" s="179"/>
      <c r="O108" s="19"/>
      <c r="P108" s="19"/>
      <c r="Q108" s="19"/>
      <c r="R108" s="19"/>
      <c r="S108" s="19"/>
      <c r="T108" s="19"/>
      <c r="U108" s="197"/>
    </row>
    <row r="109" spans="1:21" x14ac:dyDescent="0.35">
      <c r="A109" s="11"/>
      <c r="B109" s="77"/>
      <c r="C109" s="12"/>
      <c r="D109" s="12"/>
      <c r="E109" s="76"/>
      <c r="F109" s="17"/>
      <c r="G109" s="76"/>
      <c r="H109" s="17"/>
      <c r="I109" s="80"/>
      <c r="J109" s="55"/>
      <c r="K109" s="55"/>
      <c r="L109" s="81"/>
      <c r="M109" s="144"/>
      <c r="N109" s="179"/>
      <c r="O109" s="19"/>
      <c r="P109" s="19"/>
      <c r="Q109" s="19"/>
      <c r="R109" s="19"/>
      <c r="S109" s="19"/>
      <c r="T109" s="19"/>
      <c r="U109" s="197"/>
    </row>
    <row r="110" spans="1:21" x14ac:dyDescent="0.35">
      <c r="A110" s="11"/>
      <c r="B110" s="77"/>
      <c r="C110" s="12"/>
      <c r="D110" s="12"/>
      <c r="E110" s="76"/>
      <c r="F110" s="17"/>
      <c r="G110" s="76"/>
      <c r="H110" s="17"/>
      <c r="I110" s="80"/>
      <c r="J110" s="55"/>
      <c r="K110" s="55"/>
      <c r="L110" s="81"/>
      <c r="M110" s="144"/>
      <c r="N110" s="179"/>
      <c r="O110" s="19"/>
      <c r="P110" s="19"/>
      <c r="Q110" s="19"/>
      <c r="R110" s="19"/>
      <c r="S110" s="19"/>
      <c r="T110" s="19"/>
      <c r="U110" s="197"/>
    </row>
    <row r="111" spans="1:21" x14ac:dyDescent="0.35">
      <c r="A111" s="11"/>
      <c r="B111" s="77"/>
      <c r="C111" s="12"/>
      <c r="D111" s="12"/>
      <c r="E111" s="76"/>
      <c r="F111" s="17"/>
      <c r="G111" s="76"/>
      <c r="H111" s="17"/>
      <c r="I111" s="80"/>
      <c r="J111" s="55"/>
      <c r="K111" s="55"/>
      <c r="L111" s="81"/>
      <c r="M111" s="144"/>
      <c r="N111" s="179"/>
      <c r="O111" s="19"/>
      <c r="P111" s="19"/>
      <c r="Q111" s="19"/>
      <c r="R111" s="19"/>
      <c r="S111" s="19"/>
      <c r="T111" s="19"/>
      <c r="U111" s="197"/>
    </row>
    <row r="112" spans="1:21" x14ac:dyDescent="0.35">
      <c r="A112" s="11"/>
      <c r="B112" s="77"/>
      <c r="C112" s="12"/>
      <c r="D112" s="12"/>
      <c r="E112" s="76"/>
      <c r="F112" s="17"/>
      <c r="G112" s="76"/>
      <c r="H112" s="17"/>
      <c r="I112" s="80"/>
      <c r="J112" s="55"/>
      <c r="K112" s="55"/>
      <c r="L112" s="81"/>
      <c r="M112" s="144"/>
      <c r="N112" s="179"/>
      <c r="O112" s="19"/>
      <c r="P112" s="19"/>
      <c r="Q112" s="19"/>
      <c r="R112" s="19"/>
      <c r="S112" s="19"/>
      <c r="T112" s="19"/>
      <c r="U112" s="197"/>
    </row>
    <row r="113" spans="1:21" x14ac:dyDescent="0.35">
      <c r="A113" s="11"/>
      <c r="B113" s="77"/>
      <c r="C113" s="12"/>
      <c r="D113" s="12"/>
      <c r="E113" s="76"/>
      <c r="F113" s="17"/>
      <c r="G113" s="76"/>
      <c r="H113" s="17"/>
      <c r="I113" s="80"/>
      <c r="J113" s="55"/>
      <c r="K113" s="55"/>
      <c r="L113" s="81"/>
      <c r="M113" s="144"/>
      <c r="N113" s="179"/>
      <c r="O113" s="19"/>
      <c r="P113" s="19"/>
      <c r="Q113" s="19"/>
      <c r="R113" s="19"/>
      <c r="S113" s="19"/>
      <c r="T113" s="19"/>
      <c r="U113" s="197"/>
    </row>
    <row r="114" spans="1:21" x14ac:dyDescent="0.35">
      <c r="A114" s="11"/>
      <c r="B114" s="77"/>
      <c r="C114" s="12"/>
      <c r="D114" s="12"/>
      <c r="E114" s="76"/>
      <c r="F114" s="17"/>
      <c r="G114" s="76"/>
      <c r="H114" s="17"/>
      <c r="I114" s="80"/>
      <c r="J114" s="55"/>
      <c r="K114" s="55"/>
      <c r="L114" s="81"/>
      <c r="M114" s="144"/>
      <c r="N114" s="179"/>
      <c r="O114" s="19"/>
      <c r="P114" s="19"/>
      <c r="Q114" s="19"/>
      <c r="R114" s="19"/>
      <c r="S114" s="19"/>
      <c r="T114" s="19"/>
      <c r="U114" s="197"/>
    </row>
    <row r="115" spans="1:21" x14ac:dyDescent="0.35">
      <c r="A115" s="11"/>
      <c r="B115" s="77"/>
      <c r="C115" s="12"/>
      <c r="D115" s="12"/>
      <c r="E115" s="76"/>
      <c r="F115" s="17"/>
      <c r="G115" s="76"/>
      <c r="H115" s="17"/>
      <c r="I115" s="80"/>
      <c r="J115" s="55"/>
      <c r="K115" s="55"/>
      <c r="L115" s="81"/>
      <c r="M115" s="144"/>
      <c r="N115" s="179"/>
      <c r="O115" s="19"/>
      <c r="P115" s="19"/>
      <c r="Q115" s="19"/>
      <c r="R115" s="19"/>
      <c r="S115" s="19"/>
      <c r="T115" s="19"/>
      <c r="U115" s="197"/>
    </row>
    <row r="116" spans="1:21" x14ac:dyDescent="0.35">
      <c r="A116" s="11"/>
      <c r="B116" s="77"/>
      <c r="C116" s="12"/>
      <c r="D116" s="12"/>
      <c r="E116" s="76"/>
      <c r="F116" s="17"/>
      <c r="G116" s="76"/>
      <c r="H116" s="17"/>
      <c r="I116" s="80"/>
      <c r="J116" s="55"/>
      <c r="K116" s="55"/>
      <c r="L116" s="81"/>
      <c r="M116" s="144"/>
      <c r="N116" s="179"/>
      <c r="O116" s="19"/>
      <c r="P116" s="19"/>
      <c r="Q116" s="19"/>
      <c r="R116" s="19"/>
      <c r="S116" s="19"/>
      <c r="T116" s="19"/>
      <c r="U116" s="197"/>
    </row>
    <row r="117" spans="1:21" x14ac:dyDescent="0.35">
      <c r="A117" s="11"/>
      <c r="B117" s="77"/>
      <c r="C117" s="12"/>
      <c r="D117" s="12"/>
      <c r="E117" s="76"/>
      <c r="F117" s="17"/>
      <c r="G117" s="76"/>
      <c r="H117" s="17"/>
      <c r="I117" s="80"/>
      <c r="J117" s="55"/>
      <c r="K117" s="55"/>
      <c r="L117" s="81"/>
      <c r="M117" s="144"/>
      <c r="N117" s="179"/>
      <c r="O117" s="19"/>
      <c r="P117" s="19"/>
      <c r="Q117" s="19"/>
      <c r="R117" s="19"/>
      <c r="S117" s="19"/>
      <c r="T117" s="19"/>
      <c r="U117" s="197"/>
    </row>
    <row r="118" spans="1:21" x14ac:dyDescent="0.35">
      <c r="A118" s="11"/>
      <c r="B118" s="77"/>
      <c r="C118" s="12"/>
      <c r="D118" s="12"/>
      <c r="E118" s="76"/>
      <c r="F118" s="17"/>
      <c r="G118" s="76"/>
      <c r="H118" s="17"/>
      <c r="I118" s="80"/>
      <c r="J118" s="55"/>
      <c r="K118" s="55"/>
      <c r="L118" s="81"/>
      <c r="M118" s="144"/>
      <c r="N118" s="179"/>
      <c r="O118" s="19"/>
      <c r="P118" s="19"/>
      <c r="Q118" s="19"/>
      <c r="R118" s="19"/>
      <c r="S118" s="19"/>
      <c r="T118" s="19"/>
      <c r="U118" s="197"/>
    </row>
    <row r="119" spans="1:21" x14ac:dyDescent="0.35">
      <c r="A119" s="11"/>
      <c r="B119" s="77"/>
      <c r="C119" s="12"/>
      <c r="D119" s="12"/>
      <c r="E119" s="76"/>
      <c r="F119" s="17"/>
      <c r="G119" s="76"/>
      <c r="H119" s="17"/>
      <c r="I119" s="80"/>
      <c r="J119" s="55"/>
      <c r="K119" s="55"/>
      <c r="L119" s="81"/>
      <c r="M119" s="144"/>
      <c r="N119" s="179"/>
      <c r="O119" s="19"/>
      <c r="P119" s="19"/>
      <c r="Q119" s="19"/>
      <c r="R119" s="19"/>
      <c r="S119" s="19"/>
      <c r="T119" s="19"/>
      <c r="U119" s="197"/>
    </row>
    <row r="120" spans="1:21" x14ac:dyDescent="0.35">
      <c r="A120" s="11"/>
      <c r="B120" s="77"/>
      <c r="C120" s="12"/>
      <c r="D120" s="12"/>
      <c r="E120" s="76"/>
      <c r="F120" s="17"/>
      <c r="G120" s="76"/>
      <c r="H120" s="17"/>
      <c r="I120" s="80"/>
      <c r="J120" s="55"/>
      <c r="K120" s="55"/>
      <c r="L120" s="81"/>
      <c r="M120" s="144"/>
      <c r="N120" s="179"/>
      <c r="O120" s="19"/>
      <c r="P120" s="19"/>
      <c r="Q120" s="19"/>
      <c r="R120" s="19"/>
      <c r="S120" s="19"/>
      <c r="T120" s="19"/>
      <c r="U120" s="197"/>
    </row>
    <row r="121" spans="1:21" x14ac:dyDescent="0.35">
      <c r="A121" s="11"/>
      <c r="B121" s="77"/>
      <c r="C121" s="12"/>
      <c r="D121" s="12"/>
      <c r="E121" s="76"/>
      <c r="F121" s="17"/>
      <c r="G121" s="76"/>
      <c r="H121" s="17"/>
      <c r="I121" s="80"/>
      <c r="J121" s="55"/>
      <c r="K121" s="55"/>
      <c r="L121" s="81"/>
      <c r="M121" s="144"/>
      <c r="N121" s="179"/>
      <c r="O121" s="19"/>
      <c r="P121" s="19"/>
      <c r="Q121" s="19"/>
      <c r="R121" s="19"/>
      <c r="S121" s="19"/>
      <c r="T121" s="19"/>
      <c r="U121" s="197"/>
    </row>
    <row r="122" spans="1:21" x14ac:dyDescent="0.35">
      <c r="A122" s="11"/>
      <c r="B122" s="77"/>
      <c r="C122" s="12"/>
      <c r="D122" s="12"/>
      <c r="E122" s="76"/>
      <c r="F122" s="17"/>
      <c r="G122" s="76"/>
      <c r="H122" s="17"/>
      <c r="I122" s="80"/>
      <c r="J122" s="55"/>
      <c r="K122" s="55"/>
      <c r="L122" s="81"/>
      <c r="M122" s="144"/>
      <c r="N122" s="179"/>
      <c r="O122" s="19"/>
      <c r="P122" s="19"/>
      <c r="Q122" s="19"/>
      <c r="R122" s="19"/>
      <c r="S122" s="19"/>
      <c r="T122" s="19"/>
      <c r="U122" s="197"/>
    </row>
    <row r="123" spans="1:21" x14ac:dyDescent="0.35">
      <c r="A123" s="11"/>
      <c r="B123" s="77"/>
      <c r="C123" s="12"/>
      <c r="D123" s="12"/>
      <c r="E123" s="76"/>
      <c r="F123" s="17"/>
      <c r="G123" s="76"/>
      <c r="H123" s="17"/>
      <c r="I123" s="80"/>
      <c r="J123" s="55"/>
      <c r="K123" s="55"/>
      <c r="L123" s="81"/>
      <c r="M123" s="144"/>
      <c r="N123" s="179"/>
      <c r="O123" s="19"/>
      <c r="P123" s="19"/>
      <c r="Q123" s="19"/>
      <c r="R123" s="19"/>
      <c r="S123" s="19"/>
      <c r="T123" s="19"/>
      <c r="U123" s="197"/>
    </row>
    <row r="124" spans="1:21" x14ac:dyDescent="0.35">
      <c r="A124" s="11"/>
      <c r="B124" s="77"/>
      <c r="C124" s="12"/>
      <c r="D124" s="12"/>
      <c r="E124" s="76"/>
      <c r="F124" s="17"/>
      <c r="G124" s="76"/>
      <c r="H124" s="17"/>
      <c r="I124" s="80"/>
      <c r="J124" s="55"/>
      <c r="K124" s="55"/>
      <c r="L124" s="81"/>
      <c r="M124" s="144"/>
      <c r="N124" s="179"/>
      <c r="O124" s="19"/>
      <c r="P124" s="19"/>
      <c r="Q124" s="19"/>
      <c r="R124" s="19"/>
      <c r="S124" s="19"/>
      <c r="T124" s="19"/>
      <c r="U124" s="197"/>
    </row>
    <row r="125" spans="1:21" x14ac:dyDescent="0.35">
      <c r="A125" s="11"/>
      <c r="B125" s="77"/>
      <c r="C125" s="12"/>
      <c r="D125" s="12"/>
      <c r="E125" s="76"/>
      <c r="F125" s="17"/>
      <c r="G125" s="76"/>
      <c r="H125" s="17"/>
      <c r="I125" s="80"/>
      <c r="J125" s="55"/>
      <c r="K125" s="55"/>
      <c r="L125" s="81"/>
      <c r="M125" s="144"/>
      <c r="N125" s="179"/>
      <c r="O125" s="19"/>
      <c r="P125" s="19"/>
      <c r="Q125" s="19"/>
      <c r="R125" s="19"/>
      <c r="S125" s="19"/>
      <c r="T125" s="19"/>
      <c r="U125" s="197"/>
    </row>
    <row r="126" spans="1:21" x14ac:dyDescent="0.35">
      <c r="A126" s="11"/>
      <c r="B126" s="77"/>
      <c r="C126" s="12"/>
      <c r="D126" s="12"/>
      <c r="E126" s="76"/>
      <c r="F126" s="17"/>
      <c r="G126" s="76"/>
      <c r="H126" s="17"/>
      <c r="I126" s="80"/>
      <c r="J126" s="55"/>
      <c r="K126" s="55"/>
      <c r="L126" s="81"/>
      <c r="M126" s="144"/>
      <c r="N126" s="179"/>
      <c r="O126" s="19"/>
      <c r="P126" s="19"/>
      <c r="Q126" s="19"/>
      <c r="R126" s="19"/>
      <c r="S126" s="19"/>
      <c r="T126" s="19"/>
      <c r="U126" s="197"/>
    </row>
    <row r="127" spans="1:21" x14ac:dyDescent="0.35">
      <c r="A127" s="11"/>
      <c r="B127" s="77"/>
      <c r="C127" s="12"/>
      <c r="D127" s="12"/>
      <c r="E127" s="76"/>
      <c r="F127" s="17"/>
      <c r="G127" s="76"/>
      <c r="H127" s="17"/>
      <c r="I127" s="80"/>
      <c r="J127" s="55"/>
      <c r="K127" s="55"/>
      <c r="L127" s="81"/>
      <c r="M127" s="144"/>
      <c r="N127" s="179"/>
      <c r="O127" s="19"/>
      <c r="P127" s="19"/>
      <c r="Q127" s="19"/>
      <c r="R127" s="19"/>
      <c r="S127" s="19"/>
      <c r="T127" s="19"/>
      <c r="U127" s="197"/>
    </row>
    <row r="128" spans="1:21" x14ac:dyDescent="0.35">
      <c r="A128" s="11"/>
      <c r="B128" s="77"/>
      <c r="C128" s="12"/>
      <c r="D128" s="12"/>
      <c r="E128" s="76"/>
      <c r="F128" s="17"/>
      <c r="G128" s="76"/>
      <c r="H128" s="17"/>
      <c r="I128" s="80"/>
      <c r="J128" s="55"/>
      <c r="K128" s="55"/>
      <c r="L128" s="81"/>
      <c r="M128" s="144"/>
      <c r="N128" s="179"/>
      <c r="O128" s="19"/>
      <c r="P128" s="19"/>
      <c r="Q128" s="19"/>
      <c r="R128" s="19"/>
      <c r="S128" s="19"/>
      <c r="T128" s="19"/>
      <c r="U128" s="197"/>
    </row>
    <row r="129" spans="1:21" x14ac:dyDescent="0.35">
      <c r="A129" s="11"/>
      <c r="B129" s="77"/>
      <c r="C129" s="12"/>
      <c r="D129" s="12"/>
      <c r="E129" s="76"/>
      <c r="F129" s="17"/>
      <c r="G129" s="76"/>
      <c r="H129" s="17"/>
      <c r="I129" s="80"/>
      <c r="J129" s="55"/>
      <c r="K129" s="55"/>
      <c r="L129" s="81"/>
      <c r="M129" s="144"/>
      <c r="N129" s="179"/>
      <c r="O129" s="19"/>
      <c r="P129" s="19"/>
      <c r="Q129" s="19"/>
      <c r="R129" s="19"/>
      <c r="S129" s="19"/>
      <c r="T129" s="19"/>
      <c r="U129" s="197"/>
    </row>
    <row r="130" spans="1:21" x14ac:dyDescent="0.35">
      <c r="A130" s="11"/>
      <c r="B130" s="77"/>
      <c r="C130" s="12"/>
      <c r="D130" s="12"/>
      <c r="E130" s="76"/>
      <c r="F130" s="17"/>
      <c r="G130" s="76"/>
      <c r="H130" s="17"/>
      <c r="I130" s="80"/>
      <c r="J130" s="55"/>
      <c r="K130" s="55"/>
      <c r="L130" s="81"/>
      <c r="M130" s="144"/>
      <c r="N130" s="179"/>
      <c r="O130" s="19"/>
      <c r="P130" s="19"/>
      <c r="Q130" s="19"/>
      <c r="R130" s="19"/>
      <c r="S130" s="19"/>
      <c r="T130" s="19"/>
      <c r="U130" s="197"/>
    </row>
    <row r="131" spans="1:21" x14ac:dyDescent="0.35">
      <c r="A131" s="11"/>
      <c r="B131" s="77"/>
      <c r="C131" s="12"/>
      <c r="D131" s="12"/>
      <c r="E131" s="76"/>
      <c r="F131" s="17"/>
      <c r="G131" s="76"/>
      <c r="H131" s="17"/>
      <c r="I131" s="80"/>
      <c r="J131" s="55"/>
      <c r="K131" s="55"/>
      <c r="L131" s="81"/>
      <c r="M131" s="144"/>
      <c r="N131" s="179"/>
      <c r="O131" s="19"/>
      <c r="P131" s="19"/>
      <c r="Q131" s="19"/>
      <c r="R131" s="19"/>
      <c r="S131" s="19"/>
      <c r="T131" s="19"/>
      <c r="U131" s="197"/>
    </row>
    <row r="132" spans="1:21" x14ac:dyDescent="0.35">
      <c r="A132" s="11"/>
      <c r="B132" s="77"/>
      <c r="C132" s="12"/>
      <c r="D132" s="12"/>
      <c r="E132" s="76"/>
      <c r="F132" s="17"/>
      <c r="G132" s="76"/>
      <c r="H132" s="17"/>
      <c r="I132" s="80"/>
      <c r="J132" s="55"/>
      <c r="K132" s="55"/>
      <c r="L132" s="81"/>
      <c r="M132" s="144"/>
      <c r="N132" s="179"/>
      <c r="O132" s="19"/>
      <c r="P132" s="19"/>
      <c r="Q132" s="19"/>
      <c r="R132" s="19"/>
      <c r="S132" s="19"/>
      <c r="T132" s="19"/>
      <c r="U132" s="197"/>
    </row>
    <row r="133" spans="1:21" x14ac:dyDescent="0.35">
      <c r="A133" s="11"/>
      <c r="B133" s="77"/>
      <c r="C133" s="12"/>
      <c r="D133" s="12"/>
      <c r="E133" s="76"/>
      <c r="F133" s="17"/>
      <c r="G133" s="76"/>
      <c r="H133" s="17"/>
      <c r="I133" s="80"/>
      <c r="J133" s="55"/>
      <c r="K133" s="55"/>
      <c r="L133" s="81"/>
      <c r="M133" s="144"/>
      <c r="N133" s="179"/>
      <c r="O133" s="19"/>
      <c r="P133" s="19"/>
      <c r="Q133" s="19"/>
      <c r="R133" s="19"/>
      <c r="S133" s="19"/>
      <c r="T133" s="19"/>
      <c r="U133" s="197"/>
    </row>
    <row r="134" spans="1:21" x14ac:dyDescent="0.35">
      <c r="A134" s="11"/>
      <c r="B134" s="77"/>
      <c r="C134" s="12"/>
      <c r="D134" s="12"/>
      <c r="E134" s="76"/>
      <c r="F134" s="17"/>
      <c r="G134" s="76"/>
      <c r="H134" s="17"/>
      <c r="I134" s="80"/>
      <c r="J134" s="55"/>
      <c r="K134" s="55"/>
      <c r="L134" s="81"/>
      <c r="M134" s="144"/>
      <c r="N134" s="179"/>
      <c r="O134" s="19"/>
      <c r="P134" s="19"/>
      <c r="Q134" s="19"/>
      <c r="R134" s="19"/>
      <c r="S134" s="19"/>
      <c r="T134" s="19"/>
      <c r="U134" s="197"/>
    </row>
    <row r="135" spans="1:21" x14ac:dyDescent="0.35">
      <c r="A135" s="11"/>
      <c r="B135" s="77"/>
      <c r="C135" s="12"/>
      <c r="D135" s="12"/>
      <c r="E135" s="76"/>
      <c r="F135" s="17"/>
      <c r="G135" s="76"/>
      <c r="H135" s="17"/>
      <c r="I135" s="80"/>
      <c r="J135" s="55"/>
      <c r="K135" s="55"/>
      <c r="L135" s="81"/>
      <c r="M135" s="144"/>
      <c r="N135" s="179"/>
      <c r="O135" s="19"/>
      <c r="P135" s="19"/>
      <c r="Q135" s="19"/>
      <c r="R135" s="19"/>
      <c r="S135" s="19"/>
      <c r="T135" s="19"/>
      <c r="U135" s="197"/>
    </row>
    <row r="136" spans="1:21" x14ac:dyDescent="0.35">
      <c r="A136" s="11"/>
      <c r="B136" s="77"/>
      <c r="C136" s="12"/>
      <c r="D136" s="12"/>
      <c r="E136" s="76"/>
      <c r="F136" s="17"/>
      <c r="G136" s="76"/>
      <c r="H136" s="17"/>
      <c r="I136" s="80"/>
      <c r="J136" s="55"/>
      <c r="K136" s="55"/>
      <c r="L136" s="81"/>
      <c r="M136" s="144"/>
      <c r="N136" s="179"/>
      <c r="O136" s="19"/>
      <c r="P136" s="19"/>
      <c r="Q136" s="19"/>
      <c r="R136" s="19"/>
      <c r="S136" s="19"/>
      <c r="T136" s="19"/>
      <c r="U136" s="197"/>
    </row>
    <row r="137" spans="1:21" x14ac:dyDescent="0.35">
      <c r="A137" s="11"/>
      <c r="B137" s="77"/>
      <c r="C137" s="12"/>
      <c r="D137" s="12"/>
      <c r="E137" s="76"/>
      <c r="F137" s="17"/>
      <c r="G137" s="76"/>
      <c r="H137" s="17"/>
      <c r="I137" s="80"/>
      <c r="J137" s="55"/>
      <c r="K137" s="55"/>
      <c r="L137" s="81"/>
      <c r="M137" s="144"/>
      <c r="N137" s="179"/>
      <c r="O137" s="19"/>
      <c r="P137" s="19"/>
      <c r="Q137" s="19"/>
      <c r="R137" s="19"/>
      <c r="S137" s="19"/>
      <c r="T137" s="19"/>
      <c r="U137" s="197"/>
    </row>
    <row r="138" spans="1:21" x14ac:dyDescent="0.35">
      <c r="A138" s="11"/>
      <c r="B138" s="77"/>
      <c r="C138" s="12"/>
      <c r="D138" s="12"/>
      <c r="E138" s="76"/>
      <c r="F138" s="17"/>
      <c r="G138" s="76"/>
      <c r="H138" s="17"/>
      <c r="I138" s="80"/>
      <c r="J138" s="55"/>
      <c r="K138" s="55"/>
      <c r="L138" s="81"/>
      <c r="M138" s="144"/>
      <c r="N138" s="179"/>
      <c r="O138" s="19"/>
      <c r="P138" s="19"/>
      <c r="Q138" s="19"/>
      <c r="R138" s="19"/>
      <c r="S138" s="19"/>
      <c r="T138" s="19"/>
      <c r="U138" s="197"/>
    </row>
    <row r="139" spans="1:21" x14ac:dyDescent="0.35">
      <c r="A139" s="11"/>
      <c r="B139" s="77"/>
      <c r="C139" s="12"/>
      <c r="D139" s="12"/>
      <c r="E139" s="76"/>
      <c r="F139" s="17"/>
      <c r="G139" s="76"/>
      <c r="H139" s="17"/>
      <c r="I139" s="80"/>
      <c r="J139" s="55"/>
      <c r="K139" s="55"/>
      <c r="L139" s="81"/>
      <c r="M139" s="144"/>
      <c r="N139" s="179"/>
      <c r="O139" s="19"/>
      <c r="P139" s="19"/>
      <c r="Q139" s="19"/>
      <c r="R139" s="19"/>
      <c r="S139" s="19"/>
      <c r="T139" s="19"/>
      <c r="U139" s="197"/>
    </row>
    <row r="140" spans="1:21" x14ac:dyDescent="0.35">
      <c r="A140" s="11"/>
      <c r="B140" s="77"/>
      <c r="C140" s="12"/>
      <c r="D140" s="12"/>
      <c r="E140" s="76"/>
      <c r="F140" s="17"/>
      <c r="G140" s="76"/>
      <c r="H140" s="17"/>
      <c r="I140" s="80"/>
      <c r="J140" s="55"/>
      <c r="K140" s="55"/>
      <c r="L140" s="81"/>
      <c r="M140" s="144"/>
      <c r="N140" s="179"/>
      <c r="O140" s="19"/>
      <c r="P140" s="19"/>
      <c r="Q140" s="19"/>
      <c r="R140" s="19"/>
      <c r="S140" s="19"/>
      <c r="T140" s="19"/>
      <c r="U140" s="197"/>
    </row>
    <row r="141" spans="1:21" x14ac:dyDescent="0.35">
      <c r="A141" s="11"/>
      <c r="B141" s="77"/>
      <c r="C141" s="12"/>
      <c r="D141" s="12"/>
      <c r="E141" s="76"/>
      <c r="F141" s="17"/>
      <c r="G141" s="76"/>
      <c r="H141" s="17"/>
      <c r="I141" s="80"/>
      <c r="J141" s="55"/>
      <c r="K141" s="55"/>
      <c r="L141" s="81"/>
      <c r="M141" s="144"/>
      <c r="N141" s="179"/>
      <c r="O141" s="19"/>
      <c r="P141" s="19"/>
      <c r="Q141" s="19"/>
      <c r="R141" s="19"/>
      <c r="S141" s="19"/>
      <c r="T141" s="19"/>
      <c r="U141" s="197"/>
    </row>
    <row r="142" spans="1:21" x14ac:dyDescent="0.35">
      <c r="A142" s="11"/>
      <c r="B142" s="77"/>
      <c r="C142" s="12"/>
      <c r="D142" s="12"/>
      <c r="E142" s="76"/>
      <c r="F142" s="17"/>
      <c r="G142" s="76"/>
      <c r="H142" s="17"/>
      <c r="I142" s="80"/>
      <c r="J142" s="55"/>
      <c r="K142" s="55"/>
      <c r="L142" s="81"/>
      <c r="M142" s="144"/>
      <c r="N142" s="179"/>
      <c r="O142" s="19"/>
      <c r="P142" s="19"/>
      <c r="Q142" s="19"/>
      <c r="R142" s="19"/>
      <c r="S142" s="19"/>
      <c r="T142" s="19"/>
      <c r="U142" s="197"/>
    </row>
    <row r="143" spans="1:21" x14ac:dyDescent="0.35">
      <c r="A143" s="11"/>
      <c r="B143" s="77"/>
      <c r="C143" s="12"/>
      <c r="D143" s="12"/>
      <c r="E143" s="76"/>
      <c r="F143" s="17"/>
      <c r="G143" s="76"/>
      <c r="H143" s="17"/>
      <c r="I143" s="80"/>
      <c r="J143" s="55"/>
      <c r="K143" s="55"/>
      <c r="L143" s="81"/>
      <c r="M143" s="144"/>
      <c r="N143" s="179"/>
      <c r="O143" s="19"/>
      <c r="P143" s="19"/>
      <c r="Q143" s="19"/>
      <c r="R143" s="19"/>
      <c r="S143" s="19"/>
      <c r="T143" s="19"/>
      <c r="U143" s="197"/>
    </row>
    <row r="144" spans="1:21" x14ac:dyDescent="0.35">
      <c r="A144" s="11"/>
      <c r="B144" s="77"/>
      <c r="C144" s="12"/>
      <c r="D144" s="12"/>
      <c r="E144" s="76"/>
      <c r="F144" s="17"/>
      <c r="G144" s="76"/>
      <c r="H144" s="17"/>
      <c r="I144" s="80"/>
      <c r="J144" s="55"/>
      <c r="K144" s="55"/>
      <c r="L144" s="81"/>
      <c r="M144" s="144"/>
      <c r="N144" s="179"/>
      <c r="O144" s="19"/>
      <c r="P144" s="19"/>
      <c r="Q144" s="19"/>
      <c r="R144" s="19"/>
      <c r="S144" s="19"/>
      <c r="T144" s="19"/>
      <c r="U144" s="197"/>
    </row>
    <row r="145" spans="1:21" x14ac:dyDescent="0.35">
      <c r="A145" s="11"/>
      <c r="B145" s="77"/>
      <c r="C145" s="12"/>
      <c r="D145" s="12"/>
      <c r="E145" s="76"/>
      <c r="F145" s="17"/>
      <c r="G145" s="76"/>
      <c r="H145" s="17"/>
      <c r="I145" s="80"/>
      <c r="J145" s="55"/>
      <c r="K145" s="55"/>
      <c r="L145" s="81"/>
      <c r="M145" s="144"/>
      <c r="N145" s="179"/>
      <c r="O145" s="19"/>
      <c r="P145" s="19"/>
      <c r="Q145" s="19"/>
      <c r="R145" s="19"/>
      <c r="S145" s="19"/>
      <c r="T145" s="19"/>
      <c r="U145" s="197"/>
    </row>
    <row r="146" spans="1:21" x14ac:dyDescent="0.35">
      <c r="A146" s="11"/>
      <c r="B146" s="77"/>
      <c r="C146" s="12"/>
      <c r="D146" s="12"/>
      <c r="E146" s="76"/>
      <c r="F146" s="17"/>
      <c r="G146" s="76"/>
      <c r="H146" s="17"/>
      <c r="I146" s="80"/>
      <c r="J146" s="55"/>
      <c r="K146" s="55"/>
      <c r="L146" s="81"/>
      <c r="M146" s="144"/>
      <c r="N146" s="179"/>
      <c r="O146" s="19"/>
      <c r="P146" s="19"/>
      <c r="Q146" s="19"/>
      <c r="R146" s="19"/>
      <c r="S146" s="19"/>
      <c r="T146" s="19"/>
      <c r="U146" s="197"/>
    </row>
    <row r="147" spans="1:21" x14ac:dyDescent="0.35">
      <c r="A147" s="11"/>
      <c r="B147" s="77"/>
      <c r="C147" s="12"/>
      <c r="D147" s="12"/>
      <c r="E147" s="76"/>
      <c r="F147" s="17"/>
      <c r="G147" s="76"/>
      <c r="H147" s="17"/>
      <c r="I147" s="80"/>
      <c r="J147" s="55"/>
      <c r="K147" s="55"/>
      <c r="L147" s="81"/>
      <c r="M147" s="144"/>
      <c r="N147" s="179"/>
      <c r="O147" s="19"/>
      <c r="P147" s="19"/>
      <c r="Q147" s="19"/>
      <c r="R147" s="19"/>
      <c r="S147" s="19"/>
      <c r="T147" s="19"/>
      <c r="U147" s="197"/>
    </row>
    <row r="148" spans="1:21" x14ac:dyDescent="0.35">
      <c r="A148" s="11"/>
      <c r="B148" s="77"/>
      <c r="C148" s="12"/>
      <c r="D148" s="12"/>
      <c r="E148" s="76"/>
      <c r="F148" s="17"/>
      <c r="G148" s="76"/>
      <c r="H148" s="17"/>
      <c r="I148" s="80"/>
      <c r="J148" s="55"/>
      <c r="K148" s="55"/>
      <c r="L148" s="81"/>
      <c r="M148" s="144"/>
      <c r="N148" s="179"/>
      <c r="O148" s="19"/>
      <c r="P148" s="19"/>
      <c r="Q148" s="19"/>
      <c r="R148" s="19"/>
      <c r="S148" s="19"/>
      <c r="T148" s="19"/>
      <c r="U148" s="197"/>
    </row>
    <row r="149" spans="1:21" x14ac:dyDescent="0.35">
      <c r="A149" s="11"/>
      <c r="B149" s="77"/>
      <c r="C149" s="12"/>
      <c r="D149" s="12"/>
      <c r="E149" s="76"/>
      <c r="F149" s="17"/>
      <c r="G149" s="76"/>
      <c r="H149" s="17"/>
      <c r="I149" s="80"/>
      <c r="J149" s="55"/>
      <c r="K149" s="55"/>
      <c r="L149" s="81"/>
      <c r="M149" s="144"/>
      <c r="N149" s="179"/>
      <c r="O149" s="19"/>
      <c r="P149" s="19"/>
      <c r="Q149" s="19"/>
      <c r="R149" s="19"/>
      <c r="S149" s="19"/>
      <c r="T149" s="19"/>
      <c r="U149" s="197"/>
    </row>
    <row r="150" spans="1:21" x14ac:dyDescent="0.35">
      <c r="A150" s="11"/>
      <c r="B150" s="77"/>
      <c r="C150" s="12"/>
      <c r="D150" s="12"/>
      <c r="E150" s="76"/>
      <c r="F150" s="17"/>
      <c r="G150" s="76"/>
      <c r="H150" s="17"/>
      <c r="I150" s="80"/>
      <c r="J150" s="55"/>
      <c r="K150" s="55"/>
      <c r="L150" s="81"/>
      <c r="M150" s="144"/>
      <c r="N150" s="179"/>
      <c r="O150" s="19"/>
      <c r="P150" s="19"/>
      <c r="Q150" s="19"/>
      <c r="R150" s="19"/>
      <c r="S150" s="19"/>
      <c r="T150" s="19"/>
      <c r="U150" s="197"/>
    </row>
    <row r="151" spans="1:21" x14ac:dyDescent="0.35">
      <c r="A151" s="11"/>
      <c r="B151" s="77"/>
      <c r="C151" s="12"/>
      <c r="D151" s="12"/>
      <c r="E151" s="76"/>
      <c r="F151" s="17"/>
      <c r="G151" s="76"/>
      <c r="H151" s="17"/>
      <c r="I151" s="80"/>
      <c r="J151" s="55"/>
      <c r="K151" s="55"/>
      <c r="L151" s="81"/>
      <c r="M151" s="144"/>
      <c r="N151" s="179"/>
      <c r="O151" s="19"/>
      <c r="P151" s="19"/>
      <c r="Q151" s="19"/>
      <c r="R151" s="19"/>
      <c r="S151" s="19"/>
      <c r="T151" s="19"/>
      <c r="U151" s="197"/>
    </row>
    <row r="152" spans="1:21" x14ac:dyDescent="0.35">
      <c r="A152" s="11"/>
      <c r="B152" s="77"/>
      <c r="C152" s="12"/>
      <c r="D152" s="12"/>
      <c r="E152" s="76"/>
      <c r="F152" s="17"/>
      <c r="G152" s="76"/>
      <c r="H152" s="17"/>
      <c r="I152" s="80"/>
      <c r="J152" s="55"/>
      <c r="K152" s="55"/>
      <c r="L152" s="81"/>
      <c r="M152" s="144"/>
      <c r="N152" s="179"/>
      <c r="O152" s="19"/>
      <c r="P152" s="19"/>
      <c r="Q152" s="19"/>
      <c r="R152" s="19"/>
      <c r="S152" s="19"/>
      <c r="T152" s="19"/>
      <c r="U152" s="197"/>
    </row>
    <row r="153" spans="1:21" x14ac:dyDescent="0.35">
      <c r="A153" s="11"/>
      <c r="B153" s="77"/>
      <c r="C153" s="12"/>
      <c r="D153" s="12"/>
      <c r="E153" s="76"/>
      <c r="F153" s="17"/>
      <c r="G153" s="76"/>
      <c r="H153" s="17"/>
      <c r="I153" s="80"/>
      <c r="J153" s="55"/>
      <c r="K153" s="55"/>
      <c r="L153" s="81"/>
      <c r="M153" s="144"/>
      <c r="N153" s="179"/>
      <c r="O153" s="19"/>
      <c r="P153" s="19"/>
      <c r="Q153" s="19"/>
      <c r="R153" s="19"/>
      <c r="S153" s="19"/>
      <c r="T153" s="19"/>
      <c r="U153" s="197"/>
    </row>
    <row r="154" spans="1:21" x14ac:dyDescent="0.35">
      <c r="A154" s="11"/>
      <c r="B154" s="77"/>
      <c r="C154" s="12"/>
      <c r="D154" s="12"/>
      <c r="E154" s="76"/>
      <c r="F154" s="17"/>
      <c r="G154" s="76"/>
      <c r="H154" s="17"/>
      <c r="I154" s="80"/>
      <c r="J154" s="55"/>
      <c r="K154" s="55"/>
      <c r="L154" s="81"/>
      <c r="M154" s="144"/>
      <c r="N154" s="179"/>
      <c r="O154" s="19"/>
      <c r="P154" s="19"/>
      <c r="Q154" s="19"/>
      <c r="R154" s="19"/>
      <c r="S154" s="19"/>
      <c r="T154" s="19"/>
      <c r="U154" s="197"/>
    </row>
    <row r="155" spans="1:21" x14ac:dyDescent="0.35">
      <c r="A155" s="11"/>
      <c r="B155" s="77"/>
      <c r="C155" s="12"/>
      <c r="D155" s="12"/>
      <c r="E155" s="76"/>
      <c r="F155" s="17"/>
      <c r="G155" s="76"/>
      <c r="H155" s="17"/>
      <c r="I155" s="80"/>
      <c r="J155" s="55"/>
      <c r="K155" s="55"/>
      <c r="L155" s="81"/>
      <c r="M155" s="144"/>
      <c r="N155" s="179"/>
      <c r="O155" s="19"/>
      <c r="P155" s="19"/>
      <c r="Q155" s="19"/>
      <c r="R155" s="19"/>
      <c r="S155" s="19"/>
      <c r="T155" s="19"/>
      <c r="U155" s="197"/>
    </row>
    <row r="156" spans="1:21" x14ac:dyDescent="0.35">
      <c r="A156" s="11"/>
      <c r="B156" s="77"/>
      <c r="C156" s="12"/>
      <c r="D156" s="12"/>
      <c r="E156" s="76"/>
      <c r="F156" s="17"/>
      <c r="G156" s="76"/>
      <c r="H156" s="17"/>
      <c r="I156" s="80"/>
      <c r="J156" s="55"/>
      <c r="K156" s="55"/>
      <c r="L156" s="81"/>
      <c r="M156" s="144"/>
      <c r="N156" s="179"/>
      <c r="O156" s="19"/>
      <c r="P156" s="19"/>
      <c r="Q156" s="19"/>
      <c r="R156" s="19"/>
      <c r="S156" s="19"/>
      <c r="T156" s="19"/>
      <c r="U156" s="197"/>
    </row>
    <row r="157" spans="1:21" x14ac:dyDescent="0.35">
      <c r="A157" s="11"/>
      <c r="B157" s="77"/>
      <c r="C157" s="12"/>
      <c r="D157" s="12"/>
      <c r="E157" s="76"/>
      <c r="F157" s="17"/>
      <c r="G157" s="76"/>
      <c r="H157" s="17"/>
      <c r="I157" s="80"/>
      <c r="J157" s="55"/>
      <c r="K157" s="55"/>
      <c r="L157" s="81"/>
      <c r="M157" s="144"/>
      <c r="N157" s="179"/>
      <c r="O157" s="19"/>
      <c r="P157" s="19"/>
      <c r="Q157" s="19"/>
      <c r="R157" s="19"/>
      <c r="S157" s="19"/>
      <c r="T157" s="19"/>
      <c r="U157" s="197"/>
    </row>
    <row r="158" spans="1:21" x14ac:dyDescent="0.35">
      <c r="A158" s="11"/>
      <c r="B158" s="77"/>
      <c r="C158" s="12"/>
      <c r="D158" s="12"/>
      <c r="E158" s="76"/>
      <c r="F158" s="17"/>
      <c r="G158" s="76"/>
      <c r="H158" s="17"/>
      <c r="I158" s="80"/>
      <c r="J158" s="55"/>
      <c r="K158" s="55"/>
      <c r="L158" s="81"/>
      <c r="M158" s="144"/>
      <c r="N158" s="179"/>
      <c r="O158" s="19"/>
      <c r="P158" s="19"/>
      <c r="Q158" s="19"/>
      <c r="R158" s="19"/>
      <c r="S158" s="19"/>
      <c r="T158" s="19"/>
      <c r="U158" s="197"/>
    </row>
    <row r="159" spans="1:21" x14ac:dyDescent="0.35">
      <c r="A159" s="11"/>
      <c r="B159" s="77"/>
      <c r="C159" s="12"/>
      <c r="D159" s="12"/>
      <c r="E159" s="76"/>
      <c r="F159" s="17"/>
      <c r="G159" s="76"/>
      <c r="H159" s="17"/>
      <c r="I159" s="80"/>
      <c r="J159" s="55"/>
      <c r="K159" s="55"/>
      <c r="L159" s="81"/>
      <c r="M159" s="144"/>
      <c r="N159" s="179"/>
      <c r="O159" s="19"/>
      <c r="P159" s="19"/>
      <c r="Q159" s="19"/>
      <c r="R159" s="19"/>
      <c r="S159" s="19"/>
      <c r="T159" s="19"/>
      <c r="U159" s="197"/>
    </row>
    <row r="160" spans="1:21" x14ac:dyDescent="0.35">
      <c r="A160" s="11"/>
      <c r="B160" s="77"/>
      <c r="C160" s="12"/>
      <c r="D160" s="12"/>
      <c r="E160" s="76"/>
      <c r="F160" s="17"/>
      <c r="G160" s="76"/>
      <c r="H160" s="17"/>
      <c r="I160" s="80"/>
      <c r="J160" s="55"/>
      <c r="K160" s="55"/>
      <c r="L160" s="81"/>
      <c r="M160" s="144"/>
      <c r="N160" s="179"/>
      <c r="O160" s="19"/>
      <c r="P160" s="19"/>
      <c r="Q160" s="19"/>
      <c r="R160" s="19"/>
      <c r="S160" s="19"/>
      <c r="T160" s="19"/>
      <c r="U160" s="197"/>
    </row>
    <row r="161" spans="1:21" x14ac:dyDescent="0.35">
      <c r="A161" s="11"/>
      <c r="B161" s="77"/>
      <c r="C161" s="12"/>
      <c r="D161" s="12"/>
      <c r="E161" s="76"/>
      <c r="F161" s="17"/>
      <c r="G161" s="76"/>
      <c r="H161" s="17"/>
      <c r="I161" s="80"/>
      <c r="J161" s="55"/>
      <c r="K161" s="55"/>
      <c r="L161" s="81"/>
      <c r="M161" s="144"/>
      <c r="N161" s="179"/>
      <c r="O161" s="19"/>
      <c r="P161" s="19"/>
      <c r="Q161" s="19"/>
      <c r="R161" s="19"/>
      <c r="S161" s="19"/>
      <c r="T161" s="19"/>
      <c r="U161" s="197"/>
    </row>
    <row r="162" spans="1:21" x14ac:dyDescent="0.35">
      <c r="A162" s="11"/>
      <c r="B162" s="77"/>
      <c r="C162" s="12"/>
      <c r="D162" s="12"/>
      <c r="E162" s="76"/>
      <c r="F162" s="17"/>
      <c r="G162" s="76"/>
      <c r="H162" s="17"/>
      <c r="I162" s="80"/>
      <c r="J162" s="55"/>
      <c r="K162" s="55"/>
      <c r="L162" s="81"/>
      <c r="M162" s="144"/>
      <c r="N162" s="179"/>
      <c r="O162" s="19"/>
      <c r="P162" s="19"/>
      <c r="Q162" s="19"/>
      <c r="R162" s="19"/>
      <c r="S162" s="19"/>
      <c r="T162" s="19"/>
      <c r="U162" s="197"/>
    </row>
    <row r="163" spans="1:21" x14ac:dyDescent="0.35">
      <c r="A163" s="11"/>
      <c r="B163" s="77"/>
      <c r="C163" s="12"/>
      <c r="D163" s="12"/>
      <c r="E163" s="76"/>
      <c r="F163" s="17"/>
      <c r="G163" s="76"/>
      <c r="H163" s="17"/>
      <c r="I163" s="80"/>
      <c r="J163" s="55"/>
      <c r="K163" s="55"/>
      <c r="L163" s="81"/>
      <c r="M163" s="144"/>
      <c r="N163" s="179"/>
      <c r="O163" s="19"/>
      <c r="P163" s="19"/>
      <c r="Q163" s="19"/>
      <c r="R163" s="19"/>
      <c r="S163" s="19"/>
      <c r="T163" s="19"/>
      <c r="U163" s="197"/>
    </row>
    <row r="164" spans="1:21" x14ac:dyDescent="0.35">
      <c r="A164" s="11"/>
      <c r="B164" s="77"/>
      <c r="C164" s="12"/>
      <c r="D164" s="12"/>
      <c r="E164" s="76"/>
      <c r="F164" s="17"/>
      <c r="G164" s="76"/>
      <c r="H164" s="17"/>
      <c r="I164" s="80"/>
      <c r="J164" s="55"/>
      <c r="K164" s="55"/>
      <c r="L164" s="81"/>
      <c r="M164" s="144"/>
      <c r="N164" s="179"/>
      <c r="O164" s="19"/>
      <c r="P164" s="19"/>
      <c r="Q164" s="19"/>
      <c r="R164" s="19"/>
      <c r="S164" s="19"/>
      <c r="T164" s="19"/>
      <c r="U164" s="197"/>
    </row>
    <row r="165" spans="1:21" x14ac:dyDescent="0.35">
      <c r="A165" s="11"/>
      <c r="B165" s="77"/>
      <c r="C165" s="12"/>
      <c r="D165" s="12"/>
      <c r="E165" s="76"/>
      <c r="F165" s="17"/>
      <c r="G165" s="76"/>
      <c r="H165" s="17"/>
      <c r="I165" s="80"/>
      <c r="J165" s="55"/>
      <c r="K165" s="55"/>
      <c r="L165" s="81"/>
      <c r="M165" s="144"/>
      <c r="N165" s="179"/>
      <c r="O165" s="19"/>
      <c r="P165" s="19"/>
      <c r="Q165" s="19"/>
      <c r="R165" s="19"/>
      <c r="S165" s="19"/>
      <c r="T165" s="19"/>
      <c r="U165" s="197"/>
    </row>
    <row r="166" spans="1:21" x14ac:dyDescent="0.35">
      <c r="A166" s="11"/>
      <c r="B166" s="77"/>
      <c r="C166" s="12"/>
      <c r="D166" s="12"/>
      <c r="E166" s="76"/>
      <c r="F166" s="17"/>
      <c r="G166" s="76"/>
      <c r="H166" s="17"/>
      <c r="I166" s="80"/>
      <c r="J166" s="55"/>
      <c r="K166" s="55"/>
      <c r="L166" s="81"/>
      <c r="M166" s="144"/>
      <c r="N166" s="179"/>
      <c r="O166" s="19"/>
      <c r="P166" s="19"/>
      <c r="Q166" s="19"/>
      <c r="R166" s="19"/>
      <c r="S166" s="19"/>
      <c r="T166" s="19"/>
      <c r="U166" s="197"/>
    </row>
    <row r="167" spans="1:21" x14ac:dyDescent="0.35">
      <c r="A167" s="11"/>
      <c r="B167" s="77"/>
      <c r="C167" s="12"/>
      <c r="D167" s="12"/>
      <c r="E167" s="76"/>
      <c r="F167" s="17"/>
      <c r="G167" s="76"/>
      <c r="H167" s="17"/>
      <c r="I167" s="80"/>
      <c r="J167" s="55"/>
      <c r="K167" s="55"/>
      <c r="L167" s="81"/>
      <c r="M167" s="144"/>
      <c r="N167" s="179"/>
      <c r="O167" s="19"/>
      <c r="P167" s="19"/>
      <c r="Q167" s="19"/>
      <c r="R167" s="19"/>
      <c r="S167" s="19"/>
      <c r="T167" s="19"/>
      <c r="U167" s="197"/>
    </row>
    <row r="168" spans="1:21" x14ac:dyDescent="0.35">
      <c r="A168" s="11"/>
      <c r="B168" s="77"/>
      <c r="C168" s="12"/>
      <c r="D168" s="12"/>
      <c r="E168" s="76"/>
      <c r="F168" s="17"/>
      <c r="G168" s="76"/>
      <c r="H168" s="17"/>
      <c r="I168" s="80"/>
      <c r="J168" s="55"/>
      <c r="K168" s="55"/>
      <c r="L168" s="81"/>
      <c r="M168" s="144"/>
      <c r="N168" s="179"/>
      <c r="O168" s="19"/>
      <c r="P168" s="19"/>
      <c r="Q168" s="19"/>
      <c r="R168" s="19"/>
      <c r="S168" s="19"/>
      <c r="T168" s="19"/>
      <c r="U168" s="197"/>
    </row>
    <row r="169" spans="1:21" x14ac:dyDescent="0.35">
      <c r="A169" s="11"/>
      <c r="B169" s="77"/>
      <c r="C169" s="12"/>
      <c r="D169" s="12"/>
      <c r="E169" s="76"/>
      <c r="F169" s="17"/>
      <c r="G169" s="76"/>
      <c r="H169" s="17"/>
      <c r="I169" s="80"/>
      <c r="J169" s="55"/>
      <c r="K169" s="55"/>
      <c r="L169" s="81"/>
      <c r="M169" s="144"/>
      <c r="N169" s="179"/>
      <c r="O169" s="19"/>
      <c r="P169" s="19"/>
      <c r="Q169" s="19"/>
      <c r="R169" s="19"/>
      <c r="S169" s="19"/>
      <c r="T169" s="19"/>
      <c r="U169" s="197"/>
    </row>
    <row r="170" spans="1:21" x14ac:dyDescent="0.35">
      <c r="A170" s="11"/>
      <c r="B170" s="77"/>
      <c r="C170" s="12"/>
      <c r="D170" s="12"/>
      <c r="E170" s="76"/>
      <c r="F170" s="17"/>
      <c r="G170" s="76"/>
      <c r="H170" s="17"/>
      <c r="I170" s="80"/>
      <c r="J170" s="55"/>
      <c r="K170" s="55"/>
      <c r="L170" s="81"/>
      <c r="M170" s="144"/>
      <c r="N170" s="179"/>
      <c r="O170" s="19"/>
      <c r="P170" s="19"/>
      <c r="Q170" s="19"/>
      <c r="R170" s="19"/>
      <c r="S170" s="19"/>
      <c r="T170" s="19"/>
      <c r="U170" s="197"/>
    </row>
    <row r="171" spans="1:21" x14ac:dyDescent="0.35">
      <c r="A171" s="11"/>
      <c r="B171" s="77"/>
      <c r="C171" s="12"/>
      <c r="D171" s="12"/>
      <c r="E171" s="76"/>
      <c r="F171" s="17"/>
      <c r="G171" s="76"/>
      <c r="H171" s="17"/>
      <c r="I171" s="80"/>
      <c r="J171" s="55"/>
      <c r="K171" s="55"/>
      <c r="L171" s="81"/>
      <c r="M171" s="144"/>
      <c r="N171" s="179"/>
      <c r="O171" s="19"/>
      <c r="P171" s="19"/>
      <c r="Q171" s="19"/>
      <c r="R171" s="19"/>
      <c r="S171" s="19"/>
      <c r="T171" s="19"/>
      <c r="U171" s="197"/>
    </row>
    <row r="172" spans="1:21" x14ac:dyDescent="0.35">
      <c r="A172" s="11"/>
      <c r="B172" s="77"/>
      <c r="C172" s="12"/>
      <c r="D172" s="12"/>
      <c r="E172" s="76"/>
      <c r="F172" s="17"/>
      <c r="G172" s="76"/>
      <c r="H172" s="17"/>
      <c r="I172" s="80"/>
      <c r="J172" s="55"/>
      <c r="K172" s="55"/>
      <c r="L172" s="81"/>
      <c r="M172" s="144"/>
      <c r="N172" s="179"/>
      <c r="O172" s="19"/>
      <c r="P172" s="19"/>
      <c r="Q172" s="19"/>
      <c r="R172" s="19"/>
      <c r="S172" s="19"/>
      <c r="T172" s="19"/>
      <c r="U172" s="197"/>
    </row>
    <row r="173" spans="1:21" x14ac:dyDescent="0.35">
      <c r="A173" s="11"/>
      <c r="B173" s="77"/>
      <c r="C173" s="12"/>
      <c r="D173" s="12"/>
      <c r="E173" s="76"/>
      <c r="F173" s="17"/>
      <c r="G173" s="76"/>
      <c r="H173" s="17"/>
      <c r="I173" s="80"/>
      <c r="J173" s="55"/>
      <c r="K173" s="55"/>
      <c r="L173" s="81"/>
      <c r="M173" s="144"/>
      <c r="N173" s="179"/>
      <c r="O173" s="19"/>
      <c r="P173" s="19"/>
      <c r="Q173" s="19"/>
      <c r="R173" s="19"/>
      <c r="S173" s="19"/>
      <c r="T173" s="19"/>
      <c r="U173" s="197"/>
    </row>
    <row r="174" spans="1:21" x14ac:dyDescent="0.35">
      <c r="A174" s="11"/>
      <c r="B174" s="77"/>
      <c r="C174" s="12"/>
      <c r="D174" s="12"/>
      <c r="E174" s="76"/>
      <c r="F174" s="17"/>
      <c r="G174" s="76"/>
      <c r="H174" s="17"/>
      <c r="I174" s="80"/>
      <c r="J174" s="55"/>
      <c r="K174" s="55"/>
      <c r="L174" s="81"/>
      <c r="M174" s="144"/>
      <c r="N174" s="179"/>
      <c r="O174" s="19"/>
      <c r="P174" s="19"/>
      <c r="Q174" s="19"/>
      <c r="R174" s="19"/>
      <c r="S174" s="19"/>
      <c r="T174" s="19"/>
      <c r="U174" s="197"/>
    </row>
    <row r="175" spans="1:21" x14ac:dyDescent="0.35">
      <c r="A175" s="11"/>
      <c r="B175" s="77"/>
      <c r="C175" s="12"/>
      <c r="D175" s="12"/>
      <c r="E175" s="76"/>
      <c r="F175" s="17"/>
      <c r="G175" s="76"/>
      <c r="H175" s="17"/>
      <c r="I175" s="80"/>
      <c r="J175" s="55"/>
      <c r="K175" s="55"/>
      <c r="L175" s="81"/>
      <c r="M175" s="144"/>
      <c r="N175" s="179"/>
      <c r="O175" s="19"/>
      <c r="P175" s="19"/>
      <c r="Q175" s="19"/>
      <c r="R175" s="19"/>
      <c r="S175" s="19"/>
      <c r="T175" s="19"/>
      <c r="U175" s="197"/>
    </row>
    <row r="176" spans="1:21" x14ac:dyDescent="0.35">
      <c r="A176" s="11"/>
      <c r="B176" s="77"/>
      <c r="C176" s="12"/>
      <c r="D176" s="12"/>
      <c r="E176" s="76"/>
      <c r="F176" s="17"/>
      <c r="G176" s="76"/>
      <c r="H176" s="17"/>
      <c r="I176" s="80"/>
      <c r="J176" s="55"/>
      <c r="K176" s="55"/>
      <c r="L176" s="81"/>
      <c r="M176" s="144"/>
      <c r="N176" s="179"/>
      <c r="O176" s="19"/>
      <c r="P176" s="19"/>
      <c r="Q176" s="19"/>
      <c r="R176" s="19"/>
      <c r="S176" s="19"/>
      <c r="T176" s="19"/>
      <c r="U176" s="197"/>
    </row>
    <row r="177" spans="1:21" x14ac:dyDescent="0.35">
      <c r="A177" s="11"/>
      <c r="B177" s="77"/>
      <c r="C177" s="12"/>
      <c r="D177" s="12"/>
      <c r="E177" s="76"/>
      <c r="F177" s="17"/>
      <c r="G177" s="76"/>
      <c r="H177" s="17"/>
      <c r="I177" s="80"/>
      <c r="J177" s="55"/>
      <c r="K177" s="55"/>
      <c r="L177" s="81"/>
      <c r="M177" s="144"/>
      <c r="N177" s="179"/>
      <c r="O177" s="19"/>
      <c r="P177" s="19"/>
      <c r="Q177" s="19"/>
      <c r="R177" s="19"/>
      <c r="S177" s="19"/>
      <c r="T177" s="19"/>
      <c r="U177" s="197"/>
    </row>
    <row r="178" spans="1:21" x14ac:dyDescent="0.35">
      <c r="A178" s="11"/>
      <c r="B178" s="77"/>
      <c r="C178" s="12"/>
      <c r="D178" s="12"/>
      <c r="E178" s="76"/>
      <c r="F178" s="17"/>
      <c r="G178" s="76"/>
      <c r="H178" s="17"/>
      <c r="I178" s="80"/>
      <c r="J178" s="55"/>
      <c r="K178" s="55"/>
      <c r="L178" s="81"/>
      <c r="M178" s="144"/>
      <c r="N178" s="179"/>
      <c r="O178" s="19"/>
      <c r="P178" s="19"/>
      <c r="Q178" s="19"/>
      <c r="R178" s="19"/>
      <c r="S178" s="19"/>
      <c r="T178" s="19"/>
      <c r="U178" s="197"/>
    </row>
    <row r="179" spans="1:21" x14ac:dyDescent="0.35">
      <c r="A179" s="11"/>
      <c r="B179" s="77"/>
      <c r="C179" s="12"/>
      <c r="D179" s="12"/>
      <c r="E179" s="76"/>
      <c r="F179" s="17"/>
      <c r="G179" s="76"/>
      <c r="H179" s="17"/>
      <c r="I179" s="80"/>
      <c r="J179" s="55"/>
      <c r="K179" s="55"/>
      <c r="L179" s="81"/>
      <c r="M179" s="144"/>
      <c r="N179" s="179"/>
      <c r="O179" s="19"/>
      <c r="P179" s="19"/>
      <c r="Q179" s="19"/>
      <c r="R179" s="19"/>
      <c r="S179" s="19"/>
      <c r="T179" s="19"/>
      <c r="U179" s="197"/>
    </row>
    <row r="180" spans="1:21" x14ac:dyDescent="0.35">
      <c r="A180" s="11"/>
      <c r="B180" s="77"/>
      <c r="C180" s="12"/>
      <c r="D180" s="12"/>
      <c r="E180" s="76"/>
      <c r="F180" s="17"/>
      <c r="G180" s="76"/>
      <c r="H180" s="17"/>
      <c r="I180" s="80"/>
      <c r="J180" s="55"/>
      <c r="K180" s="55"/>
      <c r="L180" s="81"/>
      <c r="M180" s="144"/>
      <c r="N180" s="179"/>
      <c r="O180" s="19"/>
      <c r="P180" s="19"/>
      <c r="Q180" s="19"/>
      <c r="R180" s="19"/>
      <c r="S180" s="19"/>
      <c r="T180" s="19"/>
      <c r="U180" s="197"/>
    </row>
    <row r="181" spans="1:21" x14ac:dyDescent="0.35">
      <c r="A181" s="11"/>
      <c r="B181" s="77"/>
      <c r="C181" s="12"/>
      <c r="D181" s="12"/>
      <c r="E181" s="76"/>
      <c r="F181" s="17"/>
      <c r="G181" s="76"/>
      <c r="H181" s="17"/>
      <c r="I181" s="80"/>
      <c r="J181" s="55"/>
      <c r="K181" s="55"/>
      <c r="L181" s="81"/>
      <c r="M181" s="144"/>
      <c r="N181" s="179"/>
      <c r="O181" s="19"/>
      <c r="P181" s="19"/>
      <c r="Q181" s="19"/>
      <c r="R181" s="19"/>
      <c r="S181" s="19"/>
      <c r="T181" s="19"/>
      <c r="U181" s="197"/>
    </row>
    <row r="182" spans="1:21" x14ac:dyDescent="0.35">
      <c r="A182" s="11"/>
      <c r="B182" s="77"/>
      <c r="C182" s="12"/>
      <c r="D182" s="12"/>
      <c r="E182" s="76"/>
      <c r="F182" s="17"/>
      <c r="G182" s="76"/>
      <c r="H182" s="17"/>
      <c r="I182" s="80"/>
      <c r="J182" s="55"/>
      <c r="K182" s="55"/>
      <c r="L182" s="81"/>
      <c r="M182" s="144"/>
      <c r="N182" s="179"/>
      <c r="O182" s="19"/>
      <c r="P182" s="19"/>
      <c r="Q182" s="19"/>
      <c r="R182" s="19"/>
      <c r="S182" s="19"/>
      <c r="T182" s="19"/>
      <c r="U182" s="197"/>
    </row>
    <row r="183" spans="1:21" x14ac:dyDescent="0.35">
      <c r="A183" s="11"/>
      <c r="B183" s="77"/>
      <c r="C183" s="12"/>
      <c r="D183" s="12"/>
      <c r="E183" s="76"/>
      <c r="F183" s="17"/>
      <c r="G183" s="76"/>
      <c r="H183" s="17"/>
      <c r="I183" s="80"/>
      <c r="J183" s="55"/>
      <c r="K183" s="55"/>
      <c r="L183" s="81"/>
      <c r="M183" s="144"/>
      <c r="N183" s="179"/>
      <c r="O183" s="19"/>
      <c r="P183" s="19"/>
      <c r="Q183" s="19"/>
      <c r="R183" s="19"/>
      <c r="S183" s="19"/>
      <c r="T183" s="19"/>
      <c r="U183" s="197"/>
    </row>
    <row r="184" spans="1:21" x14ac:dyDescent="0.35">
      <c r="A184" s="11"/>
      <c r="B184" s="77"/>
      <c r="C184" s="12"/>
      <c r="D184" s="12"/>
      <c r="E184" s="76"/>
      <c r="F184" s="17"/>
      <c r="G184" s="76"/>
      <c r="H184" s="17"/>
      <c r="I184" s="80"/>
      <c r="J184" s="55"/>
      <c r="K184" s="55"/>
      <c r="L184" s="81"/>
      <c r="M184" s="144"/>
      <c r="N184" s="179"/>
      <c r="O184" s="19"/>
      <c r="P184" s="19"/>
      <c r="Q184" s="19"/>
      <c r="R184" s="19"/>
      <c r="S184" s="19"/>
      <c r="T184" s="19"/>
      <c r="U184" s="197"/>
    </row>
    <row r="185" spans="1:21" x14ac:dyDescent="0.35">
      <c r="A185" s="11"/>
      <c r="B185" s="77"/>
      <c r="C185" s="12"/>
      <c r="D185" s="12"/>
      <c r="E185" s="76"/>
      <c r="F185" s="17"/>
      <c r="G185" s="76"/>
      <c r="H185" s="17"/>
      <c r="I185" s="80"/>
      <c r="J185" s="55"/>
      <c r="K185" s="55"/>
      <c r="L185" s="81"/>
      <c r="M185" s="144"/>
      <c r="N185" s="179"/>
      <c r="O185" s="19"/>
      <c r="P185" s="19"/>
      <c r="Q185" s="19"/>
      <c r="R185" s="19"/>
      <c r="S185" s="19"/>
      <c r="T185" s="19"/>
      <c r="U185" s="197"/>
    </row>
    <row r="186" spans="1:21" x14ac:dyDescent="0.35">
      <c r="A186" s="11"/>
      <c r="B186" s="77"/>
      <c r="C186" s="12"/>
      <c r="D186" s="12"/>
      <c r="E186" s="76"/>
      <c r="F186" s="17"/>
      <c r="G186" s="76"/>
      <c r="H186" s="17"/>
      <c r="I186" s="80"/>
      <c r="J186" s="55"/>
      <c r="K186" s="55"/>
      <c r="L186" s="81"/>
      <c r="M186" s="144"/>
      <c r="N186" s="179"/>
      <c r="O186" s="19"/>
      <c r="P186" s="19"/>
      <c r="Q186" s="19"/>
      <c r="R186" s="19"/>
      <c r="S186" s="19"/>
      <c r="T186" s="19"/>
      <c r="U186" s="197"/>
    </row>
    <row r="187" spans="1:21" x14ac:dyDescent="0.35">
      <c r="A187" s="11"/>
      <c r="B187" s="77"/>
      <c r="C187" s="12"/>
      <c r="D187" s="12"/>
      <c r="E187" s="76"/>
      <c r="F187" s="17"/>
      <c r="G187" s="76"/>
      <c r="H187" s="17"/>
      <c r="I187" s="80"/>
      <c r="J187" s="55"/>
      <c r="K187" s="55"/>
      <c r="L187" s="81"/>
      <c r="M187" s="144"/>
      <c r="N187" s="179"/>
      <c r="O187" s="19"/>
      <c r="P187" s="19"/>
      <c r="Q187" s="19"/>
      <c r="R187" s="19"/>
      <c r="S187" s="19"/>
      <c r="T187" s="19"/>
      <c r="U187" s="197"/>
    </row>
    <row r="188" spans="1:21" x14ac:dyDescent="0.35">
      <c r="A188" s="11"/>
      <c r="B188" s="77"/>
      <c r="C188" s="12"/>
      <c r="D188" s="12"/>
      <c r="E188" s="76"/>
      <c r="F188" s="17"/>
      <c r="G188" s="76"/>
      <c r="H188" s="17"/>
      <c r="I188" s="80"/>
      <c r="J188" s="55"/>
      <c r="K188" s="55"/>
      <c r="L188" s="81"/>
      <c r="M188" s="144"/>
      <c r="N188" s="179"/>
      <c r="O188" s="19"/>
      <c r="P188" s="19"/>
      <c r="Q188" s="19"/>
      <c r="R188" s="19"/>
      <c r="S188" s="19"/>
      <c r="T188" s="19"/>
      <c r="U188" s="197"/>
    </row>
    <row r="189" spans="1:21" x14ac:dyDescent="0.35">
      <c r="A189" s="11"/>
      <c r="B189" s="77"/>
      <c r="C189" s="12"/>
      <c r="D189" s="12"/>
      <c r="E189" s="76"/>
      <c r="F189" s="17"/>
      <c r="G189" s="76"/>
      <c r="H189" s="17"/>
      <c r="I189" s="80"/>
      <c r="J189" s="55"/>
      <c r="K189" s="55"/>
      <c r="L189" s="81"/>
      <c r="M189" s="144"/>
      <c r="N189" s="179"/>
      <c r="O189" s="19"/>
      <c r="P189" s="19"/>
      <c r="Q189" s="19"/>
      <c r="R189" s="19"/>
      <c r="S189" s="19"/>
      <c r="T189" s="19"/>
      <c r="U189" s="197"/>
    </row>
    <row r="190" spans="1:21" x14ac:dyDescent="0.35">
      <c r="A190" s="11"/>
      <c r="B190" s="77"/>
      <c r="C190" s="12"/>
      <c r="D190" s="12"/>
      <c r="E190" s="76"/>
      <c r="F190" s="17"/>
      <c r="G190" s="76"/>
      <c r="H190" s="17"/>
      <c r="I190" s="80"/>
      <c r="J190" s="55"/>
      <c r="K190" s="55"/>
      <c r="L190" s="81"/>
      <c r="M190" s="144"/>
      <c r="N190" s="179"/>
      <c r="O190" s="19"/>
      <c r="P190" s="19"/>
      <c r="Q190" s="19"/>
      <c r="R190" s="19"/>
      <c r="S190" s="19"/>
      <c r="T190" s="19"/>
      <c r="U190" s="197"/>
    </row>
    <row r="191" spans="1:21" x14ac:dyDescent="0.35">
      <c r="A191" s="11"/>
      <c r="B191" s="77"/>
      <c r="C191" s="12"/>
      <c r="D191" s="12"/>
      <c r="E191" s="76"/>
      <c r="F191" s="17"/>
      <c r="G191" s="76"/>
      <c r="H191" s="17"/>
      <c r="I191" s="80"/>
      <c r="J191" s="55"/>
      <c r="K191" s="55"/>
      <c r="L191" s="81"/>
      <c r="M191" s="144"/>
      <c r="N191" s="179"/>
      <c r="O191" s="19"/>
      <c r="P191" s="19"/>
      <c r="Q191" s="19"/>
      <c r="R191" s="19"/>
      <c r="S191" s="19"/>
      <c r="T191" s="19"/>
      <c r="U191" s="197"/>
    </row>
    <row r="192" spans="1:21" x14ac:dyDescent="0.35">
      <c r="A192" s="11"/>
      <c r="B192" s="77"/>
      <c r="C192" s="12"/>
      <c r="D192" s="12"/>
      <c r="E192" s="76"/>
      <c r="F192" s="17"/>
      <c r="G192" s="76"/>
      <c r="H192" s="17"/>
      <c r="I192" s="80"/>
      <c r="J192" s="55"/>
      <c r="K192" s="55"/>
      <c r="L192" s="81"/>
      <c r="M192" s="144"/>
      <c r="N192" s="179"/>
      <c r="O192" s="19"/>
      <c r="P192" s="19"/>
      <c r="Q192" s="19"/>
      <c r="R192" s="19"/>
      <c r="S192" s="19"/>
      <c r="T192" s="19"/>
      <c r="U192" s="197"/>
    </row>
    <row r="193" spans="1:21" x14ac:dyDescent="0.35">
      <c r="A193" s="11"/>
      <c r="B193" s="77"/>
      <c r="C193" s="12"/>
      <c r="D193" s="12"/>
      <c r="E193" s="76"/>
      <c r="F193" s="17"/>
      <c r="G193" s="76"/>
      <c r="H193" s="17"/>
      <c r="I193" s="80"/>
      <c r="J193" s="55"/>
      <c r="K193" s="55"/>
      <c r="L193" s="81"/>
      <c r="M193" s="144"/>
      <c r="N193" s="179"/>
      <c r="O193" s="19"/>
      <c r="P193" s="19"/>
      <c r="Q193" s="19"/>
      <c r="R193" s="19"/>
      <c r="S193" s="19"/>
      <c r="T193" s="19"/>
      <c r="U193" s="197"/>
    </row>
    <row r="194" spans="1:21" x14ac:dyDescent="0.35">
      <c r="A194" s="11"/>
      <c r="B194" s="77"/>
      <c r="C194" s="12"/>
      <c r="D194" s="12"/>
      <c r="E194" s="76"/>
      <c r="F194" s="17"/>
      <c r="G194" s="76"/>
      <c r="H194" s="17"/>
      <c r="I194" s="80"/>
      <c r="J194" s="55"/>
      <c r="K194" s="55"/>
      <c r="L194" s="81"/>
      <c r="M194" s="144"/>
      <c r="N194" s="179"/>
      <c r="O194" s="19"/>
      <c r="P194" s="19"/>
      <c r="Q194" s="19"/>
      <c r="R194" s="19"/>
      <c r="S194" s="19"/>
      <c r="T194" s="19"/>
      <c r="U194" s="197"/>
    </row>
    <row r="195" spans="1:21" x14ac:dyDescent="0.35">
      <c r="A195" s="11"/>
      <c r="B195" s="77"/>
      <c r="C195" s="12"/>
      <c r="D195" s="12"/>
      <c r="E195" s="76"/>
      <c r="F195" s="17"/>
      <c r="G195" s="76"/>
      <c r="H195" s="17"/>
      <c r="I195" s="80"/>
      <c r="J195" s="55"/>
      <c r="K195" s="55"/>
      <c r="L195" s="81"/>
      <c r="M195" s="144"/>
      <c r="N195" s="179"/>
      <c r="O195" s="19"/>
      <c r="P195" s="19"/>
      <c r="Q195" s="19"/>
      <c r="R195" s="19"/>
      <c r="S195" s="19"/>
      <c r="T195" s="19"/>
      <c r="U195" s="197"/>
    </row>
    <row r="196" spans="1:21" x14ac:dyDescent="0.35">
      <c r="A196" s="11"/>
      <c r="B196" s="77"/>
      <c r="C196" s="12"/>
      <c r="D196" s="12"/>
      <c r="E196" s="76"/>
      <c r="F196" s="17"/>
      <c r="G196" s="76"/>
      <c r="H196" s="17"/>
      <c r="I196" s="80"/>
      <c r="J196" s="55"/>
      <c r="K196" s="55"/>
      <c r="L196" s="81"/>
      <c r="M196" s="144"/>
      <c r="N196" s="179"/>
      <c r="O196" s="19"/>
      <c r="P196" s="19"/>
      <c r="Q196" s="19"/>
      <c r="R196" s="19"/>
      <c r="S196" s="19"/>
      <c r="T196" s="19"/>
      <c r="U196" s="197"/>
    </row>
    <row r="197" spans="1:21" x14ac:dyDescent="0.35">
      <c r="A197" s="11"/>
      <c r="B197" s="77"/>
      <c r="C197" s="12"/>
      <c r="D197" s="12"/>
      <c r="E197" s="76"/>
      <c r="F197" s="17"/>
      <c r="G197" s="76"/>
      <c r="H197" s="17"/>
      <c r="I197" s="80"/>
      <c r="J197" s="55"/>
      <c r="K197" s="55"/>
      <c r="L197" s="81"/>
      <c r="M197" s="144"/>
      <c r="N197" s="179"/>
      <c r="O197" s="19"/>
      <c r="P197" s="19"/>
      <c r="Q197" s="19"/>
      <c r="R197" s="19"/>
      <c r="S197" s="19"/>
      <c r="T197" s="19"/>
      <c r="U197" s="197"/>
    </row>
    <row r="198" spans="1:21" x14ac:dyDescent="0.35">
      <c r="A198" s="11"/>
      <c r="B198" s="77"/>
      <c r="C198" s="12"/>
      <c r="D198" s="12"/>
      <c r="E198" s="76"/>
      <c r="F198" s="17"/>
      <c r="G198" s="76"/>
      <c r="H198" s="17"/>
      <c r="I198" s="80"/>
      <c r="J198" s="55"/>
      <c r="K198" s="55"/>
      <c r="L198" s="81"/>
      <c r="M198" s="144"/>
      <c r="N198" s="179"/>
      <c r="O198" s="19"/>
      <c r="P198" s="19"/>
      <c r="Q198" s="19"/>
      <c r="R198" s="19"/>
      <c r="S198" s="19"/>
      <c r="T198" s="19"/>
      <c r="U198" s="197"/>
    </row>
    <row r="199" spans="1:21" x14ac:dyDescent="0.35">
      <c r="A199" s="11"/>
      <c r="B199" s="77"/>
      <c r="C199" s="12"/>
      <c r="D199" s="12"/>
      <c r="E199" s="76"/>
      <c r="F199" s="17"/>
      <c r="G199" s="76"/>
      <c r="H199" s="17"/>
      <c r="I199" s="80"/>
      <c r="J199" s="55"/>
      <c r="K199" s="55"/>
      <c r="L199" s="81"/>
      <c r="M199" s="144"/>
      <c r="N199" s="179"/>
      <c r="O199" s="19"/>
      <c r="P199" s="19"/>
      <c r="Q199" s="19"/>
      <c r="R199" s="19"/>
      <c r="S199" s="19"/>
      <c r="T199" s="19"/>
      <c r="U199" s="197"/>
    </row>
    <row r="200" spans="1:21" x14ac:dyDescent="0.35">
      <c r="A200" s="11"/>
      <c r="B200" s="77"/>
      <c r="C200" s="12"/>
      <c r="D200" s="12"/>
      <c r="E200" s="76"/>
      <c r="F200" s="17"/>
      <c r="G200" s="76"/>
      <c r="H200" s="17"/>
      <c r="I200" s="80"/>
      <c r="J200" s="55"/>
      <c r="K200" s="55"/>
      <c r="L200" s="81"/>
      <c r="M200" s="144"/>
      <c r="N200" s="179"/>
      <c r="O200" s="19"/>
      <c r="P200" s="19"/>
      <c r="Q200" s="19"/>
      <c r="R200" s="19"/>
      <c r="S200" s="19"/>
      <c r="T200" s="19"/>
      <c r="U200" s="197"/>
    </row>
    <row r="201" spans="1:21" x14ac:dyDescent="0.35">
      <c r="A201" s="11"/>
      <c r="B201" s="77"/>
      <c r="C201" s="12"/>
      <c r="D201" s="12"/>
      <c r="E201" s="76"/>
      <c r="F201" s="17"/>
      <c r="G201" s="76"/>
      <c r="H201" s="17"/>
      <c r="I201" s="80"/>
      <c r="J201" s="55"/>
      <c r="K201" s="55"/>
      <c r="L201" s="81"/>
      <c r="M201" s="144"/>
      <c r="N201" s="179"/>
      <c r="O201" s="19"/>
      <c r="P201" s="19"/>
      <c r="Q201" s="19"/>
      <c r="R201" s="19"/>
      <c r="S201" s="19"/>
      <c r="T201" s="19"/>
      <c r="U201" s="197"/>
    </row>
    <row r="202" spans="1:21" x14ac:dyDescent="0.35">
      <c r="A202" s="11"/>
      <c r="B202" s="77"/>
      <c r="C202" s="12"/>
      <c r="D202" s="12"/>
      <c r="E202" s="76"/>
      <c r="F202" s="17"/>
      <c r="G202" s="76"/>
      <c r="H202" s="17"/>
      <c r="I202" s="80"/>
      <c r="J202" s="55"/>
      <c r="K202" s="55"/>
      <c r="L202" s="81"/>
      <c r="M202" s="144"/>
      <c r="N202" s="179"/>
      <c r="O202" s="19"/>
      <c r="P202" s="19"/>
      <c r="Q202" s="19"/>
      <c r="R202" s="19"/>
      <c r="S202" s="19"/>
      <c r="T202" s="19"/>
      <c r="U202" s="197"/>
    </row>
    <row r="203" spans="1:21" x14ac:dyDescent="0.35">
      <c r="A203" s="11"/>
      <c r="B203" s="77"/>
      <c r="C203" s="12"/>
      <c r="D203" s="12"/>
      <c r="E203" s="76"/>
      <c r="F203" s="17"/>
      <c r="G203" s="76"/>
      <c r="H203" s="17"/>
      <c r="I203" s="80"/>
      <c r="J203" s="55"/>
      <c r="K203" s="55"/>
      <c r="L203" s="81"/>
      <c r="M203" s="144"/>
      <c r="N203" s="179"/>
      <c r="O203" s="19"/>
      <c r="P203" s="19"/>
      <c r="Q203" s="19"/>
      <c r="R203" s="19"/>
      <c r="S203" s="19"/>
      <c r="T203" s="19"/>
      <c r="U203" s="197"/>
    </row>
    <row r="204" spans="1:21" x14ac:dyDescent="0.35">
      <c r="A204" s="11"/>
      <c r="B204" s="77"/>
      <c r="C204" s="12"/>
      <c r="D204" s="12"/>
      <c r="E204" s="76"/>
      <c r="F204" s="17"/>
      <c r="G204" s="76"/>
      <c r="H204" s="17"/>
      <c r="I204" s="80"/>
      <c r="J204" s="55"/>
      <c r="K204" s="55"/>
      <c r="L204" s="81"/>
      <c r="M204" s="144"/>
      <c r="N204" s="179"/>
      <c r="O204" s="19"/>
      <c r="P204" s="19"/>
      <c r="Q204" s="19"/>
      <c r="R204" s="19"/>
      <c r="S204" s="19"/>
      <c r="T204" s="19"/>
      <c r="U204" s="197"/>
    </row>
    <row r="205" spans="1:21" x14ac:dyDescent="0.35">
      <c r="A205" s="11"/>
      <c r="B205" s="77"/>
      <c r="C205" s="12"/>
      <c r="D205" s="12"/>
      <c r="E205" s="76"/>
      <c r="F205" s="17"/>
      <c r="G205" s="76"/>
      <c r="H205" s="17"/>
      <c r="I205" s="80"/>
      <c r="J205" s="55"/>
      <c r="K205" s="55"/>
      <c r="L205" s="81"/>
      <c r="M205" s="144"/>
      <c r="N205" s="179"/>
      <c r="O205" s="19"/>
      <c r="P205" s="19"/>
      <c r="Q205" s="19"/>
      <c r="R205" s="19"/>
      <c r="S205" s="19"/>
      <c r="T205" s="19"/>
      <c r="U205" s="197"/>
    </row>
    <row r="206" spans="1:21" x14ac:dyDescent="0.35">
      <c r="A206" s="11"/>
      <c r="B206" s="77"/>
      <c r="C206" s="12"/>
      <c r="D206" s="12"/>
      <c r="E206" s="76"/>
      <c r="F206" s="17"/>
      <c r="G206" s="76"/>
      <c r="H206" s="17"/>
      <c r="I206" s="80"/>
      <c r="J206" s="55"/>
      <c r="K206" s="55"/>
      <c r="L206" s="81"/>
      <c r="M206" s="144"/>
      <c r="N206" s="179"/>
      <c r="O206" s="19"/>
      <c r="P206" s="19"/>
      <c r="Q206" s="19"/>
      <c r="R206" s="19"/>
      <c r="S206" s="19"/>
      <c r="T206" s="19"/>
      <c r="U206" s="197"/>
    </row>
    <row r="207" spans="1:21" x14ac:dyDescent="0.35">
      <c r="A207" s="11"/>
      <c r="B207" s="77"/>
      <c r="C207" s="12"/>
      <c r="D207" s="12"/>
      <c r="E207" s="76"/>
      <c r="F207" s="17"/>
      <c r="G207" s="76"/>
      <c r="H207" s="17"/>
      <c r="I207" s="80"/>
      <c r="J207" s="55"/>
      <c r="K207" s="55"/>
      <c r="L207" s="81"/>
      <c r="M207" s="144"/>
      <c r="N207" s="179"/>
      <c r="O207" s="19"/>
      <c r="P207" s="19"/>
      <c r="Q207" s="19"/>
      <c r="R207" s="19"/>
      <c r="S207" s="19"/>
      <c r="T207" s="19"/>
      <c r="U207" s="197"/>
    </row>
    <row r="208" spans="1:21" x14ac:dyDescent="0.35">
      <c r="A208" s="11"/>
      <c r="B208" s="77"/>
      <c r="C208" s="12"/>
      <c r="D208" s="12"/>
      <c r="E208" s="76"/>
      <c r="F208" s="17"/>
      <c r="G208" s="76"/>
      <c r="H208" s="17"/>
      <c r="I208" s="80"/>
      <c r="J208" s="55"/>
      <c r="K208" s="55"/>
      <c r="L208" s="81"/>
      <c r="M208" s="144"/>
      <c r="N208" s="179"/>
      <c r="O208" s="19"/>
      <c r="P208" s="19"/>
      <c r="Q208" s="19"/>
      <c r="R208" s="19"/>
      <c r="S208" s="19"/>
      <c r="T208" s="19"/>
      <c r="U208" s="197"/>
    </row>
    <row r="209" spans="1:21" x14ac:dyDescent="0.35">
      <c r="A209" s="11"/>
      <c r="B209" s="77"/>
      <c r="C209" s="12"/>
      <c r="D209" s="12"/>
      <c r="E209" s="76"/>
      <c r="F209" s="17"/>
      <c r="G209" s="76"/>
      <c r="H209" s="17"/>
      <c r="I209" s="80"/>
      <c r="J209" s="55"/>
      <c r="K209" s="55"/>
      <c r="L209" s="81"/>
      <c r="M209" s="144"/>
      <c r="N209" s="179"/>
      <c r="O209" s="19"/>
      <c r="P209" s="19"/>
      <c r="Q209" s="19"/>
      <c r="R209" s="19"/>
      <c r="S209" s="19"/>
      <c r="T209" s="19"/>
      <c r="U209" s="197"/>
    </row>
    <row r="210" spans="1:21" x14ac:dyDescent="0.35">
      <c r="A210" s="11"/>
      <c r="B210" s="77"/>
      <c r="C210" s="12"/>
      <c r="D210" s="12"/>
      <c r="E210" s="76"/>
      <c r="F210" s="17"/>
      <c r="G210" s="76"/>
      <c r="H210" s="17"/>
      <c r="I210" s="80"/>
      <c r="J210" s="55"/>
      <c r="K210" s="55"/>
      <c r="L210" s="81"/>
      <c r="M210" s="144"/>
      <c r="N210" s="179"/>
      <c r="O210" s="19"/>
      <c r="P210" s="19"/>
      <c r="Q210" s="19"/>
      <c r="R210" s="19"/>
      <c r="S210" s="19"/>
      <c r="T210" s="19"/>
      <c r="U210" s="197"/>
    </row>
    <row r="211" spans="1:21" x14ac:dyDescent="0.35">
      <c r="A211" s="11"/>
      <c r="B211" s="77"/>
      <c r="C211" s="12"/>
      <c r="D211" s="12"/>
      <c r="E211" s="76"/>
      <c r="F211" s="17"/>
      <c r="G211" s="76"/>
      <c r="H211" s="17"/>
      <c r="I211" s="80"/>
      <c r="J211" s="55"/>
      <c r="K211" s="55"/>
      <c r="L211" s="81"/>
      <c r="M211" s="144"/>
      <c r="N211" s="179"/>
      <c r="O211" s="19"/>
      <c r="P211" s="19"/>
      <c r="Q211" s="19"/>
      <c r="R211" s="19"/>
      <c r="S211" s="19"/>
      <c r="T211" s="19"/>
      <c r="U211" s="197"/>
    </row>
    <row r="212" spans="1:21" x14ac:dyDescent="0.35">
      <c r="A212" s="11"/>
      <c r="B212" s="77"/>
      <c r="C212" s="12"/>
      <c r="D212" s="12"/>
      <c r="E212" s="76"/>
      <c r="F212" s="17"/>
      <c r="G212" s="76"/>
      <c r="H212" s="17"/>
      <c r="I212" s="80"/>
      <c r="J212" s="55"/>
      <c r="K212" s="55"/>
      <c r="L212" s="81"/>
      <c r="M212" s="144"/>
      <c r="N212" s="179"/>
      <c r="O212" s="19"/>
      <c r="P212" s="19"/>
      <c r="Q212" s="19"/>
      <c r="R212" s="19"/>
      <c r="S212" s="19"/>
      <c r="T212" s="19"/>
      <c r="U212" s="197"/>
    </row>
    <row r="213" spans="1:21" x14ac:dyDescent="0.35">
      <c r="A213" s="11"/>
      <c r="B213" s="77"/>
      <c r="C213" s="12"/>
      <c r="D213" s="12"/>
      <c r="E213" s="76"/>
      <c r="F213" s="17"/>
      <c r="G213" s="76"/>
      <c r="H213" s="17"/>
      <c r="I213" s="80"/>
      <c r="J213" s="55"/>
      <c r="K213" s="55"/>
      <c r="L213" s="81"/>
      <c r="M213" s="144"/>
      <c r="N213" s="179"/>
      <c r="O213" s="19"/>
      <c r="P213" s="19"/>
      <c r="Q213" s="19"/>
      <c r="R213" s="19"/>
      <c r="S213" s="19"/>
      <c r="T213" s="19"/>
      <c r="U213" s="197"/>
    </row>
    <row r="214" spans="1:21" x14ac:dyDescent="0.35">
      <c r="A214" s="11"/>
      <c r="B214" s="77"/>
      <c r="C214" s="12"/>
      <c r="D214" s="12"/>
      <c r="E214" s="76"/>
      <c r="F214" s="17"/>
      <c r="G214" s="76"/>
      <c r="H214" s="17"/>
      <c r="I214" s="80"/>
      <c r="J214" s="55"/>
      <c r="K214" s="55"/>
      <c r="L214" s="81"/>
      <c r="M214" s="144"/>
      <c r="N214" s="179"/>
      <c r="O214" s="19"/>
      <c r="P214" s="19"/>
      <c r="Q214" s="19"/>
      <c r="R214" s="19"/>
      <c r="S214" s="19"/>
      <c r="T214" s="19"/>
      <c r="U214" s="197"/>
    </row>
    <row r="215" spans="1:21" x14ac:dyDescent="0.35">
      <c r="A215" s="11"/>
      <c r="B215" s="77"/>
      <c r="C215" s="12"/>
      <c r="D215" s="12"/>
      <c r="E215" s="76"/>
      <c r="F215" s="17"/>
      <c r="G215" s="76"/>
      <c r="H215" s="17"/>
      <c r="I215" s="80"/>
      <c r="J215" s="55"/>
      <c r="K215" s="55"/>
      <c r="L215" s="81"/>
      <c r="M215" s="144"/>
      <c r="N215" s="179"/>
      <c r="O215" s="19"/>
      <c r="P215" s="19"/>
      <c r="Q215" s="19"/>
      <c r="R215" s="19"/>
      <c r="S215" s="19"/>
      <c r="T215" s="19"/>
      <c r="U215" s="197"/>
    </row>
    <row r="216" spans="1:21" x14ac:dyDescent="0.35">
      <c r="A216" s="11"/>
      <c r="B216" s="77"/>
      <c r="C216" s="12"/>
      <c r="D216" s="12"/>
      <c r="E216" s="76"/>
      <c r="F216" s="17"/>
      <c r="G216" s="76"/>
      <c r="H216" s="17"/>
      <c r="I216" s="80"/>
      <c r="J216" s="55"/>
      <c r="K216" s="55"/>
      <c r="L216" s="81"/>
      <c r="M216" s="144"/>
      <c r="N216" s="179"/>
      <c r="O216" s="19"/>
      <c r="P216" s="19"/>
      <c r="Q216" s="19"/>
      <c r="R216" s="19"/>
      <c r="S216" s="19"/>
      <c r="T216" s="19"/>
      <c r="U216" s="197"/>
    </row>
    <row r="217" spans="1:21" x14ac:dyDescent="0.35">
      <c r="A217" s="11"/>
      <c r="B217" s="77"/>
      <c r="C217" s="12"/>
      <c r="D217" s="12"/>
      <c r="E217" s="76"/>
      <c r="F217" s="17"/>
      <c r="G217" s="76"/>
      <c r="H217" s="17"/>
      <c r="I217" s="80"/>
      <c r="J217" s="55"/>
      <c r="K217" s="55"/>
      <c r="L217" s="81"/>
      <c r="M217" s="144"/>
      <c r="N217" s="179"/>
      <c r="O217" s="19"/>
      <c r="P217" s="19"/>
      <c r="Q217" s="19"/>
      <c r="R217" s="19"/>
      <c r="S217" s="19"/>
      <c r="T217" s="19"/>
      <c r="U217" s="197"/>
    </row>
    <row r="218" spans="1:21" x14ac:dyDescent="0.35">
      <c r="A218" s="11"/>
      <c r="B218" s="77"/>
      <c r="C218" s="12"/>
      <c r="D218" s="12"/>
      <c r="E218" s="76"/>
      <c r="F218" s="17"/>
      <c r="G218" s="76"/>
      <c r="H218" s="17"/>
      <c r="I218" s="80"/>
      <c r="J218" s="55"/>
      <c r="K218" s="55"/>
      <c r="L218" s="81"/>
      <c r="M218" s="144"/>
      <c r="N218" s="179"/>
      <c r="O218" s="19"/>
      <c r="P218" s="19"/>
      <c r="Q218" s="19"/>
      <c r="R218" s="19"/>
      <c r="S218" s="19"/>
      <c r="T218" s="19"/>
      <c r="U218" s="197"/>
    </row>
    <row r="219" spans="1:21" x14ac:dyDescent="0.35">
      <c r="A219" s="11"/>
      <c r="B219" s="77"/>
      <c r="C219" s="12"/>
      <c r="D219" s="12"/>
      <c r="E219" s="76"/>
      <c r="F219" s="17"/>
      <c r="G219" s="76"/>
      <c r="H219" s="17"/>
      <c r="I219" s="80"/>
      <c r="J219" s="55"/>
      <c r="K219" s="55"/>
      <c r="L219" s="81"/>
      <c r="M219" s="144"/>
      <c r="N219" s="179"/>
      <c r="O219" s="19"/>
      <c r="P219" s="19"/>
      <c r="Q219" s="19"/>
      <c r="R219" s="19"/>
      <c r="S219" s="19"/>
      <c r="T219" s="19"/>
      <c r="U219" s="197"/>
    </row>
    <row r="220" spans="1:21" x14ac:dyDescent="0.35">
      <c r="A220" s="11"/>
      <c r="B220" s="77"/>
      <c r="C220" s="12"/>
      <c r="D220" s="12"/>
      <c r="E220" s="76"/>
      <c r="F220" s="17"/>
      <c r="G220" s="76"/>
      <c r="H220" s="17"/>
      <c r="I220" s="80"/>
      <c r="J220" s="55"/>
      <c r="K220" s="55"/>
      <c r="L220" s="81"/>
      <c r="M220" s="144"/>
      <c r="N220" s="179"/>
      <c r="O220" s="19"/>
      <c r="P220" s="19"/>
      <c r="Q220" s="19"/>
      <c r="R220" s="19"/>
      <c r="S220" s="19"/>
      <c r="T220" s="19"/>
      <c r="U220" s="197"/>
    </row>
    <row r="221" spans="1:21" x14ac:dyDescent="0.35">
      <c r="A221" s="11"/>
      <c r="B221" s="77"/>
      <c r="C221" s="12"/>
      <c r="D221" s="12"/>
      <c r="E221" s="76"/>
      <c r="F221" s="17"/>
      <c r="G221" s="76"/>
      <c r="H221" s="17"/>
      <c r="I221" s="80"/>
      <c r="J221" s="55"/>
      <c r="K221" s="55"/>
      <c r="L221" s="81"/>
      <c r="M221" s="144"/>
      <c r="N221" s="179"/>
      <c r="O221" s="19"/>
      <c r="P221" s="19"/>
      <c r="Q221" s="19"/>
      <c r="R221" s="19"/>
      <c r="S221" s="19"/>
      <c r="T221" s="19"/>
      <c r="U221" s="197"/>
    </row>
    <row r="222" spans="1:21" x14ac:dyDescent="0.35">
      <c r="A222" s="11"/>
      <c r="B222" s="77"/>
      <c r="C222" s="12"/>
      <c r="D222" s="12"/>
      <c r="E222" s="76"/>
      <c r="F222" s="17"/>
      <c r="G222" s="76"/>
      <c r="H222" s="17"/>
      <c r="I222" s="80"/>
      <c r="J222" s="55"/>
      <c r="K222" s="55"/>
      <c r="L222" s="81"/>
      <c r="M222" s="144"/>
      <c r="N222" s="179"/>
      <c r="O222" s="19"/>
      <c r="P222" s="19"/>
      <c r="Q222" s="19"/>
      <c r="R222" s="19"/>
      <c r="S222" s="19"/>
      <c r="T222" s="19"/>
      <c r="U222" s="197"/>
    </row>
    <row r="223" spans="1:21" x14ac:dyDescent="0.35">
      <c r="A223" s="11"/>
      <c r="B223" s="77"/>
      <c r="C223" s="12"/>
      <c r="D223" s="12"/>
      <c r="E223" s="76"/>
      <c r="F223" s="17"/>
      <c r="G223" s="76"/>
      <c r="H223" s="17"/>
      <c r="I223" s="80"/>
      <c r="J223" s="55"/>
      <c r="K223" s="55"/>
      <c r="L223" s="81"/>
      <c r="M223" s="144"/>
      <c r="N223" s="179"/>
      <c r="O223" s="19"/>
      <c r="P223" s="19"/>
      <c r="Q223" s="19"/>
      <c r="R223" s="19"/>
      <c r="S223" s="19"/>
      <c r="T223" s="19"/>
      <c r="U223" s="197"/>
    </row>
    <row r="224" spans="1:21" x14ac:dyDescent="0.35">
      <c r="A224" s="11"/>
      <c r="B224" s="77"/>
      <c r="C224" s="12"/>
      <c r="D224" s="12"/>
      <c r="E224" s="76"/>
      <c r="F224" s="17"/>
      <c r="G224" s="76"/>
      <c r="H224" s="17"/>
      <c r="I224" s="80"/>
      <c r="J224" s="55"/>
      <c r="K224" s="55"/>
      <c r="L224" s="81"/>
      <c r="M224" s="144"/>
      <c r="N224" s="179"/>
      <c r="O224" s="19"/>
      <c r="P224" s="19"/>
      <c r="Q224" s="19"/>
      <c r="R224" s="19"/>
      <c r="S224" s="19"/>
      <c r="T224" s="19"/>
      <c r="U224" s="197"/>
    </row>
    <row r="225" spans="1:21" x14ac:dyDescent="0.35">
      <c r="A225" s="11"/>
      <c r="B225" s="77"/>
      <c r="C225" s="12"/>
      <c r="D225" s="12"/>
      <c r="E225" s="76"/>
      <c r="F225" s="17"/>
      <c r="G225" s="76"/>
      <c r="H225" s="17"/>
      <c r="I225" s="80"/>
      <c r="J225" s="55"/>
      <c r="K225" s="55"/>
      <c r="L225" s="81"/>
      <c r="M225" s="144"/>
      <c r="N225" s="179"/>
      <c r="O225" s="19"/>
      <c r="P225" s="19"/>
      <c r="Q225" s="19"/>
      <c r="R225" s="19"/>
      <c r="S225" s="19"/>
      <c r="T225" s="19"/>
      <c r="U225" s="197"/>
    </row>
    <row r="226" spans="1:21" x14ac:dyDescent="0.35">
      <c r="A226" s="11"/>
      <c r="B226" s="77"/>
      <c r="C226" s="12"/>
      <c r="D226" s="12"/>
      <c r="E226" s="76"/>
      <c r="F226" s="17"/>
      <c r="G226" s="76"/>
      <c r="H226" s="17"/>
      <c r="I226" s="80"/>
      <c r="J226" s="55"/>
      <c r="K226" s="55"/>
      <c r="L226" s="81"/>
      <c r="M226" s="144"/>
      <c r="N226" s="179"/>
      <c r="O226" s="19"/>
      <c r="P226" s="19"/>
      <c r="Q226" s="19"/>
      <c r="R226" s="19"/>
      <c r="S226" s="19"/>
      <c r="T226" s="19"/>
      <c r="U226" s="197"/>
    </row>
    <row r="227" spans="1:21" x14ac:dyDescent="0.35">
      <c r="A227" s="11"/>
      <c r="B227" s="77"/>
      <c r="C227" s="12"/>
      <c r="D227" s="12"/>
      <c r="E227" s="76"/>
      <c r="F227" s="17"/>
      <c r="G227" s="76"/>
      <c r="H227" s="17"/>
      <c r="I227" s="80"/>
      <c r="J227" s="55"/>
      <c r="K227" s="55"/>
      <c r="L227" s="81"/>
      <c r="M227" s="144"/>
      <c r="N227" s="179"/>
      <c r="O227" s="19"/>
      <c r="P227" s="19"/>
      <c r="Q227" s="19"/>
      <c r="R227" s="19"/>
      <c r="S227" s="19"/>
      <c r="T227" s="19"/>
      <c r="U227" s="197"/>
    </row>
    <row r="228" spans="1:21" x14ac:dyDescent="0.35">
      <c r="A228" s="11"/>
      <c r="B228" s="77"/>
      <c r="C228" s="12"/>
      <c r="D228" s="12"/>
      <c r="E228" s="76"/>
      <c r="F228" s="17"/>
      <c r="G228" s="76"/>
      <c r="H228" s="17"/>
      <c r="I228" s="80"/>
      <c r="J228" s="55"/>
      <c r="K228" s="55"/>
      <c r="L228" s="81"/>
      <c r="M228" s="144"/>
      <c r="N228" s="179"/>
      <c r="O228" s="19"/>
      <c r="P228" s="19"/>
      <c r="Q228" s="19"/>
      <c r="R228" s="19"/>
      <c r="S228" s="19"/>
      <c r="T228" s="19"/>
      <c r="U228" s="197"/>
    </row>
    <row r="229" spans="1:21" x14ac:dyDescent="0.35">
      <c r="A229" s="11"/>
      <c r="B229" s="77"/>
      <c r="C229" s="12"/>
      <c r="D229" s="12"/>
      <c r="E229" s="76"/>
      <c r="F229" s="17"/>
      <c r="G229" s="76"/>
      <c r="H229" s="17"/>
      <c r="I229" s="80"/>
      <c r="J229" s="55"/>
      <c r="K229" s="55"/>
      <c r="L229" s="81"/>
      <c r="M229" s="144"/>
      <c r="N229" s="179"/>
      <c r="O229" s="19"/>
      <c r="P229" s="19"/>
      <c r="Q229" s="19"/>
      <c r="R229" s="19"/>
      <c r="S229" s="19"/>
      <c r="T229" s="19"/>
      <c r="U229" s="197"/>
    </row>
    <row r="230" spans="1:21" x14ac:dyDescent="0.35">
      <c r="A230" s="11"/>
      <c r="B230" s="77"/>
      <c r="C230" s="12"/>
      <c r="D230" s="12"/>
      <c r="E230" s="76"/>
      <c r="F230" s="17"/>
      <c r="G230" s="76"/>
      <c r="H230" s="17"/>
      <c r="I230" s="80"/>
      <c r="J230" s="55"/>
      <c r="K230" s="55"/>
      <c r="L230" s="81"/>
      <c r="M230" s="144"/>
      <c r="N230" s="179"/>
      <c r="O230" s="19"/>
      <c r="P230" s="19"/>
      <c r="Q230" s="19"/>
      <c r="R230" s="19"/>
      <c r="S230" s="19"/>
      <c r="T230" s="19"/>
      <c r="U230" s="197"/>
    </row>
    <row r="231" spans="1:21" x14ac:dyDescent="0.35">
      <c r="A231" s="11"/>
      <c r="B231" s="77"/>
      <c r="C231" s="12"/>
      <c r="D231" s="12"/>
      <c r="E231" s="76"/>
      <c r="F231" s="17"/>
      <c r="G231" s="76"/>
      <c r="H231" s="17"/>
      <c r="I231" s="80"/>
      <c r="J231" s="55"/>
      <c r="K231" s="55"/>
      <c r="L231" s="81"/>
      <c r="M231" s="144"/>
      <c r="N231" s="179"/>
      <c r="O231" s="19"/>
      <c r="P231" s="19"/>
      <c r="Q231" s="19"/>
      <c r="R231" s="19"/>
      <c r="S231" s="19"/>
      <c r="T231" s="19"/>
      <c r="U231" s="197"/>
    </row>
    <row r="232" spans="1:21" x14ac:dyDescent="0.35">
      <c r="A232" s="11"/>
      <c r="B232" s="77"/>
      <c r="C232" s="12"/>
      <c r="D232" s="12"/>
      <c r="E232" s="76"/>
      <c r="F232" s="17"/>
      <c r="G232" s="76"/>
      <c r="H232" s="17"/>
      <c r="I232" s="80"/>
      <c r="J232" s="55"/>
      <c r="K232" s="55"/>
      <c r="L232" s="81"/>
      <c r="M232" s="144"/>
      <c r="N232" s="179"/>
      <c r="O232" s="19"/>
      <c r="P232" s="19"/>
      <c r="Q232" s="19"/>
      <c r="R232" s="19"/>
      <c r="S232" s="19"/>
      <c r="T232" s="19"/>
      <c r="U232" s="197"/>
    </row>
    <row r="233" spans="1:21" x14ac:dyDescent="0.35">
      <c r="A233" s="11"/>
      <c r="B233" s="77"/>
      <c r="C233" s="12"/>
      <c r="D233" s="12"/>
      <c r="E233" s="76"/>
      <c r="F233" s="17"/>
      <c r="G233" s="76"/>
      <c r="H233" s="17"/>
      <c r="I233" s="80"/>
      <c r="J233" s="55"/>
      <c r="K233" s="55"/>
      <c r="L233" s="81"/>
      <c r="M233" s="144"/>
      <c r="N233" s="179"/>
      <c r="O233" s="19"/>
      <c r="P233" s="19"/>
      <c r="Q233" s="19"/>
      <c r="R233" s="19"/>
      <c r="S233" s="19"/>
      <c r="T233" s="19"/>
      <c r="U233" s="197"/>
    </row>
    <row r="234" spans="1:21" x14ac:dyDescent="0.35">
      <c r="A234" s="11"/>
      <c r="B234" s="77"/>
      <c r="C234" s="12"/>
      <c r="D234" s="12"/>
      <c r="E234" s="76"/>
      <c r="F234" s="17"/>
      <c r="G234" s="76"/>
      <c r="H234" s="17"/>
      <c r="I234" s="80"/>
      <c r="J234" s="55"/>
      <c r="K234" s="55"/>
      <c r="L234" s="81"/>
      <c r="M234" s="144"/>
      <c r="N234" s="179"/>
      <c r="O234" s="19"/>
      <c r="P234" s="19"/>
      <c r="Q234" s="19"/>
      <c r="R234" s="19"/>
      <c r="S234" s="19"/>
      <c r="T234" s="19"/>
      <c r="U234" s="197"/>
    </row>
    <row r="235" spans="1:21" x14ac:dyDescent="0.35">
      <c r="A235" s="11"/>
      <c r="B235" s="77"/>
      <c r="C235" s="12"/>
      <c r="D235" s="12"/>
      <c r="E235" s="76"/>
      <c r="F235" s="17"/>
      <c r="G235" s="76"/>
      <c r="H235" s="17"/>
      <c r="I235" s="80"/>
      <c r="J235" s="55"/>
      <c r="K235" s="55"/>
      <c r="L235" s="81"/>
      <c r="M235" s="144"/>
      <c r="N235" s="179"/>
      <c r="O235" s="19"/>
      <c r="P235" s="19"/>
      <c r="Q235" s="19"/>
      <c r="R235" s="19"/>
      <c r="S235" s="19"/>
      <c r="T235" s="19"/>
      <c r="U235" s="197"/>
    </row>
    <row r="236" spans="1:21" x14ac:dyDescent="0.35">
      <c r="A236" s="11"/>
      <c r="B236" s="77"/>
      <c r="C236" s="12"/>
      <c r="D236" s="12"/>
      <c r="E236" s="76"/>
      <c r="F236" s="17"/>
      <c r="G236" s="76"/>
      <c r="H236" s="17"/>
      <c r="I236" s="80"/>
      <c r="J236" s="55"/>
      <c r="K236" s="55"/>
      <c r="L236" s="81"/>
      <c r="M236" s="144"/>
      <c r="N236" s="179"/>
      <c r="O236" s="19"/>
      <c r="P236" s="19"/>
      <c r="Q236" s="19"/>
      <c r="R236" s="19"/>
      <c r="S236" s="19"/>
      <c r="T236" s="19"/>
      <c r="U236" s="197"/>
    </row>
    <row r="237" spans="1:21" x14ac:dyDescent="0.35">
      <c r="A237" s="11"/>
      <c r="B237" s="77"/>
      <c r="C237" s="12"/>
      <c r="D237" s="12"/>
      <c r="E237" s="76"/>
      <c r="F237" s="17"/>
      <c r="G237" s="76"/>
      <c r="H237" s="17"/>
      <c r="I237" s="80"/>
      <c r="J237" s="55"/>
      <c r="K237" s="55"/>
      <c r="L237" s="81"/>
      <c r="M237" s="144"/>
      <c r="N237" s="179"/>
      <c r="O237" s="19"/>
      <c r="P237" s="19"/>
      <c r="Q237" s="19"/>
      <c r="R237" s="19"/>
      <c r="S237" s="19"/>
      <c r="T237" s="19"/>
      <c r="U237" s="197"/>
    </row>
    <row r="238" spans="1:21" x14ac:dyDescent="0.35">
      <c r="A238" s="11"/>
      <c r="B238" s="77"/>
      <c r="C238" s="12"/>
      <c r="D238" s="12"/>
      <c r="E238" s="76"/>
      <c r="F238" s="17"/>
      <c r="G238" s="76"/>
      <c r="H238" s="17"/>
      <c r="I238" s="80"/>
      <c r="J238" s="55"/>
      <c r="K238" s="55"/>
      <c r="L238" s="81"/>
      <c r="M238" s="144"/>
      <c r="N238" s="179"/>
      <c r="O238" s="19"/>
      <c r="P238" s="19"/>
      <c r="Q238" s="19"/>
      <c r="R238" s="19"/>
      <c r="S238" s="19"/>
      <c r="T238" s="19"/>
      <c r="U238" s="197"/>
    </row>
    <row r="239" spans="1:21" x14ac:dyDescent="0.35">
      <c r="A239" s="11"/>
      <c r="B239" s="77"/>
      <c r="C239" s="12"/>
      <c r="D239" s="12"/>
      <c r="E239" s="76"/>
      <c r="F239" s="17"/>
      <c r="G239" s="76"/>
      <c r="H239" s="17"/>
      <c r="I239" s="80"/>
      <c r="J239" s="55"/>
      <c r="K239" s="55"/>
      <c r="L239" s="81"/>
      <c r="M239" s="144"/>
      <c r="N239" s="179"/>
      <c r="O239" s="19"/>
      <c r="P239" s="19"/>
      <c r="Q239" s="19"/>
      <c r="R239" s="19"/>
      <c r="S239" s="19"/>
      <c r="T239" s="19"/>
      <c r="U239" s="197"/>
    </row>
    <row r="240" spans="1:21" x14ac:dyDescent="0.35">
      <c r="A240" s="11"/>
      <c r="B240" s="77"/>
      <c r="C240" s="12"/>
      <c r="D240" s="12"/>
      <c r="E240" s="76"/>
      <c r="F240" s="17"/>
      <c r="G240" s="76"/>
      <c r="H240" s="17"/>
      <c r="I240" s="80"/>
      <c r="J240" s="55"/>
      <c r="K240" s="55"/>
      <c r="L240" s="81"/>
      <c r="M240" s="144"/>
      <c r="N240" s="179"/>
      <c r="O240" s="19"/>
      <c r="P240" s="19"/>
      <c r="Q240" s="19"/>
      <c r="R240" s="19"/>
      <c r="S240" s="19"/>
      <c r="T240" s="19"/>
      <c r="U240" s="197"/>
    </row>
    <row r="241" spans="1:21" x14ac:dyDescent="0.35">
      <c r="A241" s="11"/>
      <c r="B241" s="77"/>
      <c r="C241" s="12"/>
      <c r="D241" s="12"/>
      <c r="E241" s="76"/>
      <c r="F241" s="17"/>
      <c r="G241" s="76"/>
      <c r="H241" s="17"/>
      <c r="I241" s="80"/>
      <c r="J241" s="55"/>
      <c r="K241" s="55"/>
      <c r="L241" s="81"/>
      <c r="M241" s="144"/>
      <c r="N241" s="179"/>
      <c r="O241" s="19"/>
      <c r="P241" s="19"/>
      <c r="Q241" s="19"/>
      <c r="R241" s="19"/>
      <c r="S241" s="19"/>
      <c r="T241" s="19"/>
      <c r="U241" s="197"/>
    </row>
    <row r="242" spans="1:21" x14ac:dyDescent="0.35">
      <c r="A242" s="11"/>
      <c r="B242" s="77"/>
      <c r="C242" s="12"/>
      <c r="D242" s="12"/>
      <c r="E242" s="76"/>
      <c r="F242" s="17"/>
      <c r="G242" s="76"/>
      <c r="H242" s="17"/>
      <c r="I242" s="80"/>
      <c r="J242" s="55"/>
      <c r="K242" s="55"/>
      <c r="L242" s="81"/>
      <c r="M242" s="144"/>
      <c r="N242" s="179"/>
      <c r="O242" s="19"/>
      <c r="P242" s="19"/>
      <c r="Q242" s="19"/>
      <c r="R242" s="19"/>
      <c r="S242" s="19"/>
      <c r="T242" s="19"/>
      <c r="U242" s="197"/>
    </row>
    <row r="243" spans="1:21" x14ac:dyDescent="0.35">
      <c r="A243" s="11"/>
      <c r="B243" s="77"/>
      <c r="C243" s="12"/>
      <c r="D243" s="12"/>
      <c r="E243" s="76"/>
      <c r="F243" s="17"/>
      <c r="G243" s="76"/>
      <c r="H243" s="17"/>
      <c r="I243" s="80"/>
      <c r="J243" s="55"/>
      <c r="K243" s="55"/>
      <c r="L243" s="81"/>
      <c r="M243" s="144"/>
      <c r="N243" s="179"/>
      <c r="O243" s="19"/>
      <c r="P243" s="19"/>
      <c r="Q243" s="19"/>
      <c r="R243" s="19"/>
      <c r="S243" s="19"/>
      <c r="T243" s="19"/>
      <c r="U243" s="197"/>
    </row>
    <row r="244" spans="1:21" x14ac:dyDescent="0.35">
      <c r="A244" s="11"/>
      <c r="B244" s="77"/>
      <c r="C244" s="12"/>
      <c r="D244" s="12"/>
      <c r="E244" s="76"/>
      <c r="F244" s="17"/>
      <c r="G244" s="76"/>
      <c r="H244" s="17"/>
      <c r="I244" s="80"/>
      <c r="J244" s="55"/>
      <c r="K244" s="55"/>
      <c r="L244" s="81"/>
      <c r="M244" s="144"/>
      <c r="N244" s="179"/>
      <c r="O244" s="19"/>
      <c r="P244" s="19"/>
      <c r="Q244" s="19"/>
      <c r="R244" s="19"/>
      <c r="S244" s="19"/>
      <c r="T244" s="19"/>
      <c r="U244" s="197"/>
    </row>
    <row r="245" spans="1:21" x14ac:dyDescent="0.35">
      <c r="A245" s="11"/>
      <c r="B245" s="77"/>
      <c r="C245" s="12"/>
      <c r="D245" s="12"/>
      <c r="E245" s="76"/>
      <c r="F245" s="17"/>
      <c r="G245" s="76"/>
      <c r="H245" s="17"/>
      <c r="I245" s="80"/>
      <c r="J245" s="55"/>
      <c r="K245" s="55"/>
      <c r="L245" s="81"/>
      <c r="M245" s="144"/>
      <c r="N245" s="179"/>
      <c r="O245" s="19"/>
      <c r="P245" s="19"/>
      <c r="Q245" s="19"/>
      <c r="R245" s="19"/>
      <c r="S245" s="19"/>
      <c r="T245" s="19"/>
      <c r="U245" s="197"/>
    </row>
    <row r="246" spans="1:21" x14ac:dyDescent="0.35">
      <c r="A246" s="11"/>
      <c r="B246" s="77"/>
      <c r="C246" s="12"/>
      <c r="D246" s="12"/>
      <c r="E246" s="76"/>
      <c r="F246" s="17"/>
      <c r="G246" s="76"/>
      <c r="H246" s="17"/>
      <c r="I246" s="80"/>
      <c r="J246" s="55"/>
      <c r="K246" s="55"/>
      <c r="L246" s="81"/>
      <c r="M246" s="144"/>
      <c r="N246" s="179"/>
      <c r="O246" s="19"/>
      <c r="P246" s="19"/>
      <c r="Q246" s="19"/>
      <c r="R246" s="19"/>
      <c r="S246" s="19"/>
      <c r="T246" s="19"/>
      <c r="U246" s="197"/>
    </row>
    <row r="247" spans="1:21" x14ac:dyDescent="0.35">
      <c r="A247" s="11"/>
      <c r="B247" s="77"/>
      <c r="C247" s="12"/>
      <c r="D247" s="12"/>
      <c r="E247" s="76"/>
      <c r="F247" s="17"/>
      <c r="G247" s="76"/>
      <c r="H247" s="17"/>
      <c r="I247" s="80"/>
      <c r="J247" s="55"/>
      <c r="K247" s="55"/>
      <c r="L247" s="81"/>
      <c r="M247" s="144"/>
      <c r="N247" s="179"/>
      <c r="O247" s="19"/>
      <c r="P247" s="19"/>
      <c r="Q247" s="19"/>
      <c r="R247" s="19"/>
      <c r="S247" s="19"/>
      <c r="T247" s="19"/>
      <c r="U247" s="197"/>
    </row>
    <row r="248" spans="1:21" x14ac:dyDescent="0.35">
      <c r="A248" s="11"/>
      <c r="B248" s="77"/>
      <c r="C248" s="12"/>
      <c r="D248" s="12"/>
      <c r="E248" s="76"/>
      <c r="F248" s="17"/>
      <c r="G248" s="76"/>
      <c r="H248" s="17"/>
      <c r="I248" s="80"/>
      <c r="J248" s="55"/>
      <c r="K248" s="55"/>
      <c r="L248" s="81"/>
      <c r="M248" s="144"/>
      <c r="N248" s="179"/>
      <c r="O248" s="19"/>
      <c r="P248" s="19"/>
      <c r="Q248" s="19"/>
      <c r="R248" s="19"/>
      <c r="S248" s="19"/>
      <c r="T248" s="19"/>
      <c r="U248" s="197"/>
    </row>
    <row r="249" spans="1:21" x14ac:dyDescent="0.35">
      <c r="A249" s="11"/>
      <c r="B249" s="77"/>
      <c r="C249" s="12"/>
      <c r="D249" s="12"/>
      <c r="E249" s="76"/>
      <c r="F249" s="17"/>
      <c r="G249" s="76"/>
      <c r="H249" s="17"/>
      <c r="I249" s="80"/>
      <c r="J249" s="55"/>
      <c r="K249" s="55"/>
      <c r="L249" s="81"/>
      <c r="M249" s="144"/>
      <c r="N249" s="179"/>
      <c r="O249" s="19"/>
      <c r="P249" s="19"/>
      <c r="Q249" s="19"/>
      <c r="R249" s="19"/>
      <c r="S249" s="19"/>
      <c r="T249" s="19"/>
      <c r="U249" s="197"/>
    </row>
    <row r="250" spans="1:21" x14ac:dyDescent="0.35">
      <c r="A250" s="11"/>
      <c r="B250" s="77"/>
      <c r="C250" s="12"/>
      <c r="D250" s="12"/>
      <c r="E250" s="76"/>
      <c r="F250" s="17"/>
      <c r="G250" s="76"/>
      <c r="H250" s="17"/>
      <c r="I250" s="80"/>
      <c r="J250" s="55"/>
      <c r="K250" s="55"/>
      <c r="L250" s="81"/>
      <c r="M250" s="144"/>
      <c r="N250" s="179"/>
      <c r="O250" s="19"/>
      <c r="P250" s="19"/>
      <c r="Q250" s="19"/>
      <c r="R250" s="19"/>
      <c r="S250" s="19"/>
      <c r="T250" s="19"/>
      <c r="U250" s="197"/>
    </row>
    <row r="251" spans="1:21" x14ac:dyDescent="0.35">
      <c r="A251" s="11"/>
      <c r="B251" s="77"/>
      <c r="C251" s="12"/>
      <c r="D251" s="12"/>
      <c r="E251" s="76"/>
      <c r="F251" s="17"/>
      <c r="G251" s="76"/>
      <c r="H251" s="17"/>
      <c r="I251" s="80"/>
      <c r="J251" s="55"/>
      <c r="K251" s="55"/>
      <c r="L251" s="81"/>
      <c r="M251" s="144"/>
      <c r="N251" s="179"/>
      <c r="O251" s="19"/>
      <c r="P251" s="19"/>
      <c r="Q251" s="19"/>
      <c r="R251" s="19"/>
      <c r="S251" s="19"/>
      <c r="T251" s="19"/>
      <c r="U251" s="197"/>
    </row>
    <row r="252" spans="1:21" x14ac:dyDescent="0.35">
      <c r="A252" s="11"/>
      <c r="B252" s="77"/>
      <c r="C252" s="12"/>
      <c r="D252" s="12"/>
      <c r="E252" s="76"/>
      <c r="F252" s="17"/>
      <c r="G252" s="76"/>
      <c r="H252" s="17"/>
      <c r="I252" s="80"/>
      <c r="J252" s="55"/>
      <c r="K252" s="55"/>
      <c r="L252" s="81"/>
      <c r="M252" s="144"/>
      <c r="N252" s="179"/>
      <c r="O252" s="19"/>
      <c r="P252" s="19"/>
      <c r="Q252" s="19"/>
      <c r="R252" s="19"/>
      <c r="S252" s="19"/>
      <c r="T252" s="19"/>
      <c r="U252" s="197"/>
    </row>
    <row r="253" spans="1:21" x14ac:dyDescent="0.35">
      <c r="A253" s="11"/>
      <c r="B253" s="77"/>
      <c r="C253" s="12"/>
      <c r="D253" s="12"/>
      <c r="E253" s="76"/>
      <c r="F253" s="17"/>
      <c r="G253" s="76"/>
      <c r="H253" s="17"/>
      <c r="I253" s="80"/>
      <c r="J253" s="55"/>
      <c r="K253" s="55"/>
      <c r="L253" s="81"/>
      <c r="M253" s="144"/>
      <c r="N253" s="179"/>
      <c r="O253" s="19"/>
      <c r="P253" s="19"/>
      <c r="Q253" s="19"/>
      <c r="R253" s="19"/>
      <c r="S253" s="19"/>
      <c r="T253" s="19"/>
      <c r="U253" s="197"/>
    </row>
    <row r="254" spans="1:21" x14ac:dyDescent="0.35">
      <c r="A254" s="11"/>
      <c r="B254" s="77"/>
      <c r="C254" s="12"/>
      <c r="D254" s="12"/>
      <c r="E254" s="76"/>
      <c r="F254" s="17"/>
      <c r="G254" s="76"/>
      <c r="H254" s="17"/>
      <c r="I254" s="80"/>
      <c r="J254" s="55"/>
      <c r="K254" s="55"/>
      <c r="L254" s="81"/>
      <c r="M254" s="144"/>
      <c r="N254" s="179"/>
      <c r="O254" s="19"/>
      <c r="P254" s="19"/>
      <c r="Q254" s="19"/>
      <c r="R254" s="19"/>
      <c r="S254" s="19"/>
      <c r="T254" s="19"/>
      <c r="U254" s="197"/>
    </row>
    <row r="255" spans="1:21" x14ac:dyDescent="0.35">
      <c r="A255" s="11"/>
      <c r="B255" s="77"/>
      <c r="C255" s="12"/>
      <c r="D255" s="12"/>
      <c r="E255" s="76"/>
      <c r="F255" s="17"/>
      <c r="G255" s="76"/>
      <c r="H255" s="17"/>
      <c r="I255" s="80"/>
      <c r="J255" s="55"/>
      <c r="K255" s="55"/>
      <c r="L255" s="81"/>
      <c r="M255" s="144"/>
      <c r="N255" s="179"/>
      <c r="O255" s="19"/>
      <c r="P255" s="19"/>
      <c r="Q255" s="19"/>
      <c r="R255" s="19"/>
      <c r="S255" s="19"/>
      <c r="T255" s="19"/>
      <c r="U255" s="197"/>
    </row>
    <row r="256" spans="1:21" x14ac:dyDescent="0.35">
      <c r="A256" s="11"/>
      <c r="B256" s="77"/>
      <c r="C256" s="12"/>
      <c r="D256" s="12"/>
      <c r="E256" s="76"/>
      <c r="F256" s="17"/>
      <c r="G256" s="76"/>
      <c r="H256" s="17"/>
      <c r="I256" s="80"/>
      <c r="J256" s="55"/>
      <c r="K256" s="55"/>
      <c r="L256" s="81"/>
      <c r="M256" s="144"/>
      <c r="N256" s="179"/>
      <c r="O256" s="19"/>
      <c r="P256" s="19"/>
      <c r="Q256" s="19"/>
      <c r="R256" s="19"/>
      <c r="S256" s="19"/>
      <c r="T256" s="19"/>
      <c r="U256" s="197"/>
    </row>
    <row r="257" spans="1:21" x14ac:dyDescent="0.35">
      <c r="A257" s="11"/>
      <c r="B257" s="77"/>
      <c r="C257" s="12"/>
      <c r="D257" s="12"/>
      <c r="E257" s="76"/>
      <c r="F257" s="17"/>
      <c r="G257" s="76"/>
      <c r="H257" s="17"/>
      <c r="I257" s="80"/>
      <c r="J257" s="55"/>
      <c r="K257" s="55"/>
      <c r="L257" s="81"/>
      <c r="M257" s="144"/>
      <c r="N257" s="179"/>
      <c r="O257" s="19"/>
      <c r="P257" s="19"/>
      <c r="Q257" s="19"/>
      <c r="R257" s="19"/>
      <c r="S257" s="19"/>
      <c r="T257" s="19"/>
      <c r="U257" s="197"/>
    </row>
    <row r="258" spans="1:21" x14ac:dyDescent="0.35">
      <c r="A258" s="11"/>
      <c r="B258" s="77"/>
      <c r="C258" s="12"/>
      <c r="D258" s="12"/>
      <c r="E258" s="76"/>
      <c r="F258" s="17"/>
      <c r="G258" s="76"/>
      <c r="H258" s="17"/>
      <c r="I258" s="80"/>
      <c r="J258" s="55"/>
      <c r="K258" s="55"/>
      <c r="L258" s="81"/>
      <c r="M258" s="144"/>
      <c r="N258" s="179"/>
      <c r="O258" s="19"/>
      <c r="P258" s="19"/>
      <c r="Q258" s="19"/>
      <c r="R258" s="19"/>
      <c r="S258" s="19"/>
      <c r="T258" s="19"/>
      <c r="U258" s="197"/>
    </row>
    <row r="259" spans="1:21" x14ac:dyDescent="0.35">
      <c r="A259" s="11"/>
      <c r="B259" s="77"/>
      <c r="C259" s="12"/>
      <c r="D259" s="12"/>
      <c r="E259" s="76"/>
      <c r="F259" s="17"/>
      <c r="G259" s="76"/>
      <c r="H259" s="17"/>
      <c r="I259" s="80"/>
      <c r="J259" s="55"/>
      <c r="K259" s="55"/>
      <c r="L259" s="81"/>
      <c r="M259" s="144"/>
      <c r="N259" s="179"/>
      <c r="O259" s="19"/>
      <c r="P259" s="19"/>
      <c r="Q259" s="19"/>
      <c r="R259" s="19"/>
      <c r="S259" s="19"/>
      <c r="T259" s="19"/>
      <c r="U259" s="197"/>
    </row>
    <row r="260" spans="1:21" x14ac:dyDescent="0.35">
      <c r="A260" s="11"/>
      <c r="B260" s="77"/>
      <c r="C260" s="12"/>
      <c r="D260" s="12"/>
      <c r="E260" s="76"/>
      <c r="F260" s="17"/>
      <c r="G260" s="76"/>
      <c r="H260" s="17"/>
      <c r="I260" s="80"/>
      <c r="J260" s="55"/>
      <c r="K260" s="55"/>
      <c r="L260" s="81"/>
      <c r="M260" s="144"/>
      <c r="N260" s="179"/>
      <c r="O260" s="19"/>
      <c r="P260" s="19"/>
      <c r="Q260" s="19"/>
      <c r="R260" s="19"/>
      <c r="S260" s="19"/>
      <c r="T260" s="19"/>
      <c r="U260" s="197"/>
    </row>
    <row r="261" spans="1:21" x14ac:dyDescent="0.35">
      <c r="A261" s="11"/>
      <c r="B261" s="77"/>
      <c r="C261" s="12"/>
      <c r="D261" s="12"/>
      <c r="E261" s="76"/>
      <c r="F261" s="17"/>
      <c r="G261" s="76"/>
      <c r="H261" s="17"/>
      <c r="I261" s="80"/>
      <c r="J261" s="55"/>
      <c r="K261" s="55"/>
      <c r="L261" s="81"/>
      <c r="M261" s="144"/>
      <c r="N261" s="179"/>
      <c r="O261" s="19"/>
      <c r="P261" s="19"/>
      <c r="Q261" s="19"/>
      <c r="R261" s="19"/>
      <c r="S261" s="19"/>
      <c r="T261" s="19"/>
      <c r="U261" s="197"/>
    </row>
    <row r="262" spans="1:21" x14ac:dyDescent="0.35">
      <c r="A262" s="11"/>
      <c r="B262" s="77"/>
      <c r="C262" s="12"/>
      <c r="D262" s="12"/>
      <c r="E262" s="76"/>
      <c r="F262" s="17"/>
      <c r="G262" s="76"/>
      <c r="H262" s="17"/>
      <c r="I262" s="80"/>
      <c r="J262" s="55"/>
      <c r="K262" s="55"/>
      <c r="L262" s="81"/>
      <c r="M262" s="144"/>
      <c r="N262" s="179"/>
      <c r="O262" s="19"/>
      <c r="P262" s="19"/>
      <c r="Q262" s="19"/>
      <c r="R262" s="19"/>
      <c r="S262" s="19"/>
      <c r="T262" s="19"/>
      <c r="U262" s="197"/>
    </row>
    <row r="263" spans="1:21" x14ac:dyDescent="0.35">
      <c r="A263" s="11"/>
      <c r="B263" s="77"/>
      <c r="C263" s="12"/>
      <c r="D263" s="12"/>
      <c r="E263" s="76"/>
      <c r="F263" s="17"/>
      <c r="G263" s="76"/>
      <c r="H263" s="17"/>
      <c r="I263" s="80"/>
      <c r="J263" s="55"/>
      <c r="K263" s="55"/>
      <c r="L263" s="81"/>
      <c r="M263" s="144"/>
      <c r="N263" s="179"/>
      <c r="O263" s="19"/>
      <c r="P263" s="19"/>
      <c r="Q263" s="19"/>
      <c r="R263" s="19"/>
      <c r="S263" s="19"/>
      <c r="T263" s="19"/>
      <c r="U263" s="197"/>
    </row>
    <row r="264" spans="1:21" x14ac:dyDescent="0.35">
      <c r="A264" s="11"/>
      <c r="B264" s="77"/>
      <c r="C264" s="12"/>
      <c r="D264" s="12"/>
      <c r="E264" s="76"/>
      <c r="F264" s="17"/>
      <c r="G264" s="76"/>
      <c r="H264" s="17"/>
      <c r="I264" s="80"/>
      <c r="J264" s="55"/>
      <c r="K264" s="55"/>
      <c r="L264" s="81"/>
      <c r="M264" s="144"/>
      <c r="N264" s="179"/>
      <c r="O264" s="19"/>
      <c r="P264" s="19"/>
      <c r="Q264" s="19"/>
      <c r="R264" s="19"/>
      <c r="S264" s="19"/>
      <c r="T264" s="19"/>
      <c r="U264" s="197"/>
    </row>
    <row r="265" spans="1:21" x14ac:dyDescent="0.35">
      <c r="A265" s="11"/>
      <c r="B265" s="77"/>
      <c r="C265" s="12"/>
      <c r="D265" s="12"/>
      <c r="E265" s="76"/>
      <c r="F265" s="17"/>
      <c r="G265" s="76"/>
      <c r="H265" s="17"/>
      <c r="I265" s="80"/>
      <c r="J265" s="55"/>
      <c r="K265" s="55"/>
      <c r="L265" s="81"/>
      <c r="M265" s="144"/>
      <c r="N265" s="179"/>
      <c r="O265" s="19"/>
      <c r="P265" s="19"/>
      <c r="Q265" s="19"/>
      <c r="R265" s="19"/>
      <c r="S265" s="19"/>
      <c r="T265" s="19"/>
      <c r="U265" s="197"/>
    </row>
    <row r="266" spans="1:21" x14ac:dyDescent="0.35">
      <c r="A266" s="11"/>
      <c r="B266" s="77"/>
      <c r="C266" s="12"/>
      <c r="D266" s="12"/>
      <c r="E266" s="76"/>
      <c r="F266" s="17"/>
      <c r="G266" s="76"/>
      <c r="H266" s="17"/>
      <c r="I266" s="80"/>
      <c r="J266" s="55"/>
      <c r="K266" s="55"/>
      <c r="L266" s="81"/>
      <c r="M266" s="144"/>
      <c r="N266" s="179"/>
      <c r="O266" s="19"/>
      <c r="P266" s="19"/>
      <c r="Q266" s="19"/>
      <c r="R266" s="19"/>
      <c r="S266" s="19"/>
      <c r="T266" s="19"/>
      <c r="U266" s="197"/>
    </row>
    <row r="267" spans="1:21" x14ac:dyDescent="0.35">
      <c r="A267" s="11"/>
      <c r="B267" s="77"/>
      <c r="C267" s="12"/>
      <c r="D267" s="12"/>
      <c r="E267" s="76"/>
      <c r="F267" s="17"/>
      <c r="G267" s="76"/>
      <c r="H267" s="17"/>
      <c r="I267" s="80"/>
      <c r="J267" s="55"/>
      <c r="K267" s="55"/>
      <c r="L267" s="81"/>
      <c r="M267" s="144"/>
      <c r="N267" s="179"/>
      <c r="O267" s="19"/>
      <c r="P267" s="19"/>
      <c r="Q267" s="19"/>
      <c r="R267" s="19"/>
      <c r="S267" s="19"/>
      <c r="T267" s="19"/>
      <c r="U267" s="197"/>
    </row>
    <row r="268" spans="1:21" x14ac:dyDescent="0.35">
      <c r="A268" s="11"/>
      <c r="B268" s="77"/>
      <c r="C268" s="12"/>
      <c r="D268" s="12"/>
      <c r="E268" s="76"/>
      <c r="F268" s="17"/>
      <c r="G268" s="76"/>
      <c r="H268" s="17"/>
      <c r="I268" s="80"/>
      <c r="J268" s="55"/>
      <c r="K268" s="55"/>
      <c r="L268" s="81"/>
      <c r="M268" s="144"/>
      <c r="N268" s="179"/>
      <c r="O268" s="19"/>
      <c r="P268" s="19"/>
      <c r="Q268" s="19"/>
      <c r="R268" s="19"/>
      <c r="S268" s="19"/>
      <c r="T268" s="19"/>
      <c r="U268" s="197"/>
    </row>
    <row r="269" spans="1:21" x14ac:dyDescent="0.35">
      <c r="A269" s="11"/>
      <c r="B269" s="77"/>
      <c r="C269" s="12"/>
      <c r="D269" s="12"/>
      <c r="E269" s="76"/>
      <c r="F269" s="17"/>
      <c r="G269" s="76"/>
      <c r="H269" s="17"/>
      <c r="I269" s="80"/>
      <c r="J269" s="55"/>
      <c r="K269" s="55"/>
      <c r="L269" s="81"/>
      <c r="M269" s="144"/>
      <c r="N269" s="179"/>
      <c r="O269" s="19"/>
      <c r="P269" s="19"/>
      <c r="Q269" s="19"/>
      <c r="R269" s="19"/>
      <c r="S269" s="19"/>
      <c r="T269" s="19"/>
      <c r="U269" s="197"/>
    </row>
    <row r="270" spans="1:21" x14ac:dyDescent="0.35">
      <c r="A270" s="11"/>
      <c r="B270" s="77"/>
      <c r="C270" s="12"/>
      <c r="D270" s="12"/>
      <c r="E270" s="76"/>
      <c r="F270" s="17"/>
      <c r="G270" s="76"/>
      <c r="H270" s="17"/>
      <c r="I270" s="80"/>
      <c r="J270" s="55"/>
      <c r="K270" s="55"/>
      <c r="L270" s="81"/>
      <c r="M270" s="144"/>
      <c r="N270" s="179"/>
      <c r="O270" s="19"/>
      <c r="P270" s="19"/>
      <c r="Q270" s="19"/>
      <c r="R270" s="19"/>
      <c r="S270" s="19"/>
      <c r="T270" s="19"/>
      <c r="U270" s="197"/>
    </row>
    <row r="271" spans="1:21" x14ac:dyDescent="0.35">
      <c r="A271" s="11"/>
      <c r="B271" s="77"/>
      <c r="C271" s="12"/>
      <c r="D271" s="12"/>
      <c r="E271" s="76"/>
      <c r="F271" s="17"/>
      <c r="G271" s="76"/>
      <c r="H271" s="17"/>
      <c r="I271" s="80"/>
      <c r="J271" s="55"/>
      <c r="K271" s="55"/>
      <c r="L271" s="81"/>
      <c r="M271" s="144"/>
      <c r="N271" s="179"/>
      <c r="O271" s="19"/>
      <c r="P271" s="19"/>
      <c r="Q271" s="19"/>
      <c r="R271" s="19"/>
      <c r="S271" s="19"/>
      <c r="T271" s="19"/>
      <c r="U271" s="197"/>
    </row>
    <row r="272" spans="1:21" x14ac:dyDescent="0.35">
      <c r="A272" s="11"/>
      <c r="B272" s="77"/>
      <c r="C272" s="12"/>
      <c r="D272" s="12"/>
      <c r="E272" s="76"/>
      <c r="F272" s="17"/>
      <c r="G272" s="76"/>
      <c r="H272" s="17"/>
      <c r="I272" s="80"/>
      <c r="J272" s="55"/>
      <c r="K272" s="55"/>
      <c r="L272" s="81"/>
      <c r="M272" s="144"/>
      <c r="N272" s="179"/>
      <c r="O272" s="19"/>
      <c r="P272" s="19"/>
      <c r="Q272" s="19"/>
      <c r="R272" s="19"/>
      <c r="S272" s="19"/>
      <c r="T272" s="19"/>
      <c r="U272" s="197"/>
    </row>
    <row r="273" spans="1:21" x14ac:dyDescent="0.35">
      <c r="A273" s="11"/>
      <c r="B273" s="77"/>
      <c r="C273" s="12"/>
      <c r="D273" s="12"/>
      <c r="E273" s="76"/>
      <c r="F273" s="17"/>
      <c r="G273" s="76"/>
      <c r="H273" s="17"/>
      <c r="I273" s="80"/>
      <c r="J273" s="55"/>
      <c r="K273" s="55"/>
      <c r="L273" s="81"/>
      <c r="M273" s="144"/>
      <c r="N273" s="179"/>
      <c r="O273" s="19"/>
      <c r="P273" s="19"/>
      <c r="Q273" s="19"/>
      <c r="R273" s="19"/>
      <c r="S273" s="19"/>
      <c r="T273" s="19"/>
      <c r="U273" s="197"/>
    </row>
    <row r="274" spans="1:21" x14ac:dyDescent="0.35">
      <c r="A274" s="11"/>
      <c r="B274" s="77"/>
      <c r="C274" s="12"/>
      <c r="D274" s="12"/>
      <c r="E274" s="76"/>
      <c r="F274" s="17"/>
      <c r="G274" s="76"/>
      <c r="H274" s="17"/>
      <c r="I274" s="80"/>
      <c r="J274" s="55"/>
      <c r="K274" s="55"/>
      <c r="L274" s="81"/>
      <c r="M274" s="144"/>
      <c r="N274" s="179"/>
      <c r="O274" s="19"/>
      <c r="P274" s="19"/>
      <c r="Q274" s="19"/>
      <c r="R274" s="19"/>
      <c r="S274" s="19"/>
      <c r="T274" s="19"/>
      <c r="U274" s="197"/>
    </row>
    <row r="275" spans="1:21" x14ac:dyDescent="0.35">
      <c r="A275" s="11"/>
      <c r="B275" s="77"/>
      <c r="C275" s="12"/>
      <c r="D275" s="12"/>
      <c r="E275" s="76"/>
      <c r="F275" s="17"/>
      <c r="G275" s="76"/>
      <c r="H275" s="17"/>
      <c r="I275" s="80"/>
      <c r="J275" s="55"/>
      <c r="K275" s="55"/>
      <c r="L275" s="81"/>
      <c r="M275" s="144"/>
      <c r="N275" s="179"/>
      <c r="O275" s="19"/>
      <c r="P275" s="19"/>
      <c r="Q275" s="19"/>
      <c r="R275" s="19"/>
      <c r="S275" s="19"/>
      <c r="T275" s="19"/>
      <c r="U275" s="197"/>
    </row>
    <row r="276" spans="1:21" x14ac:dyDescent="0.35">
      <c r="A276" s="11"/>
      <c r="B276" s="77"/>
      <c r="C276" s="12"/>
      <c r="D276" s="12"/>
      <c r="E276" s="76"/>
      <c r="F276" s="17"/>
      <c r="G276" s="76"/>
      <c r="H276" s="17"/>
      <c r="I276" s="80"/>
      <c r="J276" s="55"/>
      <c r="K276" s="55"/>
      <c r="L276" s="81"/>
      <c r="M276" s="144"/>
      <c r="N276" s="179"/>
      <c r="O276" s="19"/>
      <c r="P276" s="19"/>
      <c r="Q276" s="19"/>
      <c r="R276" s="19"/>
      <c r="S276" s="19"/>
      <c r="T276" s="19"/>
      <c r="U276" s="197"/>
    </row>
    <row r="277" spans="1:21" x14ac:dyDescent="0.35">
      <c r="A277" s="11"/>
      <c r="B277" s="77"/>
      <c r="C277" s="12"/>
      <c r="D277" s="12"/>
      <c r="E277" s="76"/>
      <c r="F277" s="17"/>
      <c r="G277" s="76"/>
      <c r="H277" s="17"/>
      <c r="I277" s="80"/>
      <c r="J277" s="55"/>
      <c r="K277" s="55"/>
      <c r="L277" s="81"/>
      <c r="M277" s="144"/>
      <c r="N277" s="179"/>
      <c r="O277" s="19"/>
      <c r="P277" s="19"/>
      <c r="Q277" s="19"/>
      <c r="R277" s="19"/>
      <c r="S277" s="19"/>
      <c r="T277" s="19"/>
      <c r="U277" s="197"/>
    </row>
    <row r="278" spans="1:21" x14ac:dyDescent="0.35">
      <c r="A278" s="11"/>
      <c r="B278" s="77"/>
      <c r="C278" s="12"/>
      <c r="D278" s="12"/>
      <c r="E278" s="76"/>
      <c r="F278" s="17"/>
      <c r="G278" s="76"/>
      <c r="H278" s="17"/>
      <c r="I278" s="80"/>
      <c r="J278" s="55"/>
      <c r="K278" s="55"/>
      <c r="L278" s="81"/>
      <c r="M278" s="144"/>
      <c r="N278" s="179"/>
      <c r="O278" s="19"/>
      <c r="P278" s="19"/>
      <c r="Q278" s="19"/>
      <c r="R278" s="19"/>
      <c r="S278" s="19"/>
      <c r="T278" s="19"/>
      <c r="U278" s="197"/>
    </row>
    <row r="279" spans="1:21" x14ac:dyDescent="0.35">
      <c r="A279" s="11"/>
      <c r="B279" s="77"/>
      <c r="C279" s="12"/>
      <c r="D279" s="12"/>
      <c r="E279" s="76"/>
      <c r="F279" s="17"/>
      <c r="G279" s="76"/>
      <c r="H279" s="17"/>
      <c r="I279" s="80"/>
      <c r="J279" s="55"/>
      <c r="K279" s="55"/>
      <c r="L279" s="81"/>
      <c r="M279" s="144"/>
      <c r="N279" s="179"/>
      <c r="O279" s="19"/>
      <c r="P279" s="19"/>
      <c r="Q279" s="19"/>
      <c r="R279" s="19"/>
      <c r="S279" s="19"/>
      <c r="T279" s="19"/>
      <c r="U279" s="197"/>
    </row>
    <row r="280" spans="1:21" x14ac:dyDescent="0.35">
      <c r="A280" s="11"/>
      <c r="B280" s="77"/>
      <c r="C280" s="12"/>
      <c r="D280" s="12"/>
      <c r="E280" s="76"/>
      <c r="F280" s="17"/>
      <c r="G280" s="76"/>
      <c r="H280" s="17"/>
      <c r="I280" s="80"/>
      <c r="J280" s="55"/>
      <c r="K280" s="55"/>
      <c r="L280" s="81"/>
      <c r="M280" s="144"/>
      <c r="N280" s="179"/>
      <c r="O280" s="19"/>
      <c r="P280" s="19"/>
      <c r="Q280" s="19"/>
      <c r="R280" s="19"/>
      <c r="S280" s="19"/>
      <c r="T280" s="19"/>
      <c r="U280" s="197"/>
    </row>
    <row r="281" spans="1:21" x14ac:dyDescent="0.35">
      <c r="A281" s="11"/>
      <c r="B281" s="77"/>
      <c r="C281" s="12"/>
      <c r="D281" s="12"/>
      <c r="E281" s="76"/>
      <c r="F281" s="17"/>
      <c r="G281" s="76"/>
      <c r="H281" s="17"/>
      <c r="I281" s="80"/>
      <c r="J281" s="55"/>
      <c r="K281" s="55"/>
      <c r="L281" s="81"/>
      <c r="M281" s="144"/>
      <c r="N281" s="179"/>
      <c r="O281" s="19"/>
      <c r="P281" s="19"/>
      <c r="Q281" s="19"/>
      <c r="R281" s="19"/>
      <c r="S281" s="19"/>
      <c r="T281" s="19"/>
      <c r="U281" s="197"/>
    </row>
    <row r="282" spans="1:21" x14ac:dyDescent="0.35">
      <c r="A282" s="11"/>
      <c r="B282" s="77"/>
      <c r="C282" s="12"/>
      <c r="D282" s="12"/>
      <c r="E282" s="76"/>
      <c r="F282" s="17"/>
      <c r="G282" s="76"/>
      <c r="H282" s="17"/>
      <c r="I282" s="80"/>
      <c r="J282" s="55"/>
      <c r="K282" s="55"/>
      <c r="L282" s="81"/>
      <c r="M282" s="144"/>
      <c r="N282" s="179"/>
      <c r="O282" s="19"/>
      <c r="P282" s="19"/>
      <c r="Q282" s="19"/>
      <c r="R282" s="19"/>
      <c r="S282" s="19"/>
      <c r="T282" s="19"/>
      <c r="U282" s="197"/>
    </row>
    <row r="283" spans="1:21" x14ac:dyDescent="0.35">
      <c r="A283" s="11"/>
      <c r="B283" s="77"/>
      <c r="C283" s="12"/>
      <c r="D283" s="12"/>
      <c r="E283" s="76"/>
      <c r="F283" s="17"/>
      <c r="G283" s="76"/>
      <c r="H283" s="17"/>
      <c r="I283" s="80"/>
      <c r="J283" s="55"/>
      <c r="K283" s="55"/>
      <c r="L283" s="81"/>
      <c r="M283" s="144"/>
      <c r="N283" s="179"/>
      <c r="O283" s="19"/>
      <c r="P283" s="19"/>
      <c r="Q283" s="19"/>
      <c r="R283" s="19"/>
      <c r="S283" s="19"/>
      <c r="T283" s="19"/>
      <c r="U283" s="197"/>
    </row>
    <row r="284" spans="1:21" x14ac:dyDescent="0.35">
      <c r="A284" s="11"/>
      <c r="B284" s="77"/>
      <c r="C284" s="12"/>
      <c r="D284" s="12"/>
      <c r="E284" s="76"/>
      <c r="F284" s="17"/>
      <c r="G284" s="76"/>
      <c r="H284" s="17"/>
      <c r="I284" s="80"/>
      <c r="J284" s="55"/>
      <c r="K284" s="55"/>
      <c r="L284" s="81"/>
      <c r="M284" s="144"/>
      <c r="N284" s="179"/>
      <c r="O284" s="19"/>
      <c r="P284" s="19"/>
      <c r="Q284" s="19"/>
      <c r="R284" s="19"/>
      <c r="S284" s="19"/>
      <c r="T284" s="19"/>
      <c r="U284" s="197"/>
    </row>
    <row r="285" spans="1:21" x14ac:dyDescent="0.35">
      <c r="A285" s="11"/>
      <c r="B285" s="77"/>
      <c r="C285" s="12"/>
      <c r="D285" s="12"/>
      <c r="E285" s="76"/>
      <c r="F285" s="17"/>
      <c r="G285" s="76"/>
      <c r="H285" s="17"/>
      <c r="I285" s="80"/>
      <c r="J285" s="55"/>
      <c r="K285" s="55"/>
      <c r="L285" s="81"/>
      <c r="M285" s="144"/>
      <c r="N285" s="179"/>
      <c r="O285" s="19"/>
      <c r="P285" s="19"/>
      <c r="Q285" s="19"/>
      <c r="R285" s="19"/>
      <c r="S285" s="19"/>
      <c r="T285" s="19"/>
      <c r="U285" s="197"/>
    </row>
    <row r="286" spans="1:21" x14ac:dyDescent="0.35">
      <c r="A286" s="11"/>
      <c r="B286" s="77"/>
      <c r="C286" s="12"/>
      <c r="D286" s="12"/>
      <c r="E286" s="76"/>
      <c r="F286" s="17"/>
      <c r="G286" s="76"/>
      <c r="H286" s="17"/>
      <c r="I286" s="80"/>
      <c r="J286" s="55"/>
      <c r="K286" s="55"/>
      <c r="L286" s="81"/>
      <c r="M286" s="144"/>
      <c r="N286" s="179"/>
      <c r="O286" s="19"/>
      <c r="P286" s="19"/>
      <c r="Q286" s="19"/>
      <c r="R286" s="19"/>
      <c r="S286" s="19"/>
      <c r="T286" s="19"/>
      <c r="U286" s="197"/>
    </row>
    <row r="287" spans="1:21" x14ac:dyDescent="0.35">
      <c r="A287" s="11"/>
      <c r="B287" s="77"/>
      <c r="C287" s="12"/>
      <c r="D287" s="12"/>
      <c r="E287" s="76"/>
      <c r="F287" s="17"/>
      <c r="G287" s="76"/>
      <c r="H287" s="17"/>
      <c r="I287" s="80"/>
      <c r="J287" s="55"/>
      <c r="K287" s="55"/>
      <c r="L287" s="81"/>
      <c r="M287" s="144"/>
      <c r="N287" s="179"/>
      <c r="O287" s="19"/>
      <c r="P287" s="19"/>
      <c r="Q287" s="19"/>
      <c r="R287" s="19"/>
      <c r="S287" s="19"/>
      <c r="T287" s="19"/>
      <c r="U287" s="197"/>
    </row>
    <row r="288" spans="1:21" x14ac:dyDescent="0.35">
      <c r="A288" s="11"/>
      <c r="B288" s="77"/>
      <c r="C288" s="12"/>
      <c r="D288" s="12"/>
      <c r="E288" s="76"/>
      <c r="F288" s="17"/>
      <c r="G288" s="76"/>
      <c r="H288" s="17"/>
      <c r="I288" s="80"/>
      <c r="J288" s="55"/>
      <c r="K288" s="55"/>
      <c r="L288" s="81"/>
      <c r="M288" s="144"/>
      <c r="N288" s="179"/>
      <c r="O288" s="19"/>
      <c r="P288" s="19"/>
      <c r="Q288" s="19"/>
      <c r="R288" s="19"/>
      <c r="S288" s="19"/>
      <c r="T288" s="19"/>
      <c r="U288" s="197"/>
    </row>
    <row r="289" spans="1:21" x14ac:dyDescent="0.35">
      <c r="A289" s="11"/>
      <c r="B289" s="77"/>
      <c r="C289" s="12"/>
      <c r="D289" s="12"/>
      <c r="E289" s="76"/>
      <c r="F289" s="17"/>
      <c r="G289" s="76"/>
      <c r="H289" s="17"/>
      <c r="I289" s="80"/>
      <c r="J289" s="55"/>
      <c r="K289" s="55"/>
      <c r="L289" s="81"/>
      <c r="M289" s="144"/>
      <c r="N289" s="179"/>
      <c r="O289" s="19"/>
      <c r="P289" s="19"/>
      <c r="Q289" s="19"/>
      <c r="R289" s="19"/>
      <c r="S289" s="19"/>
      <c r="T289" s="19"/>
      <c r="U289" s="197"/>
    </row>
    <row r="290" spans="1:21" x14ac:dyDescent="0.35">
      <c r="A290" s="11"/>
      <c r="B290" s="77"/>
      <c r="C290" s="12"/>
      <c r="D290" s="12"/>
      <c r="E290" s="76"/>
      <c r="F290" s="17"/>
      <c r="G290" s="76"/>
      <c r="H290" s="17"/>
      <c r="I290" s="80"/>
      <c r="J290" s="55"/>
      <c r="K290" s="55"/>
      <c r="L290" s="81"/>
      <c r="M290" s="144"/>
      <c r="N290" s="179"/>
      <c r="O290" s="19"/>
      <c r="P290" s="19"/>
      <c r="Q290" s="19"/>
      <c r="R290" s="19"/>
      <c r="S290" s="19"/>
      <c r="T290" s="19"/>
      <c r="U290" s="197"/>
    </row>
    <row r="291" spans="1:21" x14ac:dyDescent="0.35">
      <c r="A291" s="11"/>
      <c r="B291" s="77"/>
      <c r="C291" s="12"/>
      <c r="D291" s="12"/>
      <c r="E291" s="76"/>
      <c r="F291" s="17"/>
      <c r="G291" s="76"/>
      <c r="H291" s="17"/>
      <c r="I291" s="80"/>
      <c r="J291" s="55"/>
      <c r="K291" s="55"/>
      <c r="L291" s="81"/>
      <c r="M291" s="144"/>
      <c r="N291" s="179"/>
      <c r="O291" s="19"/>
      <c r="P291" s="19"/>
      <c r="Q291" s="19"/>
      <c r="R291" s="19"/>
      <c r="S291" s="19"/>
      <c r="T291" s="19"/>
      <c r="U291" s="197"/>
    </row>
    <row r="292" spans="1:21" x14ac:dyDescent="0.35">
      <c r="A292" s="11"/>
      <c r="B292" s="77"/>
      <c r="C292" s="12"/>
      <c r="D292" s="12"/>
      <c r="E292" s="76"/>
      <c r="F292" s="17"/>
      <c r="G292" s="76"/>
      <c r="H292" s="17"/>
      <c r="I292" s="80"/>
      <c r="J292" s="55"/>
      <c r="K292" s="55"/>
      <c r="L292" s="81"/>
      <c r="M292" s="144"/>
      <c r="N292" s="179"/>
      <c r="O292" s="19"/>
      <c r="P292" s="19"/>
      <c r="Q292" s="19"/>
      <c r="R292" s="19"/>
      <c r="S292" s="19"/>
      <c r="T292" s="19"/>
      <c r="U292" s="197"/>
    </row>
    <row r="293" spans="1:21" x14ac:dyDescent="0.35">
      <c r="A293" s="11"/>
      <c r="B293" s="77"/>
      <c r="C293" s="12"/>
      <c r="D293" s="12"/>
      <c r="E293" s="76"/>
      <c r="F293" s="17"/>
      <c r="G293" s="76"/>
      <c r="H293" s="17"/>
      <c r="I293" s="80"/>
      <c r="J293" s="55"/>
      <c r="K293" s="55"/>
      <c r="L293" s="81"/>
      <c r="M293" s="144"/>
      <c r="N293" s="179"/>
      <c r="O293" s="19"/>
      <c r="P293" s="19"/>
      <c r="Q293" s="19"/>
      <c r="R293" s="19"/>
      <c r="S293" s="19"/>
      <c r="T293" s="19"/>
      <c r="U293" s="197"/>
    </row>
    <row r="294" spans="1:21" x14ac:dyDescent="0.35">
      <c r="A294" s="11"/>
      <c r="B294" s="77"/>
      <c r="C294" s="12"/>
      <c r="D294" s="12"/>
      <c r="E294" s="76"/>
      <c r="F294" s="17"/>
      <c r="G294" s="76"/>
      <c r="H294" s="17"/>
      <c r="I294" s="80"/>
      <c r="J294" s="55"/>
      <c r="K294" s="55"/>
      <c r="L294" s="81"/>
      <c r="M294" s="144"/>
      <c r="N294" s="179"/>
      <c r="O294" s="19"/>
      <c r="P294" s="19"/>
      <c r="Q294" s="19"/>
      <c r="R294" s="19"/>
      <c r="S294" s="19"/>
      <c r="T294" s="19"/>
      <c r="U294" s="197"/>
    </row>
    <row r="295" spans="1:21" x14ac:dyDescent="0.35">
      <c r="A295" s="11"/>
      <c r="B295" s="77"/>
      <c r="C295" s="12"/>
      <c r="D295" s="12"/>
      <c r="E295" s="76"/>
      <c r="F295" s="17"/>
      <c r="G295" s="76"/>
      <c r="H295" s="17"/>
      <c r="I295" s="80"/>
      <c r="J295" s="55"/>
      <c r="K295" s="55"/>
      <c r="L295" s="81"/>
      <c r="M295" s="144"/>
      <c r="N295" s="179"/>
      <c r="O295" s="19"/>
      <c r="P295" s="19"/>
      <c r="Q295" s="19"/>
      <c r="R295" s="19"/>
      <c r="S295" s="19"/>
      <c r="T295" s="19"/>
      <c r="U295" s="197"/>
    </row>
    <row r="296" spans="1:21" x14ac:dyDescent="0.35">
      <c r="A296" s="11"/>
      <c r="B296" s="77"/>
      <c r="C296" s="12"/>
      <c r="D296" s="12"/>
      <c r="E296" s="76"/>
      <c r="F296" s="17"/>
      <c r="G296" s="76"/>
      <c r="H296" s="17"/>
      <c r="I296" s="80"/>
      <c r="J296" s="55"/>
      <c r="K296" s="55"/>
      <c r="L296" s="81"/>
      <c r="M296" s="144"/>
      <c r="N296" s="179"/>
      <c r="O296" s="19"/>
      <c r="P296" s="19"/>
      <c r="Q296" s="19"/>
      <c r="R296" s="19"/>
      <c r="S296" s="19"/>
      <c r="T296" s="19"/>
      <c r="U296" s="197"/>
    </row>
    <row r="297" spans="1:21" x14ac:dyDescent="0.35">
      <c r="A297" s="11"/>
      <c r="B297" s="77"/>
      <c r="C297" s="12"/>
      <c r="D297" s="12"/>
      <c r="E297" s="76"/>
      <c r="F297" s="17"/>
      <c r="G297" s="76"/>
      <c r="H297" s="17"/>
      <c r="I297" s="80"/>
      <c r="J297" s="55"/>
      <c r="K297" s="55"/>
      <c r="L297" s="81"/>
      <c r="M297" s="144"/>
      <c r="N297" s="179"/>
      <c r="O297" s="19"/>
      <c r="P297" s="19"/>
      <c r="Q297" s="19"/>
      <c r="R297" s="19"/>
      <c r="S297" s="19"/>
      <c r="T297" s="19"/>
      <c r="U297" s="197"/>
    </row>
    <row r="298" spans="1:21" x14ac:dyDescent="0.35">
      <c r="A298" s="11"/>
      <c r="B298" s="77"/>
      <c r="C298" s="12"/>
      <c r="D298" s="12"/>
      <c r="E298" s="76"/>
      <c r="F298" s="17"/>
      <c r="G298" s="76"/>
      <c r="H298" s="17"/>
      <c r="I298" s="80"/>
      <c r="J298" s="55"/>
      <c r="K298" s="55"/>
      <c r="L298" s="81"/>
      <c r="M298" s="144"/>
      <c r="N298" s="179"/>
      <c r="O298" s="19"/>
      <c r="P298" s="19"/>
      <c r="Q298" s="19"/>
      <c r="R298" s="19"/>
      <c r="S298" s="19"/>
      <c r="T298" s="19"/>
      <c r="U298" s="197"/>
    </row>
    <row r="299" spans="1:21" x14ac:dyDescent="0.35">
      <c r="A299" s="11"/>
      <c r="B299" s="77"/>
      <c r="C299" s="12"/>
      <c r="D299" s="12"/>
      <c r="E299" s="76"/>
      <c r="F299" s="17"/>
      <c r="G299" s="76"/>
      <c r="H299" s="17"/>
      <c r="I299" s="80"/>
      <c r="J299" s="55"/>
      <c r="K299" s="55"/>
      <c r="L299" s="81"/>
      <c r="M299" s="144"/>
      <c r="N299" s="179"/>
      <c r="O299" s="19"/>
      <c r="P299" s="19"/>
      <c r="Q299" s="19"/>
      <c r="R299" s="19"/>
      <c r="S299" s="19"/>
      <c r="T299" s="19"/>
      <c r="U299" s="197"/>
    </row>
    <row r="300" spans="1:21" x14ac:dyDescent="0.35">
      <c r="A300" s="11"/>
      <c r="B300" s="77"/>
      <c r="C300" s="12"/>
      <c r="D300" s="12"/>
      <c r="E300" s="76"/>
      <c r="F300" s="17"/>
      <c r="G300" s="76"/>
      <c r="H300" s="17"/>
      <c r="I300" s="80"/>
      <c r="J300" s="55"/>
      <c r="K300" s="55"/>
      <c r="L300" s="81"/>
      <c r="M300" s="144"/>
      <c r="N300" s="179"/>
      <c r="O300" s="19"/>
      <c r="P300" s="19"/>
      <c r="Q300" s="19"/>
      <c r="R300" s="19"/>
      <c r="S300" s="19"/>
      <c r="T300" s="19"/>
      <c r="U300" s="197"/>
    </row>
    <row r="301" spans="1:21" x14ac:dyDescent="0.35">
      <c r="A301" s="11"/>
      <c r="B301" s="77"/>
      <c r="C301" s="12"/>
      <c r="D301" s="12"/>
      <c r="E301" s="76"/>
      <c r="F301" s="17"/>
      <c r="G301" s="76"/>
      <c r="H301" s="17"/>
      <c r="I301" s="80"/>
      <c r="J301" s="55"/>
      <c r="K301" s="55"/>
      <c r="L301" s="81"/>
      <c r="M301" s="144"/>
      <c r="N301" s="179"/>
      <c r="O301" s="19"/>
      <c r="P301" s="19"/>
      <c r="Q301" s="19"/>
      <c r="R301" s="19"/>
      <c r="S301" s="19"/>
      <c r="T301" s="19"/>
      <c r="U301" s="197"/>
    </row>
    <row r="302" spans="1:21" x14ac:dyDescent="0.35">
      <c r="A302" s="11"/>
      <c r="B302" s="77"/>
      <c r="C302" s="12"/>
      <c r="D302" s="12"/>
      <c r="E302" s="76"/>
      <c r="F302" s="17"/>
      <c r="G302" s="76"/>
      <c r="H302" s="17"/>
      <c r="I302" s="80"/>
      <c r="J302" s="55"/>
      <c r="K302" s="55"/>
      <c r="L302" s="81"/>
      <c r="M302" s="144"/>
      <c r="N302" s="179"/>
      <c r="O302" s="19"/>
      <c r="P302" s="19"/>
      <c r="Q302" s="19"/>
      <c r="R302" s="19"/>
      <c r="S302" s="19"/>
      <c r="T302" s="19"/>
      <c r="U302" s="197"/>
    </row>
    <row r="303" spans="1:21" x14ac:dyDescent="0.35">
      <c r="A303" s="11"/>
      <c r="B303" s="77"/>
      <c r="C303" s="12"/>
      <c r="D303" s="12"/>
      <c r="E303" s="76"/>
      <c r="F303" s="17"/>
      <c r="G303" s="76"/>
      <c r="H303" s="17"/>
      <c r="I303" s="80"/>
      <c r="J303" s="55"/>
      <c r="K303" s="55"/>
      <c r="L303" s="81"/>
      <c r="M303" s="144"/>
      <c r="N303" s="179"/>
      <c r="O303" s="19"/>
      <c r="P303" s="19"/>
      <c r="Q303" s="19"/>
      <c r="R303" s="19"/>
      <c r="S303" s="19"/>
      <c r="T303" s="19"/>
      <c r="U303" s="197"/>
    </row>
    <row r="304" spans="1:21" x14ac:dyDescent="0.35">
      <c r="A304" s="11"/>
      <c r="B304" s="77"/>
      <c r="C304" s="12"/>
      <c r="D304" s="12"/>
      <c r="E304" s="76"/>
      <c r="F304" s="17"/>
      <c r="G304" s="76"/>
      <c r="H304" s="17"/>
      <c r="I304" s="80"/>
      <c r="J304" s="55"/>
      <c r="K304" s="55"/>
      <c r="L304" s="81"/>
      <c r="M304" s="144"/>
      <c r="N304" s="179"/>
      <c r="O304" s="19"/>
      <c r="P304" s="19"/>
      <c r="Q304" s="19"/>
      <c r="R304" s="19"/>
      <c r="S304" s="19"/>
      <c r="T304" s="19"/>
      <c r="U304" s="197"/>
    </row>
    <row r="305" spans="1:21" x14ac:dyDescent="0.35">
      <c r="A305" s="11"/>
      <c r="B305" s="77"/>
      <c r="C305" s="12"/>
      <c r="D305" s="12"/>
      <c r="E305" s="76"/>
      <c r="F305" s="17"/>
      <c r="G305" s="76"/>
      <c r="H305" s="17"/>
      <c r="I305" s="80"/>
      <c r="J305" s="55"/>
      <c r="K305" s="55"/>
      <c r="L305" s="81"/>
      <c r="M305" s="144"/>
      <c r="N305" s="179"/>
      <c r="O305" s="19"/>
      <c r="P305" s="19"/>
      <c r="Q305" s="19"/>
      <c r="R305" s="19"/>
      <c r="S305" s="19"/>
      <c r="T305" s="19"/>
      <c r="U305" s="197"/>
    </row>
    <row r="306" spans="1:21" x14ac:dyDescent="0.35">
      <c r="A306" s="11"/>
      <c r="B306" s="77"/>
      <c r="C306" s="12"/>
      <c r="D306" s="12"/>
      <c r="E306" s="76"/>
      <c r="F306" s="17"/>
      <c r="G306" s="76"/>
      <c r="H306" s="17"/>
      <c r="I306" s="80"/>
      <c r="J306" s="55"/>
      <c r="K306" s="55"/>
      <c r="L306" s="81"/>
      <c r="M306" s="144"/>
      <c r="N306" s="179"/>
      <c r="O306" s="19"/>
      <c r="P306" s="19"/>
      <c r="Q306" s="19"/>
      <c r="R306" s="19"/>
      <c r="S306" s="19"/>
      <c r="T306" s="19"/>
      <c r="U306" s="197"/>
    </row>
    <row r="307" spans="1:21" x14ac:dyDescent="0.35">
      <c r="A307" s="11"/>
      <c r="B307" s="77"/>
      <c r="C307" s="12"/>
      <c r="D307" s="12"/>
      <c r="E307" s="76"/>
      <c r="F307" s="17"/>
      <c r="G307" s="76"/>
      <c r="H307" s="17"/>
      <c r="I307" s="80"/>
      <c r="J307" s="55"/>
      <c r="K307" s="55"/>
      <c r="L307" s="81"/>
      <c r="M307" s="144"/>
      <c r="N307" s="179"/>
      <c r="O307" s="19"/>
      <c r="P307" s="19"/>
      <c r="Q307" s="19"/>
      <c r="R307" s="19"/>
      <c r="S307" s="19"/>
      <c r="T307" s="19"/>
      <c r="U307" s="197"/>
    </row>
    <row r="308" spans="1:21" x14ac:dyDescent="0.35">
      <c r="A308" s="11"/>
      <c r="B308" s="77"/>
      <c r="C308" s="12"/>
      <c r="D308" s="12"/>
      <c r="E308" s="76"/>
      <c r="F308" s="17"/>
      <c r="G308" s="76"/>
      <c r="H308" s="17"/>
      <c r="I308" s="80"/>
      <c r="J308" s="55"/>
      <c r="K308" s="55"/>
      <c r="L308" s="81"/>
      <c r="M308" s="144"/>
      <c r="N308" s="179"/>
      <c r="O308" s="19"/>
      <c r="P308" s="19"/>
      <c r="Q308" s="19"/>
      <c r="R308" s="19"/>
      <c r="S308" s="19"/>
      <c r="T308" s="19"/>
      <c r="U308" s="197"/>
    </row>
    <row r="309" spans="1:21" x14ac:dyDescent="0.35">
      <c r="A309" s="11"/>
      <c r="B309" s="77"/>
      <c r="C309" s="12"/>
      <c r="D309" s="12"/>
      <c r="E309" s="76"/>
      <c r="F309" s="17"/>
      <c r="G309" s="76"/>
      <c r="H309" s="17"/>
      <c r="I309" s="80"/>
      <c r="J309" s="55"/>
      <c r="K309" s="55"/>
      <c r="L309" s="81"/>
      <c r="M309" s="144"/>
      <c r="N309" s="179"/>
      <c r="O309" s="19"/>
      <c r="P309" s="19"/>
      <c r="Q309" s="19"/>
      <c r="R309" s="19"/>
      <c r="S309" s="19"/>
      <c r="T309" s="19"/>
      <c r="U309" s="197"/>
    </row>
    <row r="310" spans="1:21" x14ac:dyDescent="0.35">
      <c r="A310" s="11"/>
      <c r="B310" s="77"/>
      <c r="C310" s="12"/>
      <c r="D310" s="12"/>
      <c r="E310" s="76"/>
      <c r="F310" s="17"/>
      <c r="G310" s="76"/>
      <c r="H310" s="17"/>
      <c r="I310" s="80"/>
      <c r="J310" s="55"/>
      <c r="K310" s="55"/>
      <c r="L310" s="81"/>
      <c r="M310" s="144"/>
      <c r="N310" s="179"/>
      <c r="O310" s="19"/>
      <c r="P310" s="19"/>
      <c r="Q310" s="19"/>
      <c r="R310" s="19"/>
      <c r="S310" s="19"/>
      <c r="T310" s="19"/>
      <c r="U310" s="197"/>
    </row>
    <row r="311" spans="1:21" x14ac:dyDescent="0.35">
      <c r="A311" s="11"/>
      <c r="B311" s="77"/>
      <c r="C311" s="12"/>
      <c r="D311" s="12"/>
      <c r="E311" s="76"/>
      <c r="F311" s="17"/>
      <c r="G311" s="76"/>
      <c r="H311" s="17"/>
      <c r="I311" s="80"/>
      <c r="J311" s="55"/>
      <c r="K311" s="55"/>
      <c r="L311" s="81"/>
      <c r="M311" s="144"/>
      <c r="N311" s="179"/>
      <c r="O311" s="19"/>
      <c r="P311" s="19"/>
      <c r="Q311" s="19"/>
      <c r="R311" s="19"/>
      <c r="S311" s="19"/>
      <c r="T311" s="19"/>
      <c r="U311" s="197"/>
    </row>
    <row r="312" spans="1:21" x14ac:dyDescent="0.35">
      <c r="A312" s="11"/>
      <c r="B312" s="77"/>
      <c r="C312" s="12"/>
      <c r="D312" s="12"/>
      <c r="E312" s="76"/>
      <c r="F312" s="17"/>
      <c r="G312" s="76"/>
      <c r="H312" s="17"/>
      <c r="I312" s="80"/>
      <c r="J312" s="55"/>
      <c r="K312" s="55"/>
      <c r="L312" s="81"/>
      <c r="M312" s="144"/>
      <c r="N312" s="179"/>
      <c r="O312" s="19"/>
      <c r="P312" s="19"/>
      <c r="Q312" s="19"/>
      <c r="R312" s="19"/>
      <c r="S312" s="19"/>
      <c r="T312" s="19"/>
      <c r="U312" s="197"/>
    </row>
    <row r="313" spans="1:21" x14ac:dyDescent="0.35">
      <c r="A313" s="11"/>
      <c r="B313" s="77"/>
      <c r="C313" s="12"/>
      <c r="D313" s="12"/>
      <c r="E313" s="76"/>
      <c r="F313" s="17"/>
      <c r="G313" s="76"/>
      <c r="H313" s="17"/>
      <c r="I313" s="80"/>
      <c r="J313" s="55"/>
      <c r="K313" s="55"/>
      <c r="L313" s="81"/>
      <c r="M313" s="144"/>
      <c r="N313" s="179"/>
      <c r="O313" s="19"/>
      <c r="P313" s="19"/>
      <c r="Q313" s="19"/>
      <c r="R313" s="19"/>
      <c r="S313" s="19"/>
      <c r="T313" s="19"/>
      <c r="U313" s="197"/>
    </row>
    <row r="314" spans="1:21" x14ac:dyDescent="0.35">
      <c r="A314" s="11"/>
      <c r="B314" s="77"/>
      <c r="C314" s="12"/>
      <c r="D314" s="12"/>
      <c r="E314" s="76"/>
      <c r="F314" s="17"/>
      <c r="G314" s="76"/>
      <c r="H314" s="17"/>
      <c r="I314" s="80"/>
      <c r="J314" s="55"/>
      <c r="K314" s="55"/>
      <c r="L314" s="81"/>
      <c r="M314" s="144"/>
      <c r="N314" s="179"/>
      <c r="O314" s="19"/>
      <c r="P314" s="19"/>
      <c r="Q314" s="19"/>
      <c r="R314" s="19"/>
      <c r="S314" s="19"/>
      <c r="T314" s="19"/>
      <c r="U314" s="197"/>
    </row>
    <row r="315" spans="1:21" x14ac:dyDescent="0.35">
      <c r="A315" s="11"/>
      <c r="B315" s="77"/>
      <c r="C315" s="12"/>
      <c r="D315" s="12"/>
      <c r="E315" s="76"/>
      <c r="F315" s="17"/>
      <c r="G315" s="76"/>
      <c r="H315" s="17"/>
      <c r="I315" s="80"/>
      <c r="J315" s="55"/>
      <c r="K315" s="55"/>
      <c r="L315" s="81"/>
      <c r="M315" s="144"/>
      <c r="N315" s="179"/>
      <c r="O315" s="19"/>
      <c r="P315" s="19"/>
      <c r="Q315" s="19"/>
      <c r="R315" s="19"/>
      <c r="S315" s="19"/>
      <c r="T315" s="19"/>
      <c r="U315" s="197"/>
    </row>
    <row r="316" spans="1:21" x14ac:dyDescent="0.35">
      <c r="A316" s="11"/>
      <c r="B316" s="77"/>
      <c r="C316" s="12"/>
      <c r="D316" s="12"/>
      <c r="E316" s="76"/>
      <c r="F316" s="17"/>
      <c r="G316" s="76"/>
      <c r="H316" s="17"/>
      <c r="I316" s="80"/>
      <c r="J316" s="55"/>
      <c r="K316" s="55"/>
      <c r="L316" s="81"/>
      <c r="M316" s="144"/>
      <c r="N316" s="179"/>
      <c r="O316" s="19"/>
      <c r="P316" s="19"/>
      <c r="Q316" s="19"/>
      <c r="R316" s="19"/>
      <c r="S316" s="19"/>
      <c r="T316" s="19"/>
      <c r="U316" s="197"/>
    </row>
    <row r="317" spans="1:21" x14ac:dyDescent="0.35">
      <c r="A317" s="11"/>
      <c r="B317" s="77"/>
      <c r="C317" s="12"/>
      <c r="D317" s="12"/>
      <c r="E317" s="76"/>
      <c r="F317" s="17"/>
      <c r="G317" s="76"/>
      <c r="H317" s="17"/>
      <c r="I317" s="80"/>
      <c r="J317" s="55"/>
      <c r="K317" s="55"/>
      <c r="L317" s="81"/>
      <c r="M317" s="144"/>
      <c r="N317" s="179"/>
      <c r="O317" s="19"/>
      <c r="P317" s="19"/>
      <c r="Q317" s="19"/>
      <c r="R317" s="19"/>
      <c r="S317" s="19"/>
      <c r="T317" s="19"/>
      <c r="U317" s="197"/>
    </row>
    <row r="318" spans="1:21" x14ac:dyDescent="0.35">
      <c r="A318" s="11"/>
      <c r="B318" s="77"/>
      <c r="C318" s="12"/>
      <c r="D318" s="12"/>
      <c r="E318" s="76"/>
      <c r="F318" s="17"/>
      <c r="G318" s="76"/>
      <c r="H318" s="17"/>
      <c r="I318" s="80"/>
      <c r="J318" s="55"/>
      <c r="K318" s="55"/>
      <c r="L318" s="81"/>
      <c r="M318" s="144"/>
      <c r="N318" s="179"/>
      <c r="O318" s="19"/>
      <c r="P318" s="19"/>
      <c r="Q318" s="19"/>
      <c r="R318" s="19"/>
      <c r="S318" s="19"/>
      <c r="T318" s="19"/>
      <c r="U318" s="197"/>
    </row>
    <row r="319" spans="1:21" x14ac:dyDescent="0.35">
      <c r="A319" s="11"/>
      <c r="B319" s="77"/>
      <c r="C319" s="12"/>
      <c r="D319" s="12"/>
      <c r="E319" s="76"/>
      <c r="F319" s="17"/>
      <c r="G319" s="76"/>
      <c r="H319" s="17"/>
      <c r="I319" s="80"/>
      <c r="J319" s="55"/>
      <c r="K319" s="55"/>
      <c r="L319" s="81"/>
      <c r="M319" s="144"/>
      <c r="N319" s="179"/>
      <c r="O319" s="19"/>
      <c r="P319" s="19"/>
      <c r="Q319" s="19"/>
      <c r="R319" s="19"/>
      <c r="S319" s="19"/>
      <c r="T319" s="19"/>
      <c r="U319" s="197"/>
    </row>
    <row r="320" spans="1:21" x14ac:dyDescent="0.35">
      <c r="A320" s="11"/>
      <c r="B320" s="77"/>
      <c r="C320" s="12"/>
      <c r="D320" s="12"/>
      <c r="E320" s="76"/>
      <c r="F320" s="17"/>
      <c r="G320" s="76"/>
      <c r="H320" s="17"/>
      <c r="I320" s="80"/>
      <c r="J320" s="55"/>
      <c r="K320" s="55"/>
      <c r="L320" s="81"/>
      <c r="M320" s="144"/>
      <c r="N320" s="179"/>
      <c r="O320" s="19"/>
      <c r="P320" s="19"/>
      <c r="Q320" s="19"/>
      <c r="R320" s="19"/>
      <c r="S320" s="19"/>
      <c r="T320" s="19"/>
      <c r="U320" s="197"/>
    </row>
    <row r="321" spans="1:21" x14ac:dyDescent="0.35">
      <c r="A321" s="11"/>
      <c r="B321" s="77"/>
      <c r="C321" s="12"/>
      <c r="D321" s="12"/>
      <c r="E321" s="76"/>
      <c r="F321" s="17"/>
      <c r="G321" s="76"/>
      <c r="H321" s="17"/>
      <c r="I321" s="80"/>
      <c r="J321" s="55"/>
      <c r="K321" s="55"/>
      <c r="L321" s="81"/>
      <c r="M321" s="144"/>
      <c r="N321" s="179"/>
      <c r="O321" s="19"/>
      <c r="P321" s="19"/>
      <c r="Q321" s="19"/>
      <c r="R321" s="19"/>
      <c r="S321" s="19"/>
      <c r="T321" s="19"/>
      <c r="U321" s="197"/>
    </row>
    <row r="322" spans="1:21" x14ac:dyDescent="0.35">
      <c r="A322" s="11"/>
      <c r="B322" s="77"/>
      <c r="C322" s="12"/>
      <c r="D322" s="12"/>
      <c r="E322" s="76"/>
      <c r="F322" s="17"/>
      <c r="G322" s="76"/>
      <c r="H322" s="17"/>
      <c r="I322" s="80"/>
      <c r="J322" s="55"/>
      <c r="K322" s="55"/>
      <c r="L322" s="81"/>
      <c r="M322" s="144"/>
      <c r="N322" s="179"/>
      <c r="O322" s="19"/>
      <c r="P322" s="19"/>
      <c r="Q322" s="19"/>
      <c r="R322" s="19"/>
      <c r="S322" s="19"/>
      <c r="T322" s="19"/>
      <c r="U322" s="197"/>
    </row>
    <row r="323" spans="1:21" x14ac:dyDescent="0.35">
      <c r="A323" s="11"/>
      <c r="B323" s="77"/>
      <c r="C323" s="12"/>
      <c r="D323" s="12"/>
      <c r="E323" s="76"/>
      <c r="F323" s="17"/>
      <c r="G323" s="76"/>
      <c r="H323" s="17"/>
      <c r="I323" s="80"/>
      <c r="J323" s="55"/>
      <c r="K323" s="55"/>
      <c r="L323" s="81"/>
      <c r="M323" s="144"/>
      <c r="N323" s="179"/>
      <c r="O323" s="19"/>
      <c r="P323" s="19"/>
      <c r="Q323" s="19"/>
      <c r="R323" s="19"/>
      <c r="S323" s="19"/>
      <c r="T323" s="19"/>
      <c r="U323" s="197"/>
    </row>
    <row r="324" spans="1:21" x14ac:dyDescent="0.35">
      <c r="A324" s="11"/>
      <c r="B324" s="77"/>
      <c r="C324" s="12"/>
      <c r="D324" s="12"/>
      <c r="E324" s="76"/>
      <c r="F324" s="17"/>
      <c r="G324" s="76"/>
      <c r="H324" s="17"/>
      <c r="I324" s="80"/>
      <c r="J324" s="55"/>
      <c r="K324" s="55"/>
      <c r="L324" s="81"/>
      <c r="M324" s="144"/>
      <c r="N324" s="179"/>
      <c r="O324" s="19"/>
      <c r="P324" s="19"/>
      <c r="Q324" s="19"/>
      <c r="R324" s="19"/>
      <c r="S324" s="19"/>
      <c r="T324" s="19"/>
      <c r="U324" s="197"/>
    </row>
    <row r="325" spans="1:21" x14ac:dyDescent="0.35">
      <c r="A325" s="11"/>
      <c r="B325" s="77"/>
      <c r="C325" s="12"/>
      <c r="D325" s="12"/>
      <c r="E325" s="76"/>
      <c r="F325" s="17"/>
      <c r="G325" s="76"/>
      <c r="H325" s="17"/>
      <c r="I325" s="80"/>
      <c r="J325" s="55"/>
      <c r="K325" s="55"/>
      <c r="L325" s="81"/>
      <c r="M325" s="144"/>
      <c r="N325" s="179"/>
      <c r="O325" s="19"/>
      <c r="P325" s="19"/>
      <c r="Q325" s="19"/>
      <c r="R325" s="19"/>
      <c r="S325" s="19"/>
      <c r="T325" s="19"/>
      <c r="U325" s="197"/>
    </row>
    <row r="326" spans="1:21" x14ac:dyDescent="0.35">
      <c r="A326" s="11"/>
      <c r="B326" s="77"/>
      <c r="C326" s="12"/>
      <c r="D326" s="12"/>
      <c r="E326" s="76"/>
      <c r="F326" s="17"/>
      <c r="G326" s="76"/>
      <c r="H326" s="17"/>
      <c r="I326" s="80"/>
      <c r="J326" s="55"/>
      <c r="K326" s="55"/>
      <c r="L326" s="81"/>
      <c r="M326" s="144"/>
      <c r="N326" s="179"/>
      <c r="O326" s="19"/>
      <c r="P326" s="19"/>
      <c r="Q326" s="19"/>
      <c r="R326" s="19"/>
      <c r="S326" s="19"/>
      <c r="T326" s="19"/>
      <c r="U326" s="197"/>
    </row>
    <row r="327" spans="1:21" x14ac:dyDescent="0.35">
      <c r="A327" s="11"/>
      <c r="B327" s="77"/>
      <c r="C327" s="12"/>
      <c r="D327" s="12"/>
      <c r="E327" s="76"/>
      <c r="F327" s="17"/>
      <c r="G327" s="76"/>
      <c r="H327" s="17"/>
      <c r="I327" s="80"/>
      <c r="J327" s="55"/>
      <c r="K327" s="55"/>
      <c r="L327" s="81"/>
      <c r="M327" s="144"/>
      <c r="N327" s="179"/>
      <c r="O327" s="19"/>
      <c r="P327" s="19"/>
      <c r="Q327" s="19"/>
      <c r="R327" s="19"/>
      <c r="S327" s="19"/>
      <c r="T327" s="19"/>
      <c r="U327" s="197"/>
    </row>
    <row r="328" spans="1:21" x14ac:dyDescent="0.35">
      <c r="A328" s="11"/>
      <c r="B328" s="77"/>
      <c r="C328" s="12"/>
      <c r="D328" s="12"/>
      <c r="E328" s="76"/>
      <c r="F328" s="17"/>
      <c r="G328" s="76"/>
      <c r="H328" s="17"/>
      <c r="I328" s="80"/>
      <c r="J328" s="55"/>
      <c r="K328" s="55"/>
      <c r="L328" s="81"/>
      <c r="M328" s="144"/>
      <c r="N328" s="179"/>
      <c r="O328" s="19"/>
      <c r="P328" s="19"/>
      <c r="Q328" s="19"/>
      <c r="R328" s="19"/>
      <c r="S328" s="19"/>
      <c r="T328" s="19"/>
      <c r="U328" s="197"/>
    </row>
    <row r="329" spans="1:21" x14ac:dyDescent="0.35">
      <c r="A329" s="11"/>
      <c r="B329" s="77"/>
      <c r="C329" s="12"/>
      <c r="D329" s="12"/>
      <c r="E329" s="76"/>
      <c r="F329" s="17"/>
      <c r="G329" s="76"/>
      <c r="H329" s="17"/>
      <c r="I329" s="80"/>
      <c r="J329" s="55"/>
      <c r="K329" s="55"/>
      <c r="L329" s="81"/>
      <c r="M329" s="144"/>
      <c r="N329" s="179"/>
      <c r="O329" s="19"/>
      <c r="P329" s="19"/>
      <c r="Q329" s="19"/>
      <c r="R329" s="19"/>
      <c r="S329" s="19"/>
      <c r="T329" s="19"/>
      <c r="U329" s="197"/>
    </row>
    <row r="330" spans="1:21" x14ac:dyDescent="0.35">
      <c r="A330" s="11"/>
      <c r="B330" s="77"/>
      <c r="C330" s="12"/>
      <c r="D330" s="12"/>
      <c r="E330" s="76"/>
      <c r="F330" s="17"/>
      <c r="G330" s="76"/>
      <c r="H330" s="17"/>
      <c r="I330" s="80"/>
      <c r="J330" s="55"/>
      <c r="K330" s="55"/>
      <c r="L330" s="81"/>
      <c r="M330" s="144"/>
      <c r="N330" s="179"/>
      <c r="O330" s="19"/>
      <c r="P330" s="19"/>
      <c r="Q330" s="19"/>
      <c r="R330" s="19"/>
      <c r="S330" s="19"/>
      <c r="T330" s="19"/>
      <c r="U330" s="197"/>
    </row>
    <row r="331" spans="1:21" x14ac:dyDescent="0.35">
      <c r="A331" s="11"/>
      <c r="B331" s="77"/>
      <c r="C331" s="12"/>
      <c r="D331" s="12"/>
      <c r="E331" s="76"/>
      <c r="F331" s="17"/>
      <c r="G331" s="76"/>
      <c r="H331" s="17"/>
      <c r="I331" s="80"/>
      <c r="J331" s="55"/>
      <c r="K331" s="55"/>
      <c r="L331" s="81"/>
      <c r="M331" s="144"/>
      <c r="N331" s="179"/>
      <c r="O331" s="19"/>
      <c r="P331" s="19"/>
      <c r="Q331" s="19"/>
      <c r="R331" s="19"/>
      <c r="S331" s="19"/>
      <c r="T331" s="19"/>
      <c r="U331" s="197"/>
    </row>
    <row r="332" spans="1:21" x14ac:dyDescent="0.35">
      <c r="A332" s="11"/>
      <c r="B332" s="77"/>
      <c r="C332" s="12"/>
      <c r="D332" s="12"/>
      <c r="E332" s="76"/>
      <c r="F332" s="17"/>
      <c r="G332" s="76"/>
      <c r="H332" s="17"/>
      <c r="I332" s="80"/>
      <c r="J332" s="55"/>
      <c r="K332" s="55"/>
      <c r="L332" s="81"/>
      <c r="M332" s="144"/>
      <c r="N332" s="179"/>
      <c r="O332" s="19"/>
      <c r="P332" s="19"/>
      <c r="Q332" s="19"/>
      <c r="R332" s="19"/>
      <c r="S332" s="19"/>
      <c r="T332" s="19"/>
      <c r="U332" s="197"/>
    </row>
    <row r="333" spans="1:21" x14ac:dyDescent="0.35">
      <c r="A333" s="11"/>
      <c r="B333" s="77"/>
      <c r="C333" s="12"/>
      <c r="D333" s="12"/>
      <c r="E333" s="76"/>
      <c r="F333" s="17"/>
      <c r="G333" s="76"/>
      <c r="H333" s="17"/>
      <c r="I333" s="80"/>
      <c r="J333" s="55"/>
      <c r="K333" s="55"/>
      <c r="L333" s="81"/>
      <c r="M333" s="144"/>
      <c r="N333" s="179"/>
      <c r="O333" s="19"/>
      <c r="P333" s="19"/>
      <c r="Q333" s="19"/>
      <c r="R333" s="19"/>
      <c r="S333" s="19"/>
      <c r="T333" s="19"/>
      <c r="U333" s="197"/>
    </row>
    <row r="334" spans="1:21" x14ac:dyDescent="0.35">
      <c r="A334" s="11"/>
      <c r="B334" s="77"/>
      <c r="C334" s="12"/>
      <c r="D334" s="12"/>
      <c r="E334" s="76"/>
      <c r="F334" s="17"/>
      <c r="G334" s="76"/>
      <c r="H334" s="17"/>
      <c r="I334" s="80"/>
      <c r="J334" s="55"/>
      <c r="K334" s="55"/>
      <c r="L334" s="81"/>
      <c r="M334" s="144"/>
      <c r="N334" s="179"/>
      <c r="O334" s="19"/>
      <c r="P334" s="19"/>
      <c r="Q334" s="19"/>
      <c r="R334" s="19"/>
      <c r="S334" s="19"/>
      <c r="T334" s="19"/>
      <c r="U334" s="197"/>
    </row>
    <row r="335" spans="1:21" x14ac:dyDescent="0.35">
      <c r="A335" s="11"/>
      <c r="B335" s="77"/>
      <c r="C335" s="12"/>
      <c r="D335" s="12"/>
      <c r="E335" s="76"/>
      <c r="F335" s="17"/>
      <c r="G335" s="76"/>
      <c r="H335" s="17"/>
      <c r="I335" s="80"/>
      <c r="J335" s="55"/>
      <c r="K335" s="55"/>
      <c r="L335" s="81"/>
      <c r="M335" s="144"/>
      <c r="N335" s="179"/>
      <c r="O335" s="19"/>
      <c r="P335" s="19"/>
      <c r="Q335" s="19"/>
      <c r="R335" s="19"/>
      <c r="S335" s="19"/>
      <c r="T335" s="19"/>
      <c r="U335" s="197"/>
    </row>
    <row r="336" spans="1:21" x14ac:dyDescent="0.35">
      <c r="A336" s="11"/>
      <c r="B336" s="77"/>
      <c r="C336" s="12"/>
      <c r="D336" s="12"/>
      <c r="E336" s="76"/>
      <c r="F336" s="17"/>
      <c r="G336" s="76"/>
      <c r="H336" s="17"/>
      <c r="I336" s="80"/>
      <c r="J336" s="55"/>
      <c r="K336" s="55"/>
      <c r="L336" s="81"/>
      <c r="M336" s="144"/>
      <c r="N336" s="179"/>
      <c r="O336" s="19"/>
      <c r="P336" s="19"/>
      <c r="Q336" s="19"/>
      <c r="R336" s="19"/>
      <c r="S336" s="19"/>
      <c r="T336" s="19"/>
      <c r="U336" s="197"/>
    </row>
    <row r="337" spans="1:21" x14ac:dyDescent="0.35">
      <c r="A337" s="11"/>
      <c r="B337" s="77"/>
      <c r="C337" s="12"/>
      <c r="D337" s="12"/>
      <c r="E337" s="76"/>
      <c r="F337" s="17"/>
      <c r="G337" s="76"/>
      <c r="H337" s="17"/>
      <c r="I337" s="80"/>
      <c r="J337" s="55"/>
      <c r="K337" s="55"/>
      <c r="L337" s="81"/>
      <c r="M337" s="144"/>
      <c r="N337" s="179"/>
      <c r="O337" s="19"/>
      <c r="P337" s="19"/>
      <c r="Q337" s="19"/>
      <c r="R337" s="19"/>
      <c r="S337" s="19"/>
      <c r="T337" s="19"/>
      <c r="U337" s="197"/>
    </row>
    <row r="338" spans="1:21" x14ac:dyDescent="0.35">
      <c r="A338" s="11"/>
      <c r="B338" s="77"/>
      <c r="C338" s="12"/>
      <c r="D338" s="12"/>
      <c r="E338" s="76"/>
      <c r="F338" s="17"/>
      <c r="G338" s="76"/>
      <c r="H338" s="17"/>
      <c r="I338" s="80"/>
      <c r="J338" s="55"/>
      <c r="K338" s="55"/>
      <c r="L338" s="81"/>
      <c r="M338" s="144"/>
      <c r="N338" s="179"/>
      <c r="O338" s="19"/>
      <c r="P338" s="19"/>
      <c r="Q338" s="19"/>
      <c r="R338" s="19"/>
      <c r="S338" s="19"/>
      <c r="T338" s="19"/>
      <c r="U338" s="197"/>
    </row>
    <row r="339" spans="1:21" x14ac:dyDescent="0.35">
      <c r="A339" s="11"/>
      <c r="B339" s="77"/>
      <c r="C339" s="12"/>
      <c r="D339" s="12"/>
      <c r="E339" s="76"/>
      <c r="F339" s="17"/>
      <c r="G339" s="76"/>
      <c r="H339" s="17"/>
      <c r="I339" s="80"/>
      <c r="J339" s="55"/>
      <c r="K339" s="55"/>
      <c r="L339" s="81"/>
      <c r="M339" s="144"/>
      <c r="N339" s="179"/>
      <c r="O339" s="19"/>
      <c r="P339" s="19"/>
      <c r="Q339" s="19"/>
      <c r="R339" s="19"/>
      <c r="S339" s="19"/>
      <c r="T339" s="19"/>
      <c r="U339" s="197"/>
    </row>
    <row r="340" spans="1:21" x14ac:dyDescent="0.35">
      <c r="A340" s="11"/>
      <c r="B340" s="77"/>
      <c r="C340" s="12"/>
      <c r="D340" s="12"/>
      <c r="E340" s="76"/>
      <c r="F340" s="17"/>
      <c r="G340" s="76"/>
      <c r="H340" s="17"/>
      <c r="I340" s="80"/>
      <c r="J340" s="55"/>
      <c r="K340" s="55"/>
      <c r="L340" s="81"/>
      <c r="M340" s="144"/>
      <c r="N340" s="179"/>
      <c r="O340" s="19"/>
      <c r="P340" s="19"/>
      <c r="Q340" s="19"/>
      <c r="R340" s="19"/>
      <c r="S340" s="19"/>
      <c r="T340" s="19"/>
      <c r="U340" s="197"/>
    </row>
    <row r="341" spans="1:21" x14ac:dyDescent="0.35">
      <c r="A341" s="11"/>
      <c r="B341" s="77"/>
      <c r="C341" s="12"/>
      <c r="D341" s="12"/>
      <c r="E341" s="76"/>
      <c r="F341" s="17"/>
      <c r="G341" s="76"/>
      <c r="H341" s="17"/>
      <c r="I341" s="80"/>
      <c r="J341" s="55"/>
      <c r="K341" s="55"/>
      <c r="L341" s="81"/>
      <c r="M341" s="144"/>
      <c r="N341" s="179"/>
      <c r="O341" s="19"/>
      <c r="P341" s="19"/>
      <c r="Q341" s="19"/>
      <c r="R341" s="19"/>
      <c r="S341" s="19"/>
      <c r="T341" s="19"/>
      <c r="U341" s="197"/>
    </row>
    <row r="342" spans="1:21" x14ac:dyDescent="0.35">
      <c r="A342" s="11"/>
      <c r="B342" s="77"/>
      <c r="C342" s="12"/>
      <c r="D342" s="12"/>
      <c r="E342" s="76"/>
      <c r="F342" s="17"/>
      <c r="G342" s="76"/>
      <c r="H342" s="17"/>
      <c r="I342" s="80"/>
      <c r="J342" s="55"/>
      <c r="K342" s="55"/>
      <c r="L342" s="81"/>
      <c r="M342" s="144"/>
      <c r="N342" s="179"/>
      <c r="O342" s="19"/>
      <c r="P342" s="19"/>
      <c r="Q342" s="19"/>
      <c r="R342" s="19"/>
      <c r="S342" s="19"/>
      <c r="T342" s="19"/>
      <c r="U342" s="197"/>
    </row>
    <row r="343" spans="1:21" x14ac:dyDescent="0.35">
      <c r="A343" s="11"/>
      <c r="B343" s="77"/>
      <c r="C343" s="12"/>
      <c r="D343" s="12"/>
      <c r="E343" s="76"/>
      <c r="F343" s="17"/>
      <c r="G343" s="76"/>
      <c r="H343" s="17"/>
      <c r="I343" s="80"/>
      <c r="J343" s="55"/>
      <c r="K343" s="55"/>
      <c r="L343" s="81"/>
      <c r="M343" s="144"/>
      <c r="N343" s="179"/>
      <c r="O343" s="19"/>
      <c r="P343" s="19"/>
      <c r="Q343" s="19"/>
      <c r="R343" s="19"/>
      <c r="S343" s="19"/>
      <c r="T343" s="19"/>
      <c r="U343" s="197"/>
    </row>
    <row r="344" spans="1:21" x14ac:dyDescent="0.35">
      <c r="A344" s="11"/>
      <c r="B344" s="77"/>
      <c r="C344" s="12"/>
      <c r="D344" s="12"/>
      <c r="E344" s="76"/>
      <c r="F344" s="17"/>
      <c r="G344" s="76"/>
      <c r="H344" s="17"/>
      <c r="I344" s="80"/>
      <c r="J344" s="55"/>
      <c r="K344" s="55"/>
      <c r="L344" s="81"/>
      <c r="M344" s="144"/>
      <c r="N344" s="179"/>
      <c r="O344" s="19"/>
      <c r="P344" s="19"/>
      <c r="Q344" s="19"/>
      <c r="R344" s="19"/>
      <c r="S344" s="19"/>
      <c r="T344" s="19"/>
      <c r="U344" s="197"/>
    </row>
    <row r="345" spans="1:21" x14ac:dyDescent="0.35">
      <c r="A345" s="11"/>
      <c r="B345" s="77"/>
      <c r="C345" s="12"/>
      <c r="D345" s="12"/>
      <c r="E345" s="76"/>
      <c r="F345" s="17"/>
      <c r="G345" s="76"/>
      <c r="H345" s="17"/>
      <c r="I345" s="80"/>
      <c r="J345" s="55"/>
      <c r="K345" s="55"/>
      <c r="L345" s="81"/>
      <c r="M345" s="144"/>
      <c r="N345" s="179"/>
      <c r="O345" s="19"/>
      <c r="P345" s="19"/>
      <c r="Q345" s="19"/>
      <c r="R345" s="19"/>
      <c r="S345" s="19"/>
      <c r="T345" s="19"/>
      <c r="U345" s="197"/>
    </row>
    <row r="346" spans="1:21" x14ac:dyDescent="0.35">
      <c r="A346" s="11"/>
      <c r="B346" s="77"/>
      <c r="C346" s="12"/>
      <c r="D346" s="12"/>
      <c r="E346" s="76"/>
      <c r="F346" s="17"/>
      <c r="G346" s="76"/>
      <c r="H346" s="17"/>
      <c r="I346" s="80"/>
      <c r="J346" s="55"/>
      <c r="K346" s="55"/>
      <c r="L346" s="81"/>
      <c r="M346" s="144"/>
      <c r="N346" s="179"/>
      <c r="O346" s="19"/>
      <c r="P346" s="19"/>
      <c r="Q346" s="19"/>
      <c r="R346" s="19"/>
      <c r="S346" s="19"/>
      <c r="T346" s="19"/>
      <c r="U346" s="197"/>
    </row>
    <row r="347" spans="1:21" x14ac:dyDescent="0.35">
      <c r="A347" s="11"/>
      <c r="B347" s="77"/>
      <c r="C347" s="12"/>
      <c r="D347" s="12"/>
      <c r="E347" s="76"/>
      <c r="F347" s="17"/>
      <c r="G347" s="76"/>
      <c r="H347" s="17"/>
      <c r="I347" s="80"/>
      <c r="J347" s="55"/>
      <c r="K347" s="55"/>
      <c r="L347" s="81"/>
      <c r="M347" s="144"/>
      <c r="N347" s="179"/>
      <c r="O347" s="19"/>
      <c r="P347" s="19"/>
      <c r="Q347" s="19"/>
      <c r="R347" s="19"/>
      <c r="S347" s="19"/>
      <c r="T347" s="19"/>
      <c r="U347" s="197"/>
    </row>
    <row r="348" spans="1:21" x14ac:dyDescent="0.35">
      <c r="A348" s="11"/>
      <c r="B348" s="77"/>
      <c r="C348" s="12"/>
      <c r="D348" s="12"/>
      <c r="E348" s="76"/>
      <c r="F348" s="17"/>
      <c r="G348" s="76"/>
      <c r="H348" s="17"/>
      <c r="I348" s="80"/>
      <c r="J348" s="55"/>
      <c r="K348" s="55"/>
      <c r="L348" s="81"/>
      <c r="M348" s="144"/>
      <c r="N348" s="179"/>
      <c r="O348" s="19"/>
      <c r="P348" s="19"/>
      <c r="Q348" s="19"/>
      <c r="R348" s="19"/>
      <c r="S348" s="19"/>
      <c r="T348" s="19"/>
      <c r="U348" s="197"/>
    </row>
    <row r="349" spans="1:21" x14ac:dyDescent="0.35">
      <c r="A349" s="11"/>
      <c r="B349" s="77"/>
      <c r="C349" s="12"/>
      <c r="D349" s="12"/>
      <c r="E349" s="76"/>
      <c r="F349" s="17"/>
      <c r="G349" s="76"/>
      <c r="H349" s="17"/>
      <c r="I349" s="80"/>
      <c r="J349" s="55"/>
      <c r="K349" s="55"/>
      <c r="L349" s="81"/>
      <c r="M349" s="144"/>
      <c r="N349" s="179"/>
      <c r="O349" s="19"/>
      <c r="P349" s="19"/>
      <c r="Q349" s="19"/>
      <c r="R349" s="19"/>
      <c r="S349" s="19"/>
      <c r="T349" s="19"/>
      <c r="U349" s="197"/>
    </row>
    <row r="350" spans="1:21" x14ac:dyDescent="0.35">
      <c r="A350" s="11"/>
      <c r="B350" s="77"/>
      <c r="C350" s="12"/>
      <c r="D350" s="12"/>
      <c r="E350" s="76"/>
      <c r="F350" s="17"/>
      <c r="G350" s="76"/>
      <c r="H350" s="17"/>
      <c r="I350" s="80"/>
      <c r="J350" s="55"/>
      <c r="K350" s="55"/>
      <c r="L350" s="81"/>
      <c r="M350" s="144"/>
      <c r="N350" s="179"/>
      <c r="O350" s="19"/>
      <c r="P350" s="19"/>
      <c r="Q350" s="19"/>
      <c r="R350" s="19"/>
      <c r="S350" s="19"/>
      <c r="T350" s="19"/>
      <c r="U350" s="197"/>
    </row>
    <row r="351" spans="1:21" x14ac:dyDescent="0.35">
      <c r="A351" s="11"/>
      <c r="B351" s="77"/>
      <c r="C351" s="12"/>
      <c r="D351" s="12"/>
      <c r="E351" s="76"/>
      <c r="F351" s="17"/>
      <c r="G351" s="76"/>
      <c r="H351" s="17"/>
      <c r="I351" s="80"/>
      <c r="J351" s="55"/>
      <c r="K351" s="55"/>
      <c r="L351" s="81"/>
      <c r="M351" s="144"/>
      <c r="N351" s="179"/>
      <c r="O351" s="19"/>
      <c r="P351" s="19"/>
      <c r="Q351" s="19"/>
      <c r="R351" s="19"/>
      <c r="S351" s="19"/>
      <c r="T351" s="19"/>
      <c r="U351" s="197"/>
    </row>
    <row r="352" spans="1:21" x14ac:dyDescent="0.35">
      <c r="A352" s="11"/>
      <c r="B352" s="77"/>
      <c r="C352" s="12"/>
      <c r="D352" s="12"/>
      <c r="E352" s="76"/>
      <c r="F352" s="17"/>
      <c r="G352" s="76"/>
      <c r="H352" s="17"/>
      <c r="I352" s="80"/>
      <c r="J352" s="55"/>
      <c r="K352" s="55"/>
      <c r="L352" s="81"/>
      <c r="M352" s="144"/>
      <c r="N352" s="179"/>
      <c r="O352" s="19"/>
      <c r="P352" s="19"/>
      <c r="Q352" s="19"/>
      <c r="R352" s="19"/>
      <c r="S352" s="19"/>
      <c r="T352" s="19"/>
      <c r="U352" s="197"/>
    </row>
    <row r="353" spans="1:21" x14ac:dyDescent="0.35">
      <c r="A353" s="11"/>
      <c r="B353" s="77"/>
      <c r="C353" s="12"/>
      <c r="D353" s="12"/>
      <c r="E353" s="76"/>
      <c r="F353" s="17"/>
      <c r="G353" s="76"/>
      <c r="H353" s="17"/>
      <c r="I353" s="80"/>
      <c r="J353" s="55"/>
      <c r="K353" s="55"/>
      <c r="L353" s="81"/>
      <c r="M353" s="144"/>
      <c r="N353" s="179"/>
      <c r="O353" s="19"/>
      <c r="P353" s="19"/>
      <c r="Q353" s="19"/>
      <c r="R353" s="19"/>
      <c r="S353" s="19"/>
      <c r="T353" s="19"/>
      <c r="U353" s="197"/>
    </row>
    <row r="354" spans="1:21" x14ac:dyDescent="0.35">
      <c r="A354" s="11"/>
      <c r="B354" s="77"/>
      <c r="C354" s="12"/>
      <c r="D354" s="12"/>
      <c r="E354" s="76"/>
      <c r="F354" s="17"/>
      <c r="G354" s="76"/>
      <c r="H354" s="17"/>
      <c r="I354" s="80"/>
      <c r="J354" s="55"/>
      <c r="K354" s="55"/>
      <c r="L354" s="81"/>
      <c r="M354" s="144"/>
      <c r="N354" s="179"/>
      <c r="O354" s="19"/>
      <c r="P354" s="19"/>
      <c r="Q354" s="19"/>
      <c r="R354" s="19"/>
      <c r="S354" s="19"/>
      <c r="T354" s="19"/>
      <c r="U354" s="197"/>
    </row>
    <row r="355" spans="1:21" x14ac:dyDescent="0.35">
      <c r="A355" s="11"/>
      <c r="B355" s="77"/>
      <c r="C355" s="12"/>
      <c r="D355" s="12"/>
      <c r="E355" s="76"/>
      <c r="F355" s="17"/>
      <c r="G355" s="76"/>
      <c r="H355" s="17"/>
      <c r="I355" s="80"/>
      <c r="J355" s="55"/>
      <c r="K355" s="55"/>
      <c r="L355" s="81"/>
      <c r="M355" s="144"/>
      <c r="N355" s="179"/>
      <c r="O355" s="19"/>
      <c r="P355" s="19"/>
      <c r="Q355" s="19"/>
      <c r="R355" s="19"/>
      <c r="S355" s="19"/>
      <c r="T355" s="19"/>
      <c r="U355" s="197"/>
    </row>
    <row r="356" spans="1:21" x14ac:dyDescent="0.35">
      <c r="A356" s="11"/>
      <c r="B356" s="77"/>
      <c r="C356" s="12"/>
      <c r="D356" s="12"/>
      <c r="E356" s="76"/>
      <c r="F356" s="17"/>
      <c r="G356" s="76"/>
      <c r="H356" s="17"/>
      <c r="I356" s="80"/>
      <c r="J356" s="55"/>
      <c r="K356" s="55"/>
      <c r="L356" s="81"/>
      <c r="M356" s="144"/>
      <c r="N356" s="179"/>
      <c r="O356" s="19"/>
      <c r="P356" s="19"/>
      <c r="Q356" s="19"/>
      <c r="R356" s="19"/>
      <c r="S356" s="19"/>
      <c r="T356" s="19"/>
      <c r="U356" s="197"/>
    </row>
    <row r="357" spans="1:21" x14ac:dyDescent="0.35">
      <c r="A357" s="11"/>
      <c r="B357" s="77"/>
      <c r="C357" s="12"/>
      <c r="D357" s="12"/>
      <c r="E357" s="76"/>
      <c r="F357" s="17"/>
      <c r="G357" s="76"/>
      <c r="H357" s="17"/>
      <c r="I357" s="80"/>
      <c r="J357" s="55"/>
      <c r="K357" s="55"/>
      <c r="L357" s="81"/>
      <c r="M357" s="144"/>
      <c r="N357" s="179"/>
      <c r="O357" s="19"/>
      <c r="P357" s="19"/>
      <c r="Q357" s="19"/>
      <c r="R357" s="19"/>
      <c r="S357" s="19"/>
      <c r="T357" s="19"/>
      <c r="U357" s="197"/>
    </row>
    <row r="358" spans="1:21" x14ac:dyDescent="0.35">
      <c r="A358" s="11"/>
      <c r="B358" s="77"/>
      <c r="C358" s="12"/>
      <c r="D358" s="12"/>
      <c r="E358" s="76"/>
      <c r="F358" s="17"/>
      <c r="G358" s="76"/>
      <c r="H358" s="17"/>
      <c r="I358" s="80"/>
      <c r="J358" s="55"/>
      <c r="K358" s="55"/>
      <c r="L358" s="81"/>
      <c r="M358" s="144"/>
      <c r="N358" s="179"/>
      <c r="O358" s="19"/>
      <c r="P358" s="19"/>
      <c r="Q358" s="19"/>
      <c r="R358" s="19"/>
      <c r="S358" s="19"/>
      <c r="T358" s="19"/>
      <c r="U358" s="197"/>
    </row>
    <row r="359" spans="1:21" x14ac:dyDescent="0.35">
      <c r="A359" s="11"/>
      <c r="B359" s="77"/>
      <c r="C359" s="12"/>
      <c r="D359" s="12"/>
      <c r="E359" s="76"/>
      <c r="F359" s="17"/>
      <c r="G359" s="76"/>
      <c r="H359" s="17"/>
      <c r="I359" s="80"/>
      <c r="J359" s="55"/>
      <c r="K359" s="55"/>
      <c r="L359" s="81"/>
      <c r="M359" s="144"/>
      <c r="N359" s="179"/>
      <c r="O359" s="19"/>
      <c r="P359" s="19"/>
      <c r="Q359" s="19"/>
      <c r="R359" s="19"/>
      <c r="S359" s="19"/>
      <c r="T359" s="19"/>
      <c r="U359" s="197"/>
    </row>
    <row r="360" spans="1:21" x14ac:dyDescent="0.35">
      <c r="A360" s="11"/>
      <c r="B360" s="77"/>
      <c r="C360" s="12"/>
      <c r="D360" s="12"/>
      <c r="E360" s="76"/>
      <c r="F360" s="17"/>
      <c r="G360" s="76"/>
      <c r="H360" s="17"/>
      <c r="I360" s="80"/>
      <c r="J360" s="55"/>
      <c r="K360" s="55"/>
      <c r="L360" s="81"/>
      <c r="M360" s="144"/>
      <c r="N360" s="179"/>
      <c r="O360" s="19"/>
      <c r="P360" s="19"/>
      <c r="Q360" s="19"/>
      <c r="R360" s="19"/>
      <c r="S360" s="19"/>
      <c r="T360" s="19"/>
      <c r="U360" s="197"/>
    </row>
    <row r="361" spans="1:21" x14ac:dyDescent="0.35">
      <c r="A361" s="11"/>
      <c r="B361" s="77"/>
      <c r="C361" s="12"/>
      <c r="D361" s="12"/>
      <c r="E361" s="76"/>
      <c r="F361" s="17"/>
      <c r="G361" s="76"/>
      <c r="H361" s="17"/>
      <c r="I361" s="80"/>
      <c r="J361" s="55"/>
      <c r="K361" s="55"/>
      <c r="L361" s="81"/>
      <c r="M361" s="144"/>
      <c r="N361" s="179"/>
      <c r="O361" s="19"/>
      <c r="P361" s="19"/>
      <c r="Q361" s="19"/>
      <c r="R361" s="19"/>
      <c r="S361" s="19"/>
      <c r="T361" s="19"/>
      <c r="U361" s="197"/>
    </row>
    <row r="362" spans="1:21" x14ac:dyDescent="0.35">
      <c r="A362" s="11"/>
      <c r="B362" s="77"/>
      <c r="C362" s="12"/>
      <c r="D362" s="12"/>
      <c r="E362" s="76"/>
      <c r="F362" s="17"/>
      <c r="G362" s="76"/>
      <c r="H362" s="17"/>
      <c r="I362" s="80"/>
      <c r="J362" s="55"/>
      <c r="K362" s="55"/>
      <c r="L362" s="81"/>
      <c r="M362" s="144"/>
      <c r="N362" s="179"/>
      <c r="O362" s="19"/>
      <c r="P362" s="19"/>
      <c r="Q362" s="19"/>
      <c r="R362" s="19"/>
      <c r="S362" s="19"/>
      <c r="T362" s="19"/>
      <c r="U362" s="197"/>
    </row>
    <row r="363" spans="1:21" x14ac:dyDescent="0.35">
      <c r="A363" s="11"/>
      <c r="B363" s="77"/>
      <c r="C363" s="12"/>
      <c r="D363" s="12"/>
      <c r="E363" s="76"/>
      <c r="F363" s="17"/>
      <c r="G363" s="76"/>
      <c r="H363" s="17"/>
      <c r="I363" s="80"/>
      <c r="J363" s="55"/>
      <c r="K363" s="55"/>
      <c r="L363" s="81"/>
      <c r="M363" s="144"/>
      <c r="N363" s="179"/>
      <c r="O363" s="19"/>
      <c r="P363" s="19"/>
      <c r="Q363" s="19"/>
      <c r="R363" s="19"/>
      <c r="S363" s="19"/>
      <c r="T363" s="19"/>
      <c r="U363" s="197"/>
    </row>
    <row r="364" spans="1:21" x14ac:dyDescent="0.35">
      <c r="A364" s="11"/>
      <c r="B364" s="77"/>
      <c r="C364" s="12"/>
      <c r="D364" s="12"/>
      <c r="E364" s="76"/>
      <c r="F364" s="17"/>
      <c r="G364" s="76"/>
      <c r="H364" s="17"/>
      <c r="I364" s="80"/>
      <c r="J364" s="55"/>
      <c r="K364" s="55"/>
      <c r="L364" s="81"/>
      <c r="M364" s="144"/>
      <c r="N364" s="179"/>
      <c r="O364" s="19"/>
      <c r="P364" s="19"/>
      <c r="Q364" s="19"/>
      <c r="R364" s="19"/>
      <c r="S364" s="19"/>
      <c r="T364" s="19"/>
      <c r="U364" s="197"/>
    </row>
    <row r="365" spans="1:21" x14ac:dyDescent="0.35">
      <c r="A365" s="11"/>
      <c r="B365" s="77"/>
      <c r="C365" s="12"/>
      <c r="D365" s="12"/>
      <c r="E365" s="76"/>
      <c r="F365" s="17"/>
      <c r="G365" s="76"/>
      <c r="H365" s="17"/>
      <c r="I365" s="80"/>
      <c r="J365" s="55"/>
      <c r="K365" s="55"/>
      <c r="L365" s="81"/>
      <c r="M365" s="144"/>
      <c r="N365" s="179"/>
      <c r="O365" s="19"/>
      <c r="P365" s="19"/>
      <c r="Q365" s="19"/>
      <c r="R365" s="19"/>
      <c r="S365" s="19"/>
      <c r="T365" s="19"/>
      <c r="U365" s="197"/>
    </row>
    <row r="366" spans="1:21" x14ac:dyDescent="0.35">
      <c r="A366" s="11"/>
      <c r="B366" s="77"/>
      <c r="C366" s="12"/>
      <c r="D366" s="12"/>
      <c r="E366" s="76"/>
      <c r="F366" s="17"/>
      <c r="G366" s="76"/>
      <c r="H366" s="17"/>
      <c r="I366" s="80"/>
      <c r="J366" s="55"/>
      <c r="K366" s="55"/>
      <c r="L366" s="81"/>
      <c r="M366" s="144"/>
      <c r="N366" s="179"/>
      <c r="O366" s="19"/>
      <c r="P366" s="19"/>
      <c r="Q366" s="19"/>
      <c r="R366" s="19"/>
      <c r="S366" s="19"/>
      <c r="T366" s="19"/>
      <c r="U366" s="197"/>
    </row>
    <row r="367" spans="1:21" x14ac:dyDescent="0.35">
      <c r="A367" s="11"/>
      <c r="B367" s="77"/>
      <c r="C367" s="12"/>
      <c r="D367" s="12"/>
      <c r="E367" s="76"/>
      <c r="F367" s="17"/>
      <c r="G367" s="76"/>
      <c r="H367" s="17"/>
      <c r="I367" s="80"/>
      <c r="J367" s="55"/>
      <c r="K367" s="55"/>
      <c r="L367" s="81"/>
      <c r="M367" s="144"/>
      <c r="N367" s="179"/>
      <c r="O367" s="19"/>
      <c r="P367" s="19"/>
      <c r="Q367" s="19"/>
      <c r="R367" s="19"/>
      <c r="S367" s="19"/>
      <c r="T367" s="19"/>
      <c r="U367" s="197"/>
    </row>
    <row r="368" spans="1:21" x14ac:dyDescent="0.35">
      <c r="A368" s="11"/>
      <c r="B368" s="77"/>
      <c r="C368" s="12"/>
      <c r="D368" s="12"/>
      <c r="E368" s="76"/>
      <c r="F368" s="17"/>
      <c r="G368" s="76"/>
      <c r="H368" s="17"/>
      <c r="I368" s="80"/>
      <c r="J368" s="55"/>
      <c r="K368" s="55"/>
      <c r="L368" s="81"/>
      <c r="M368" s="144"/>
      <c r="N368" s="179"/>
      <c r="O368" s="19"/>
      <c r="P368" s="19"/>
      <c r="Q368" s="19"/>
      <c r="R368" s="19"/>
      <c r="S368" s="19"/>
      <c r="T368" s="19"/>
      <c r="U368" s="197"/>
    </row>
    <row r="369" spans="1:21" x14ac:dyDescent="0.35">
      <c r="A369" s="11"/>
      <c r="B369" s="77"/>
      <c r="C369" s="12"/>
      <c r="D369" s="12"/>
      <c r="E369" s="76"/>
      <c r="F369" s="17"/>
      <c r="G369" s="76"/>
      <c r="H369" s="17"/>
      <c r="I369" s="80"/>
      <c r="J369" s="55"/>
      <c r="K369" s="55"/>
      <c r="L369" s="81"/>
      <c r="M369" s="144"/>
      <c r="N369" s="179"/>
      <c r="O369" s="19"/>
      <c r="P369" s="19"/>
      <c r="Q369" s="19"/>
      <c r="R369" s="19"/>
      <c r="S369" s="19"/>
      <c r="T369" s="19"/>
      <c r="U369" s="197"/>
    </row>
    <row r="370" spans="1:21" x14ac:dyDescent="0.35">
      <c r="A370" s="11"/>
      <c r="B370" s="77"/>
      <c r="C370" s="12"/>
      <c r="D370" s="12"/>
      <c r="E370" s="76"/>
      <c r="F370" s="17"/>
      <c r="G370" s="76"/>
      <c r="H370" s="17"/>
      <c r="I370" s="80"/>
      <c r="J370" s="55"/>
      <c r="K370" s="55"/>
      <c r="L370" s="81"/>
      <c r="M370" s="144"/>
      <c r="N370" s="179"/>
      <c r="O370" s="19"/>
      <c r="P370" s="19"/>
      <c r="Q370" s="19"/>
      <c r="R370" s="19"/>
      <c r="S370" s="19"/>
      <c r="T370" s="19"/>
      <c r="U370" s="197"/>
    </row>
    <row r="371" spans="1:21" x14ac:dyDescent="0.35">
      <c r="A371" s="11"/>
      <c r="B371" s="77"/>
      <c r="C371" s="12"/>
      <c r="D371" s="12"/>
      <c r="E371" s="76"/>
      <c r="F371" s="17"/>
      <c r="G371" s="76"/>
      <c r="H371" s="17"/>
      <c r="I371" s="80"/>
      <c r="J371" s="55"/>
      <c r="K371" s="55"/>
      <c r="L371" s="81"/>
      <c r="M371" s="144"/>
      <c r="N371" s="179"/>
      <c r="O371" s="19"/>
      <c r="P371" s="19"/>
      <c r="Q371" s="19"/>
      <c r="R371" s="19"/>
      <c r="S371" s="19"/>
      <c r="T371" s="19"/>
      <c r="U371" s="197"/>
    </row>
    <row r="372" spans="1:21" x14ac:dyDescent="0.35">
      <c r="A372" s="11"/>
      <c r="B372" s="77"/>
      <c r="C372" s="12"/>
      <c r="D372" s="12"/>
      <c r="E372" s="76"/>
      <c r="F372" s="17"/>
      <c r="G372" s="76"/>
      <c r="H372" s="17"/>
      <c r="I372" s="80"/>
      <c r="J372" s="55"/>
      <c r="K372" s="55"/>
      <c r="L372" s="81"/>
      <c r="M372" s="144"/>
      <c r="N372" s="179"/>
      <c r="O372" s="19"/>
      <c r="P372" s="19"/>
      <c r="Q372" s="19"/>
      <c r="R372" s="19"/>
      <c r="S372" s="19"/>
      <c r="T372" s="19"/>
      <c r="U372" s="197"/>
    </row>
    <row r="373" spans="1:21" x14ac:dyDescent="0.35">
      <c r="A373" s="11"/>
      <c r="B373" s="77"/>
      <c r="C373" s="12"/>
      <c r="D373" s="12"/>
      <c r="E373" s="76"/>
      <c r="F373" s="17"/>
      <c r="G373" s="76"/>
      <c r="H373" s="17"/>
      <c r="I373" s="80"/>
      <c r="J373" s="55"/>
      <c r="K373" s="55"/>
      <c r="L373" s="81"/>
      <c r="M373" s="144"/>
      <c r="N373" s="179"/>
      <c r="O373" s="19"/>
      <c r="P373" s="19"/>
      <c r="Q373" s="19"/>
      <c r="R373" s="19"/>
      <c r="S373" s="19"/>
      <c r="T373" s="19"/>
      <c r="U373" s="197"/>
    </row>
    <row r="374" spans="1:21" x14ac:dyDescent="0.35">
      <c r="A374" s="11"/>
      <c r="B374" s="77"/>
      <c r="C374" s="12"/>
      <c r="D374" s="12"/>
      <c r="E374" s="76"/>
      <c r="F374" s="17"/>
      <c r="G374" s="76"/>
      <c r="H374" s="17"/>
      <c r="I374" s="80"/>
      <c r="J374" s="55"/>
      <c r="K374" s="55"/>
      <c r="L374" s="81"/>
      <c r="M374" s="144"/>
      <c r="N374" s="179"/>
      <c r="O374" s="19"/>
      <c r="P374" s="19"/>
      <c r="Q374" s="19"/>
      <c r="R374" s="19"/>
      <c r="S374" s="19"/>
      <c r="T374" s="19"/>
      <c r="U374" s="197"/>
    </row>
    <row r="375" spans="1:21" x14ac:dyDescent="0.35">
      <c r="A375" s="11"/>
      <c r="B375" s="77"/>
      <c r="C375" s="12"/>
      <c r="D375" s="12"/>
      <c r="E375" s="76"/>
      <c r="F375" s="17"/>
      <c r="G375" s="76"/>
      <c r="H375" s="17"/>
      <c r="I375" s="80"/>
      <c r="J375" s="55"/>
      <c r="K375" s="55"/>
      <c r="L375" s="81"/>
      <c r="M375" s="144"/>
      <c r="N375" s="179"/>
      <c r="O375" s="19"/>
      <c r="P375" s="19"/>
      <c r="Q375" s="19"/>
      <c r="R375" s="19"/>
      <c r="S375" s="19"/>
      <c r="T375" s="19"/>
      <c r="U375" s="197"/>
    </row>
    <row r="376" spans="1:21" x14ac:dyDescent="0.35">
      <c r="A376" s="11"/>
      <c r="B376" s="77"/>
      <c r="C376" s="12"/>
      <c r="D376" s="12"/>
      <c r="E376" s="76"/>
      <c r="F376" s="17"/>
      <c r="G376" s="76"/>
      <c r="H376" s="17"/>
      <c r="I376" s="80"/>
      <c r="J376" s="55"/>
      <c r="K376" s="55"/>
      <c r="L376" s="81"/>
      <c r="M376" s="144"/>
      <c r="N376" s="179"/>
      <c r="O376" s="19"/>
      <c r="P376" s="19"/>
      <c r="Q376" s="19"/>
      <c r="R376" s="19"/>
      <c r="S376" s="19"/>
      <c r="T376" s="19"/>
      <c r="U376" s="197"/>
    </row>
    <row r="377" spans="1:21" x14ac:dyDescent="0.35">
      <c r="A377" s="11"/>
      <c r="B377" s="77"/>
      <c r="C377" s="12"/>
      <c r="D377" s="12"/>
      <c r="E377" s="76"/>
      <c r="F377" s="17"/>
      <c r="G377" s="76"/>
      <c r="H377" s="17"/>
      <c r="I377" s="80"/>
      <c r="J377" s="55"/>
      <c r="K377" s="55"/>
      <c r="L377" s="81"/>
      <c r="M377" s="144"/>
      <c r="N377" s="179"/>
      <c r="O377" s="19"/>
      <c r="P377" s="19"/>
      <c r="Q377" s="19"/>
      <c r="R377" s="19"/>
      <c r="S377" s="19"/>
      <c r="T377" s="19"/>
      <c r="U377" s="197"/>
    </row>
    <row r="378" spans="1:21" x14ac:dyDescent="0.35">
      <c r="A378" s="11"/>
      <c r="B378" s="77"/>
      <c r="C378" s="12"/>
      <c r="D378" s="12"/>
      <c r="E378" s="76"/>
      <c r="F378" s="17"/>
      <c r="G378" s="76"/>
      <c r="H378" s="17"/>
      <c r="I378" s="80"/>
      <c r="J378" s="55"/>
      <c r="K378" s="55"/>
      <c r="L378" s="81"/>
      <c r="M378" s="144"/>
      <c r="N378" s="179"/>
      <c r="O378" s="19"/>
      <c r="P378" s="19"/>
      <c r="Q378" s="19"/>
      <c r="R378" s="19"/>
      <c r="S378" s="19"/>
      <c r="T378" s="19"/>
      <c r="U378" s="197"/>
    </row>
    <row r="379" spans="1:21" x14ac:dyDescent="0.35">
      <c r="A379" s="11"/>
      <c r="B379" s="77"/>
      <c r="C379" s="12"/>
      <c r="D379" s="12"/>
      <c r="E379" s="76"/>
      <c r="F379" s="17"/>
      <c r="G379" s="76"/>
      <c r="H379" s="17"/>
      <c r="I379" s="80"/>
      <c r="J379" s="55"/>
      <c r="K379" s="55"/>
      <c r="L379" s="81"/>
      <c r="M379" s="144"/>
      <c r="N379" s="179"/>
      <c r="O379" s="19"/>
      <c r="P379" s="19"/>
      <c r="Q379" s="19"/>
      <c r="R379" s="19"/>
      <c r="S379" s="19"/>
      <c r="T379" s="19"/>
      <c r="U379" s="197"/>
    </row>
    <row r="380" spans="1:21" x14ac:dyDescent="0.35">
      <c r="A380" s="11"/>
      <c r="B380" s="77"/>
      <c r="C380" s="12"/>
      <c r="D380" s="12"/>
      <c r="E380" s="76"/>
      <c r="F380" s="17"/>
      <c r="G380" s="76"/>
      <c r="H380" s="17"/>
      <c r="I380" s="80"/>
      <c r="J380" s="55"/>
      <c r="K380" s="55"/>
      <c r="L380" s="81"/>
      <c r="M380" s="144"/>
      <c r="N380" s="179"/>
      <c r="O380" s="19"/>
      <c r="P380" s="19"/>
      <c r="Q380" s="19"/>
      <c r="R380" s="19"/>
      <c r="S380" s="19"/>
      <c r="T380" s="19"/>
      <c r="U380" s="197"/>
    </row>
    <row r="381" spans="1:21" x14ac:dyDescent="0.35">
      <c r="A381" s="11"/>
      <c r="B381" s="77"/>
      <c r="C381" s="12"/>
      <c r="D381" s="12"/>
      <c r="E381" s="76"/>
      <c r="F381" s="17"/>
      <c r="G381" s="76"/>
      <c r="H381" s="17"/>
      <c r="I381" s="80"/>
      <c r="J381" s="55"/>
      <c r="K381" s="55"/>
      <c r="L381" s="81"/>
      <c r="M381" s="144"/>
      <c r="N381" s="179"/>
      <c r="O381" s="19"/>
      <c r="P381" s="19"/>
      <c r="Q381" s="19"/>
      <c r="R381" s="19"/>
      <c r="S381" s="19"/>
      <c r="T381" s="19"/>
      <c r="U381" s="197"/>
    </row>
    <row r="382" spans="1:21" x14ac:dyDescent="0.35">
      <c r="A382" s="11"/>
      <c r="B382" s="77"/>
      <c r="C382" s="12"/>
      <c r="D382" s="12"/>
      <c r="E382" s="76"/>
      <c r="F382" s="17"/>
      <c r="G382" s="76"/>
      <c r="H382" s="17"/>
      <c r="I382" s="80"/>
      <c r="J382" s="55"/>
      <c r="K382" s="55"/>
      <c r="L382" s="81"/>
      <c r="M382" s="144"/>
      <c r="N382" s="179"/>
      <c r="O382" s="19"/>
      <c r="P382" s="19"/>
      <c r="Q382" s="19"/>
      <c r="R382" s="19"/>
      <c r="S382" s="19"/>
      <c r="T382" s="19"/>
      <c r="U382" s="197"/>
    </row>
    <row r="383" spans="1:21" x14ac:dyDescent="0.35">
      <c r="A383" s="11"/>
      <c r="B383" s="77"/>
      <c r="C383" s="12"/>
      <c r="D383" s="12"/>
      <c r="E383" s="76"/>
      <c r="F383" s="17"/>
      <c r="G383" s="76"/>
      <c r="H383" s="17"/>
      <c r="I383" s="80"/>
      <c r="J383" s="55"/>
      <c r="K383" s="55"/>
      <c r="L383" s="81"/>
      <c r="M383" s="144"/>
      <c r="N383" s="179"/>
      <c r="O383" s="19"/>
      <c r="P383" s="19"/>
      <c r="Q383" s="19"/>
      <c r="R383" s="19"/>
      <c r="S383" s="19"/>
      <c r="T383" s="19"/>
      <c r="U383" s="197"/>
    </row>
    <row r="384" spans="1:21" x14ac:dyDescent="0.35">
      <c r="A384" s="11"/>
      <c r="B384" s="77"/>
      <c r="C384" s="12"/>
      <c r="D384" s="12"/>
      <c r="E384" s="76"/>
      <c r="F384" s="17"/>
      <c r="G384" s="76"/>
      <c r="H384" s="17"/>
      <c r="I384" s="80"/>
      <c r="J384" s="55"/>
      <c r="K384" s="55"/>
      <c r="L384" s="81"/>
      <c r="M384" s="144"/>
      <c r="N384" s="179"/>
      <c r="O384" s="19"/>
      <c r="P384" s="19"/>
      <c r="Q384" s="19"/>
      <c r="R384" s="19"/>
      <c r="S384" s="19"/>
      <c r="T384" s="19"/>
      <c r="U384" s="197"/>
    </row>
    <row r="385" spans="1:21" x14ac:dyDescent="0.35">
      <c r="A385" s="11"/>
      <c r="B385" s="77"/>
      <c r="C385" s="12"/>
      <c r="D385" s="12"/>
      <c r="E385" s="76"/>
      <c r="F385" s="17"/>
      <c r="G385" s="76"/>
      <c r="H385" s="17"/>
      <c r="I385" s="80"/>
      <c r="J385" s="55"/>
      <c r="K385" s="55"/>
      <c r="L385" s="81"/>
      <c r="M385" s="144"/>
      <c r="N385" s="179"/>
      <c r="O385" s="19"/>
      <c r="P385" s="19"/>
      <c r="Q385" s="19"/>
      <c r="R385" s="19"/>
      <c r="S385" s="19"/>
      <c r="T385" s="19"/>
      <c r="U385" s="197"/>
    </row>
    <row r="386" spans="1:21" x14ac:dyDescent="0.35">
      <c r="A386" s="11"/>
      <c r="B386" s="77"/>
      <c r="C386" s="12"/>
      <c r="D386" s="12"/>
      <c r="E386" s="76"/>
      <c r="F386" s="17"/>
      <c r="G386" s="76"/>
      <c r="H386" s="17"/>
      <c r="I386" s="80"/>
      <c r="J386" s="55"/>
      <c r="K386" s="55"/>
      <c r="L386" s="81"/>
      <c r="M386" s="144"/>
      <c r="N386" s="179"/>
      <c r="O386" s="19"/>
      <c r="P386" s="19"/>
      <c r="Q386" s="19"/>
      <c r="R386" s="19"/>
      <c r="S386" s="19"/>
      <c r="T386" s="19"/>
      <c r="U386" s="197"/>
    </row>
    <row r="387" spans="1:21" x14ac:dyDescent="0.35">
      <c r="A387" s="11"/>
      <c r="B387" s="77"/>
      <c r="C387" s="12"/>
      <c r="D387" s="12"/>
      <c r="E387" s="76"/>
      <c r="F387" s="17"/>
      <c r="G387" s="76"/>
      <c r="H387" s="17"/>
      <c r="I387" s="80"/>
      <c r="J387" s="55"/>
      <c r="K387" s="55"/>
      <c r="L387" s="81"/>
      <c r="M387" s="144"/>
      <c r="N387" s="179"/>
      <c r="O387" s="19"/>
      <c r="P387" s="19"/>
      <c r="Q387" s="19"/>
      <c r="R387" s="19"/>
      <c r="S387" s="19"/>
      <c r="T387" s="19"/>
      <c r="U387" s="197"/>
    </row>
    <row r="388" spans="1:21" x14ac:dyDescent="0.35">
      <c r="A388" s="11"/>
      <c r="B388" s="77"/>
      <c r="C388" s="12"/>
      <c r="D388" s="12"/>
      <c r="E388" s="76"/>
      <c r="F388" s="17"/>
      <c r="G388" s="76"/>
      <c r="H388" s="17"/>
      <c r="I388" s="80"/>
      <c r="J388" s="55"/>
      <c r="K388" s="55"/>
      <c r="L388" s="81"/>
      <c r="M388" s="144"/>
      <c r="N388" s="179"/>
      <c r="O388" s="19"/>
      <c r="P388" s="19"/>
      <c r="Q388" s="19"/>
      <c r="R388" s="19"/>
      <c r="S388" s="19"/>
      <c r="T388" s="19"/>
      <c r="U388" s="197"/>
    </row>
    <row r="389" spans="1:21" x14ac:dyDescent="0.35">
      <c r="A389" s="11"/>
      <c r="B389" s="77"/>
      <c r="C389" s="12"/>
      <c r="D389" s="12"/>
      <c r="E389" s="76"/>
      <c r="F389" s="17"/>
      <c r="G389" s="76"/>
      <c r="H389" s="17"/>
      <c r="I389" s="80"/>
      <c r="J389" s="55"/>
      <c r="K389" s="55"/>
      <c r="L389" s="81"/>
      <c r="M389" s="144"/>
      <c r="N389" s="179"/>
      <c r="O389" s="19"/>
      <c r="P389" s="19"/>
      <c r="Q389" s="19"/>
      <c r="R389" s="19"/>
      <c r="S389" s="19"/>
      <c r="T389" s="19"/>
      <c r="U389" s="197"/>
    </row>
    <row r="390" spans="1:21" x14ac:dyDescent="0.35">
      <c r="A390" s="11"/>
      <c r="B390" s="77"/>
      <c r="C390" s="12"/>
      <c r="D390" s="12"/>
      <c r="E390" s="76"/>
      <c r="F390" s="17"/>
      <c r="G390" s="76"/>
      <c r="H390" s="17"/>
      <c r="I390" s="80"/>
      <c r="J390" s="55"/>
      <c r="K390" s="55"/>
      <c r="L390" s="81"/>
      <c r="M390" s="144"/>
      <c r="N390" s="179"/>
      <c r="O390" s="19"/>
      <c r="P390" s="19"/>
      <c r="Q390" s="19"/>
      <c r="R390" s="19"/>
      <c r="S390" s="19"/>
      <c r="T390" s="19"/>
      <c r="U390" s="197"/>
    </row>
    <row r="391" spans="1:21" x14ac:dyDescent="0.35">
      <c r="A391" s="11"/>
      <c r="B391" s="77"/>
      <c r="C391" s="12"/>
      <c r="D391" s="12"/>
      <c r="E391" s="76"/>
      <c r="F391" s="17"/>
      <c r="G391" s="76"/>
      <c r="H391" s="17"/>
      <c r="I391" s="80"/>
      <c r="J391" s="55"/>
      <c r="K391" s="55"/>
      <c r="L391" s="81"/>
      <c r="M391" s="144"/>
      <c r="N391" s="179"/>
      <c r="O391" s="19"/>
      <c r="P391" s="19"/>
      <c r="Q391" s="19"/>
      <c r="R391" s="19"/>
      <c r="S391" s="19"/>
      <c r="T391" s="19"/>
      <c r="U391" s="197"/>
    </row>
    <row r="392" spans="1:21" x14ac:dyDescent="0.35">
      <c r="A392" s="11"/>
      <c r="B392" s="77"/>
      <c r="C392" s="12"/>
      <c r="D392" s="12"/>
      <c r="E392" s="76"/>
      <c r="F392" s="17"/>
      <c r="G392" s="76"/>
      <c r="H392" s="17"/>
      <c r="I392" s="80"/>
      <c r="J392" s="55"/>
      <c r="K392" s="55"/>
      <c r="L392" s="81"/>
      <c r="M392" s="144"/>
      <c r="N392" s="179"/>
      <c r="O392" s="19"/>
      <c r="P392" s="19"/>
      <c r="Q392" s="19"/>
      <c r="R392" s="19"/>
      <c r="S392" s="19"/>
      <c r="T392" s="19"/>
      <c r="U392" s="197"/>
    </row>
    <row r="393" spans="1:21" x14ac:dyDescent="0.35">
      <c r="A393" s="11"/>
      <c r="B393" s="77"/>
      <c r="C393" s="12"/>
      <c r="D393" s="12"/>
      <c r="E393" s="76"/>
      <c r="F393" s="17"/>
      <c r="G393" s="76"/>
      <c r="H393" s="17"/>
      <c r="I393" s="80"/>
      <c r="J393" s="55"/>
      <c r="K393" s="55"/>
      <c r="L393" s="81"/>
      <c r="M393" s="144"/>
      <c r="N393" s="179"/>
      <c r="O393" s="19"/>
      <c r="P393" s="19"/>
      <c r="Q393" s="19"/>
      <c r="R393" s="19"/>
      <c r="S393" s="19"/>
      <c r="T393" s="19"/>
      <c r="U393" s="197"/>
    </row>
    <row r="394" spans="1:21" x14ac:dyDescent="0.35">
      <c r="A394" s="11"/>
      <c r="B394" s="77"/>
      <c r="C394" s="12"/>
      <c r="D394" s="12"/>
      <c r="E394" s="76"/>
      <c r="F394" s="17"/>
      <c r="G394" s="76"/>
      <c r="H394" s="17"/>
      <c r="I394" s="80"/>
      <c r="J394" s="55"/>
      <c r="K394" s="55"/>
      <c r="L394" s="81"/>
      <c r="M394" s="144"/>
      <c r="N394" s="179"/>
      <c r="O394" s="19"/>
      <c r="P394" s="19"/>
      <c r="Q394" s="19"/>
      <c r="R394" s="19"/>
      <c r="S394" s="19"/>
      <c r="T394" s="19"/>
      <c r="U394" s="197"/>
    </row>
    <row r="395" spans="1:21" x14ac:dyDescent="0.35">
      <c r="A395" s="11"/>
      <c r="B395" s="77"/>
      <c r="C395" s="12"/>
      <c r="D395" s="12"/>
      <c r="E395" s="76"/>
      <c r="F395" s="17"/>
      <c r="G395" s="76"/>
      <c r="H395" s="17"/>
      <c r="I395" s="80"/>
      <c r="J395" s="55"/>
      <c r="K395" s="55"/>
      <c r="L395" s="81"/>
      <c r="M395" s="144"/>
      <c r="N395" s="179"/>
      <c r="O395" s="19"/>
      <c r="P395" s="19"/>
      <c r="Q395" s="19"/>
      <c r="R395" s="19"/>
      <c r="S395" s="19"/>
      <c r="T395" s="19"/>
      <c r="U395" s="197"/>
    </row>
    <row r="396" spans="1:21" x14ac:dyDescent="0.35">
      <c r="A396" s="11"/>
      <c r="B396" s="77"/>
      <c r="C396" s="12"/>
      <c r="D396" s="12"/>
      <c r="E396" s="76"/>
      <c r="F396" s="17"/>
      <c r="G396" s="76"/>
      <c r="H396" s="17"/>
      <c r="I396" s="80"/>
      <c r="J396" s="55"/>
      <c r="K396" s="55"/>
      <c r="L396" s="81"/>
      <c r="M396" s="144"/>
      <c r="N396" s="179"/>
      <c r="O396" s="19"/>
      <c r="P396" s="19"/>
      <c r="Q396" s="19"/>
      <c r="R396" s="19"/>
      <c r="S396" s="19"/>
      <c r="T396" s="19"/>
      <c r="U396" s="197"/>
    </row>
    <row r="397" spans="1:21" x14ac:dyDescent="0.35">
      <c r="A397" s="11"/>
      <c r="B397" s="77"/>
      <c r="C397" s="12"/>
      <c r="D397" s="12"/>
      <c r="E397" s="76"/>
      <c r="F397" s="17"/>
      <c r="G397" s="76"/>
      <c r="H397" s="17"/>
      <c r="I397" s="80"/>
      <c r="J397" s="55"/>
      <c r="K397" s="55"/>
      <c r="L397" s="81"/>
      <c r="M397" s="144"/>
      <c r="N397" s="179"/>
      <c r="O397" s="19"/>
      <c r="P397" s="19"/>
      <c r="Q397" s="19"/>
      <c r="R397" s="19"/>
      <c r="S397" s="19"/>
      <c r="T397" s="19"/>
      <c r="U397" s="197"/>
    </row>
    <row r="398" spans="1:21" x14ac:dyDescent="0.35">
      <c r="A398" s="11"/>
      <c r="B398" s="77"/>
      <c r="C398" s="12"/>
      <c r="D398" s="12"/>
      <c r="E398" s="76"/>
      <c r="F398" s="17"/>
      <c r="G398" s="76"/>
      <c r="H398" s="17"/>
      <c r="I398" s="80"/>
      <c r="J398" s="55"/>
      <c r="K398" s="55"/>
      <c r="L398" s="81"/>
      <c r="M398" s="144"/>
      <c r="N398" s="179"/>
      <c r="O398" s="19"/>
      <c r="P398" s="19"/>
      <c r="Q398" s="19"/>
      <c r="R398" s="19"/>
      <c r="S398" s="19"/>
      <c r="T398" s="19"/>
      <c r="U398" s="197"/>
    </row>
    <row r="399" spans="1:21" x14ac:dyDescent="0.35">
      <c r="A399" s="11"/>
      <c r="B399" s="77"/>
      <c r="C399" s="12"/>
      <c r="D399" s="12"/>
      <c r="E399" s="76"/>
      <c r="F399" s="17"/>
      <c r="G399" s="76"/>
      <c r="H399" s="17"/>
      <c r="I399" s="80"/>
      <c r="J399" s="55"/>
      <c r="K399" s="55"/>
      <c r="L399" s="81"/>
      <c r="M399" s="144"/>
      <c r="N399" s="179"/>
      <c r="O399" s="19"/>
      <c r="P399" s="19"/>
      <c r="Q399" s="19"/>
      <c r="R399" s="19"/>
      <c r="S399" s="19"/>
      <c r="T399" s="19"/>
      <c r="U399" s="197"/>
    </row>
    <row r="400" spans="1:21" x14ac:dyDescent="0.35">
      <c r="A400" s="11"/>
      <c r="B400" s="77"/>
      <c r="C400" s="12"/>
      <c r="D400" s="12"/>
      <c r="E400" s="76"/>
      <c r="F400" s="17"/>
      <c r="G400" s="76"/>
      <c r="H400" s="17"/>
      <c r="I400" s="80"/>
      <c r="J400" s="55"/>
      <c r="K400" s="55"/>
      <c r="L400" s="81"/>
      <c r="M400" s="144"/>
      <c r="N400" s="179"/>
      <c r="O400" s="19"/>
      <c r="P400" s="19"/>
      <c r="Q400" s="19"/>
      <c r="R400" s="19"/>
      <c r="S400" s="19"/>
      <c r="T400" s="19"/>
      <c r="U400" s="197"/>
    </row>
    <row r="401" spans="1:21" x14ac:dyDescent="0.35">
      <c r="A401" s="11"/>
      <c r="B401" s="77"/>
      <c r="C401" s="12"/>
      <c r="D401" s="12"/>
      <c r="E401" s="76"/>
      <c r="F401" s="17"/>
      <c r="G401" s="76"/>
      <c r="H401" s="17"/>
      <c r="I401" s="80"/>
      <c r="J401" s="55"/>
      <c r="K401" s="55"/>
      <c r="L401" s="81"/>
      <c r="M401" s="144"/>
      <c r="N401" s="179"/>
      <c r="O401" s="19"/>
      <c r="P401" s="19"/>
      <c r="Q401" s="19"/>
      <c r="R401" s="19"/>
      <c r="S401" s="19"/>
      <c r="T401" s="19"/>
      <c r="U401" s="197"/>
    </row>
    <row r="402" spans="1:21" x14ac:dyDescent="0.35">
      <c r="A402" s="11"/>
      <c r="B402" s="77"/>
      <c r="C402" s="12"/>
      <c r="D402" s="12"/>
      <c r="E402" s="76"/>
      <c r="F402" s="17"/>
      <c r="G402" s="76"/>
      <c r="H402" s="17"/>
      <c r="I402" s="80"/>
      <c r="J402" s="55"/>
      <c r="K402" s="55"/>
      <c r="L402" s="81"/>
      <c r="M402" s="144"/>
      <c r="N402" s="179"/>
      <c r="O402" s="19"/>
      <c r="P402" s="19"/>
      <c r="Q402" s="19"/>
      <c r="R402" s="19"/>
      <c r="S402" s="19"/>
      <c r="T402" s="19"/>
      <c r="U402" s="197"/>
    </row>
    <row r="403" spans="1:21" x14ac:dyDescent="0.35">
      <c r="A403" s="11"/>
      <c r="B403" s="77"/>
      <c r="C403" s="12"/>
      <c r="D403" s="12"/>
      <c r="E403" s="76"/>
      <c r="F403" s="17"/>
      <c r="G403" s="76"/>
      <c r="H403" s="17"/>
      <c r="I403" s="80"/>
      <c r="J403" s="55"/>
      <c r="K403" s="55"/>
      <c r="L403" s="81"/>
      <c r="M403" s="144"/>
      <c r="N403" s="179"/>
      <c r="O403" s="19"/>
      <c r="P403" s="19"/>
      <c r="Q403" s="19"/>
      <c r="R403" s="19"/>
      <c r="S403" s="19"/>
      <c r="T403" s="19"/>
      <c r="U403" s="197"/>
    </row>
    <row r="404" spans="1:21" x14ac:dyDescent="0.35">
      <c r="A404" s="11"/>
      <c r="B404" s="77"/>
      <c r="C404" s="12"/>
      <c r="D404" s="12"/>
      <c r="E404" s="76"/>
      <c r="F404" s="17"/>
      <c r="G404" s="76"/>
      <c r="H404" s="17"/>
      <c r="I404" s="80"/>
      <c r="J404" s="55"/>
      <c r="K404" s="55"/>
      <c r="L404" s="81"/>
      <c r="M404" s="144"/>
      <c r="N404" s="179"/>
      <c r="O404" s="19"/>
      <c r="P404" s="19"/>
      <c r="Q404" s="19"/>
      <c r="R404" s="19"/>
      <c r="S404" s="19"/>
      <c r="T404" s="19"/>
      <c r="U404" s="197"/>
    </row>
    <row r="405" spans="1:21" x14ac:dyDescent="0.35">
      <c r="A405" s="11"/>
      <c r="B405" s="77"/>
      <c r="C405" s="12"/>
      <c r="D405" s="12"/>
      <c r="E405" s="76"/>
      <c r="F405" s="17"/>
      <c r="G405" s="76"/>
      <c r="H405" s="17"/>
      <c r="I405" s="80"/>
      <c r="J405" s="55"/>
      <c r="K405" s="55"/>
      <c r="L405" s="81"/>
      <c r="M405" s="144"/>
      <c r="N405" s="179"/>
      <c r="O405" s="19"/>
      <c r="P405" s="19"/>
      <c r="Q405" s="19"/>
      <c r="R405" s="19"/>
      <c r="S405" s="19"/>
      <c r="T405" s="19"/>
      <c r="U405" s="197"/>
    </row>
    <row r="406" spans="1:21" x14ac:dyDescent="0.35">
      <c r="A406" s="11"/>
      <c r="B406" s="77"/>
      <c r="C406" s="12"/>
      <c r="D406" s="12"/>
      <c r="E406" s="76"/>
      <c r="F406" s="17"/>
      <c r="G406" s="76"/>
      <c r="H406" s="17"/>
      <c r="I406" s="80"/>
      <c r="J406" s="55"/>
      <c r="K406" s="55"/>
      <c r="L406" s="81"/>
      <c r="M406" s="144"/>
      <c r="N406" s="179"/>
      <c r="O406" s="19"/>
      <c r="P406" s="19"/>
      <c r="Q406" s="19"/>
      <c r="R406" s="19"/>
      <c r="S406" s="19"/>
      <c r="T406" s="19"/>
      <c r="U406" s="197"/>
    </row>
    <row r="407" spans="1:21" x14ac:dyDescent="0.35">
      <c r="A407" s="11"/>
      <c r="B407" s="77"/>
      <c r="C407" s="12"/>
      <c r="D407" s="12"/>
      <c r="E407" s="76"/>
      <c r="F407" s="17"/>
      <c r="G407" s="76"/>
      <c r="H407" s="17"/>
      <c r="I407" s="80"/>
      <c r="J407" s="55"/>
      <c r="K407" s="55"/>
      <c r="L407" s="81"/>
      <c r="M407" s="144"/>
      <c r="N407" s="179"/>
      <c r="O407" s="19"/>
      <c r="P407" s="19"/>
      <c r="Q407" s="19"/>
      <c r="R407" s="19"/>
      <c r="S407" s="19"/>
      <c r="T407" s="19"/>
      <c r="U407" s="197"/>
    </row>
    <row r="408" spans="1:21" x14ac:dyDescent="0.35">
      <c r="A408" s="11"/>
      <c r="B408" s="77"/>
      <c r="C408" s="12"/>
      <c r="D408" s="12"/>
      <c r="E408" s="76"/>
      <c r="F408" s="17"/>
      <c r="G408" s="76"/>
      <c r="H408" s="17"/>
      <c r="I408" s="80"/>
      <c r="J408" s="55"/>
      <c r="K408" s="55"/>
      <c r="L408" s="81"/>
      <c r="M408" s="144"/>
      <c r="N408" s="179"/>
      <c r="O408" s="19"/>
      <c r="P408" s="19"/>
      <c r="Q408" s="19"/>
      <c r="R408" s="19"/>
      <c r="S408" s="19"/>
      <c r="T408" s="19"/>
      <c r="U408" s="197"/>
    </row>
    <row r="409" spans="1:21" x14ac:dyDescent="0.35">
      <c r="A409" s="11"/>
      <c r="B409" s="77"/>
      <c r="C409" s="12"/>
      <c r="D409" s="12"/>
      <c r="E409" s="76"/>
      <c r="F409" s="17"/>
      <c r="G409" s="76"/>
      <c r="H409" s="17"/>
      <c r="I409" s="80"/>
      <c r="J409" s="55"/>
      <c r="K409" s="55"/>
      <c r="L409" s="81"/>
      <c r="M409" s="144"/>
      <c r="N409" s="179"/>
      <c r="O409" s="19"/>
      <c r="P409" s="19"/>
      <c r="Q409" s="19"/>
      <c r="R409" s="19"/>
      <c r="S409" s="19"/>
      <c r="T409" s="19"/>
      <c r="U409" s="197"/>
    </row>
    <row r="410" spans="1:21" x14ac:dyDescent="0.35">
      <c r="A410" s="11"/>
      <c r="B410" s="77"/>
      <c r="C410" s="12"/>
      <c r="D410" s="12"/>
      <c r="E410" s="76"/>
      <c r="F410" s="17"/>
      <c r="G410" s="76"/>
      <c r="H410" s="17"/>
      <c r="I410" s="80"/>
      <c r="J410" s="55"/>
      <c r="K410" s="55"/>
      <c r="L410" s="81"/>
      <c r="M410" s="144"/>
      <c r="N410" s="179"/>
      <c r="O410" s="19"/>
      <c r="P410" s="19"/>
      <c r="Q410" s="19"/>
      <c r="R410" s="19"/>
      <c r="S410" s="19"/>
      <c r="T410" s="19"/>
      <c r="U410" s="197"/>
    </row>
    <row r="411" spans="1:21" x14ac:dyDescent="0.35">
      <c r="A411" s="11"/>
      <c r="B411" s="77"/>
      <c r="C411" s="12"/>
      <c r="D411" s="12"/>
      <c r="E411" s="76"/>
      <c r="F411" s="17"/>
      <c r="G411" s="76"/>
      <c r="H411" s="17"/>
      <c r="I411" s="80"/>
      <c r="J411" s="55"/>
      <c r="K411" s="55"/>
      <c r="L411" s="81"/>
      <c r="M411" s="144"/>
      <c r="N411" s="179"/>
      <c r="O411" s="19"/>
      <c r="P411" s="19"/>
      <c r="Q411" s="19"/>
      <c r="R411" s="19"/>
      <c r="S411" s="19"/>
      <c r="T411" s="19"/>
      <c r="U411" s="197"/>
    </row>
    <row r="412" spans="1:21" x14ac:dyDescent="0.35">
      <c r="A412" s="11"/>
      <c r="B412" s="77"/>
      <c r="C412" s="12"/>
      <c r="D412" s="12"/>
      <c r="E412" s="76"/>
      <c r="F412" s="17"/>
      <c r="G412" s="76"/>
      <c r="H412" s="17"/>
      <c r="I412" s="80"/>
      <c r="J412" s="55"/>
      <c r="K412" s="55"/>
      <c r="L412" s="81"/>
      <c r="M412" s="144"/>
      <c r="N412" s="179"/>
      <c r="O412" s="19"/>
      <c r="P412" s="19"/>
      <c r="Q412" s="19"/>
      <c r="R412" s="19"/>
      <c r="S412" s="19"/>
      <c r="T412" s="19"/>
      <c r="U412" s="197"/>
    </row>
    <row r="413" spans="1:21" x14ac:dyDescent="0.35">
      <c r="A413" s="11"/>
      <c r="B413" s="77"/>
      <c r="C413" s="12"/>
      <c r="D413" s="12"/>
      <c r="E413" s="76"/>
      <c r="F413" s="17"/>
      <c r="G413" s="76"/>
      <c r="H413" s="17"/>
      <c r="I413" s="80"/>
      <c r="J413" s="55"/>
      <c r="K413" s="55"/>
      <c r="L413" s="81"/>
      <c r="M413" s="144"/>
      <c r="N413" s="179"/>
      <c r="O413" s="19"/>
      <c r="P413" s="19"/>
      <c r="Q413" s="19"/>
      <c r="R413" s="19"/>
      <c r="S413" s="19"/>
      <c r="T413" s="19"/>
      <c r="U413" s="197"/>
    </row>
    <row r="414" spans="1:21" x14ac:dyDescent="0.35">
      <c r="A414" s="11"/>
      <c r="B414" s="77"/>
      <c r="C414" s="12"/>
      <c r="D414" s="12"/>
      <c r="E414" s="76"/>
      <c r="F414" s="17"/>
      <c r="G414" s="76"/>
      <c r="H414" s="17"/>
      <c r="I414" s="80"/>
      <c r="J414" s="55"/>
      <c r="K414" s="55"/>
      <c r="L414" s="81"/>
      <c r="M414" s="144"/>
      <c r="N414" s="179"/>
      <c r="O414" s="19"/>
      <c r="P414" s="19"/>
      <c r="Q414" s="19"/>
      <c r="R414" s="19"/>
      <c r="S414" s="19"/>
      <c r="T414" s="19"/>
      <c r="U414" s="197"/>
    </row>
    <row r="415" spans="1:21" x14ac:dyDescent="0.35">
      <c r="A415" s="11"/>
      <c r="B415" s="77"/>
      <c r="C415" s="12"/>
      <c r="D415" s="12"/>
      <c r="E415" s="76"/>
      <c r="F415" s="17"/>
      <c r="G415" s="76"/>
      <c r="H415" s="17"/>
      <c r="I415" s="80"/>
      <c r="J415" s="55"/>
      <c r="K415" s="55"/>
      <c r="L415" s="81"/>
      <c r="M415" s="144"/>
      <c r="N415" s="179"/>
      <c r="O415" s="19"/>
      <c r="P415" s="19"/>
      <c r="Q415" s="19"/>
      <c r="R415" s="19"/>
      <c r="S415" s="19"/>
      <c r="T415" s="19"/>
      <c r="U415" s="197"/>
    </row>
    <row r="416" spans="1:21" x14ac:dyDescent="0.35">
      <c r="A416" s="11"/>
      <c r="B416" s="77"/>
      <c r="C416" s="12"/>
      <c r="D416" s="12"/>
      <c r="E416" s="76"/>
      <c r="F416" s="17"/>
      <c r="G416" s="76"/>
      <c r="H416" s="17"/>
      <c r="I416" s="80"/>
      <c r="J416" s="55"/>
      <c r="K416" s="55"/>
      <c r="L416" s="81"/>
      <c r="M416" s="144"/>
      <c r="N416" s="179"/>
      <c r="O416" s="19"/>
      <c r="P416" s="19"/>
      <c r="Q416" s="19"/>
      <c r="R416" s="19"/>
      <c r="S416" s="19"/>
      <c r="T416" s="19"/>
      <c r="U416" s="197"/>
    </row>
    <row r="417" spans="1:21" x14ac:dyDescent="0.35">
      <c r="A417" s="11"/>
      <c r="B417" s="77"/>
      <c r="C417" s="12"/>
      <c r="D417" s="12"/>
      <c r="E417" s="76"/>
      <c r="F417" s="17"/>
      <c r="G417" s="76"/>
      <c r="H417" s="17"/>
      <c r="I417" s="80"/>
      <c r="J417" s="55"/>
      <c r="K417" s="55"/>
      <c r="L417" s="81"/>
      <c r="M417" s="144"/>
      <c r="N417" s="179"/>
      <c r="O417" s="19"/>
      <c r="P417" s="19"/>
      <c r="Q417" s="19"/>
      <c r="R417" s="19"/>
      <c r="S417" s="19"/>
      <c r="T417" s="19"/>
      <c r="U417" s="197"/>
    </row>
    <row r="418" spans="1:21" x14ac:dyDescent="0.35">
      <c r="A418" s="11"/>
      <c r="B418" s="77"/>
      <c r="C418" s="12"/>
      <c r="D418" s="12"/>
      <c r="E418" s="76"/>
      <c r="F418" s="17"/>
      <c r="G418" s="76"/>
      <c r="H418" s="17"/>
      <c r="I418" s="80"/>
      <c r="J418" s="55"/>
      <c r="K418" s="55"/>
      <c r="L418" s="81"/>
      <c r="M418" s="144"/>
      <c r="N418" s="179"/>
      <c r="O418" s="19"/>
      <c r="P418" s="19"/>
      <c r="Q418" s="19"/>
      <c r="R418" s="19"/>
      <c r="S418" s="19"/>
      <c r="T418" s="19"/>
      <c r="U418" s="197"/>
    </row>
    <row r="419" spans="1:21" x14ac:dyDescent="0.35">
      <c r="A419" s="11"/>
      <c r="B419" s="77"/>
      <c r="C419" s="12"/>
      <c r="D419" s="12"/>
      <c r="E419" s="76"/>
      <c r="F419" s="17"/>
      <c r="G419" s="76"/>
      <c r="H419" s="17"/>
      <c r="I419" s="80"/>
      <c r="J419" s="55"/>
      <c r="K419" s="55"/>
      <c r="L419" s="81"/>
      <c r="M419" s="144"/>
      <c r="N419" s="179"/>
      <c r="O419" s="19"/>
      <c r="P419" s="19"/>
      <c r="Q419" s="19"/>
      <c r="R419" s="19"/>
      <c r="S419" s="19"/>
      <c r="T419" s="19"/>
      <c r="U419" s="197"/>
    </row>
    <row r="420" spans="1:21" x14ac:dyDescent="0.35">
      <c r="A420" s="11"/>
      <c r="B420" s="77"/>
      <c r="C420" s="12"/>
      <c r="D420" s="12"/>
      <c r="E420" s="76"/>
      <c r="F420" s="17"/>
      <c r="G420" s="76"/>
      <c r="H420" s="17"/>
      <c r="I420" s="80"/>
      <c r="J420" s="55"/>
      <c r="K420" s="55"/>
      <c r="L420" s="81"/>
      <c r="M420" s="144"/>
      <c r="N420" s="179"/>
      <c r="O420" s="19"/>
      <c r="P420" s="19"/>
      <c r="Q420" s="19"/>
      <c r="R420" s="19"/>
      <c r="S420" s="19"/>
      <c r="T420" s="19"/>
      <c r="U420" s="197"/>
    </row>
    <row r="421" spans="1:21" x14ac:dyDescent="0.35">
      <c r="A421" s="11"/>
      <c r="B421" s="77"/>
      <c r="C421" s="12"/>
      <c r="D421" s="12"/>
      <c r="E421" s="76"/>
      <c r="F421" s="17"/>
      <c r="G421" s="76"/>
      <c r="H421" s="17"/>
      <c r="I421" s="80"/>
      <c r="J421" s="55"/>
      <c r="K421" s="55"/>
      <c r="L421" s="81"/>
      <c r="M421" s="144"/>
      <c r="N421" s="179"/>
      <c r="O421" s="19"/>
      <c r="P421" s="19"/>
      <c r="Q421" s="19"/>
      <c r="R421" s="19"/>
      <c r="S421" s="19"/>
      <c r="T421" s="19"/>
      <c r="U421" s="197"/>
    </row>
    <row r="422" spans="1:21" x14ac:dyDescent="0.35">
      <c r="A422" s="11"/>
      <c r="B422" s="77"/>
      <c r="C422" s="12"/>
      <c r="D422" s="12"/>
      <c r="E422" s="76"/>
      <c r="F422" s="17"/>
      <c r="G422" s="76"/>
      <c r="H422" s="17"/>
      <c r="I422" s="80"/>
      <c r="J422" s="55"/>
      <c r="K422" s="55"/>
      <c r="L422" s="81"/>
      <c r="M422" s="144"/>
      <c r="N422" s="179"/>
      <c r="O422" s="19"/>
      <c r="P422" s="19"/>
      <c r="Q422" s="19"/>
      <c r="R422" s="19"/>
      <c r="S422" s="19"/>
      <c r="T422" s="19"/>
      <c r="U422" s="197"/>
    </row>
    <row r="423" spans="1:21" x14ac:dyDescent="0.35">
      <c r="A423" s="11"/>
      <c r="B423" s="77"/>
      <c r="C423" s="12"/>
      <c r="D423" s="12"/>
      <c r="E423" s="76"/>
      <c r="F423" s="17"/>
      <c r="G423" s="76"/>
      <c r="H423" s="17"/>
      <c r="I423" s="80"/>
      <c r="J423" s="55"/>
      <c r="K423" s="55"/>
      <c r="L423" s="81"/>
      <c r="M423" s="144"/>
      <c r="N423" s="179"/>
      <c r="O423" s="19"/>
      <c r="P423" s="19"/>
      <c r="Q423" s="19"/>
      <c r="R423" s="19"/>
      <c r="S423" s="19"/>
      <c r="T423" s="19"/>
      <c r="U423" s="197"/>
    </row>
    <row r="424" spans="1:21" x14ac:dyDescent="0.35">
      <c r="A424" s="11"/>
      <c r="B424" s="77"/>
      <c r="C424" s="12"/>
      <c r="D424" s="12"/>
      <c r="E424" s="76"/>
      <c r="F424" s="17"/>
      <c r="G424" s="76"/>
      <c r="H424" s="17"/>
      <c r="I424" s="80"/>
      <c r="J424" s="55"/>
      <c r="K424" s="55"/>
      <c r="L424" s="81"/>
      <c r="M424" s="144"/>
      <c r="N424" s="179"/>
      <c r="O424" s="19"/>
      <c r="P424" s="19"/>
      <c r="Q424" s="19"/>
      <c r="R424" s="19"/>
      <c r="S424" s="19"/>
      <c r="T424" s="19"/>
      <c r="U424" s="197"/>
    </row>
    <row r="425" spans="1:21" x14ac:dyDescent="0.35">
      <c r="A425" s="11"/>
      <c r="B425" s="77"/>
      <c r="C425" s="12"/>
      <c r="D425" s="12"/>
      <c r="E425" s="76"/>
      <c r="F425" s="17"/>
      <c r="G425" s="76"/>
      <c r="H425" s="17"/>
      <c r="I425" s="80"/>
      <c r="J425" s="55"/>
      <c r="K425" s="55"/>
      <c r="L425" s="81"/>
      <c r="M425" s="144"/>
      <c r="N425" s="179"/>
      <c r="O425" s="19"/>
      <c r="P425" s="19"/>
      <c r="Q425" s="19"/>
      <c r="R425" s="19"/>
      <c r="S425" s="19"/>
      <c r="T425" s="19"/>
      <c r="U425" s="197"/>
    </row>
    <row r="426" spans="1:21" x14ac:dyDescent="0.35">
      <c r="A426" s="11"/>
      <c r="B426" s="77"/>
      <c r="C426" s="12"/>
      <c r="D426" s="12"/>
      <c r="E426" s="76"/>
      <c r="F426" s="17"/>
      <c r="G426" s="76"/>
      <c r="H426" s="17"/>
      <c r="I426" s="80"/>
      <c r="J426" s="55"/>
      <c r="K426" s="55"/>
      <c r="L426" s="81"/>
      <c r="M426" s="144"/>
      <c r="N426" s="179"/>
      <c r="O426" s="19"/>
      <c r="P426" s="19"/>
      <c r="Q426" s="19"/>
      <c r="R426" s="19"/>
      <c r="S426" s="19"/>
      <c r="T426" s="19"/>
      <c r="U426" s="197"/>
    </row>
    <row r="427" spans="1:21" x14ac:dyDescent="0.35">
      <c r="A427" s="11"/>
      <c r="B427" s="77"/>
      <c r="C427" s="12"/>
      <c r="D427" s="12"/>
      <c r="E427" s="76"/>
      <c r="F427" s="17"/>
      <c r="G427" s="76"/>
      <c r="H427" s="17"/>
      <c r="I427" s="80"/>
      <c r="J427" s="55"/>
      <c r="K427" s="55"/>
      <c r="L427" s="81"/>
      <c r="M427" s="144"/>
      <c r="N427" s="179"/>
      <c r="O427" s="19"/>
      <c r="P427" s="19"/>
      <c r="Q427" s="19"/>
      <c r="R427" s="19"/>
      <c r="S427" s="19"/>
      <c r="T427" s="19"/>
      <c r="U427" s="197"/>
    </row>
    <row r="428" spans="1:21" x14ac:dyDescent="0.35">
      <c r="A428" s="11"/>
      <c r="B428" s="77"/>
      <c r="C428" s="12"/>
      <c r="D428" s="12"/>
      <c r="E428" s="76"/>
      <c r="F428" s="17"/>
      <c r="G428" s="76"/>
      <c r="H428" s="17"/>
      <c r="I428" s="80"/>
      <c r="J428" s="55"/>
      <c r="K428" s="55"/>
      <c r="L428" s="81"/>
      <c r="M428" s="144"/>
      <c r="N428" s="179"/>
      <c r="O428" s="19"/>
      <c r="P428" s="19"/>
      <c r="Q428" s="19"/>
      <c r="R428" s="19"/>
      <c r="S428" s="19"/>
      <c r="T428" s="19"/>
      <c r="U428" s="197"/>
    </row>
    <row r="429" spans="1:21" x14ac:dyDescent="0.35">
      <c r="A429" s="11"/>
      <c r="B429" s="77"/>
      <c r="C429" s="12"/>
      <c r="D429" s="12"/>
      <c r="E429" s="76"/>
      <c r="F429" s="17"/>
      <c r="G429" s="76"/>
      <c r="H429" s="17"/>
      <c r="I429" s="80"/>
      <c r="J429" s="55"/>
      <c r="K429" s="55"/>
      <c r="L429" s="81"/>
      <c r="M429" s="144"/>
      <c r="N429" s="179"/>
      <c r="O429" s="19"/>
      <c r="P429" s="19"/>
      <c r="Q429" s="19"/>
      <c r="R429" s="19"/>
      <c r="S429" s="19"/>
      <c r="T429" s="19"/>
      <c r="U429" s="197"/>
    </row>
    <row r="430" spans="1:21" x14ac:dyDescent="0.35">
      <c r="A430" s="11"/>
      <c r="B430" s="77"/>
      <c r="C430" s="12"/>
      <c r="D430" s="12"/>
      <c r="E430" s="76"/>
      <c r="F430" s="17"/>
      <c r="G430" s="76"/>
      <c r="H430" s="17"/>
      <c r="I430" s="80"/>
      <c r="J430" s="55"/>
      <c r="K430" s="55"/>
      <c r="L430" s="81"/>
      <c r="M430" s="144"/>
      <c r="N430" s="179"/>
      <c r="O430" s="19"/>
      <c r="P430" s="19"/>
      <c r="Q430" s="19"/>
      <c r="R430" s="19"/>
      <c r="S430" s="19"/>
      <c r="T430" s="19"/>
      <c r="U430" s="197"/>
    </row>
    <row r="431" spans="1:21" x14ac:dyDescent="0.35">
      <c r="A431" s="11"/>
      <c r="B431" s="77"/>
      <c r="C431" s="12"/>
      <c r="D431" s="12"/>
      <c r="E431" s="76"/>
      <c r="F431" s="17"/>
      <c r="G431" s="76"/>
      <c r="H431" s="17"/>
      <c r="I431" s="80"/>
      <c r="J431" s="55"/>
      <c r="K431" s="55"/>
      <c r="L431" s="81"/>
      <c r="M431" s="144"/>
      <c r="N431" s="179"/>
      <c r="O431" s="19"/>
      <c r="P431" s="19"/>
      <c r="Q431" s="19"/>
      <c r="R431" s="19"/>
      <c r="S431" s="19"/>
      <c r="T431" s="19"/>
      <c r="U431" s="197"/>
    </row>
    <row r="432" spans="1:21" x14ac:dyDescent="0.35">
      <c r="A432" s="11"/>
      <c r="B432" s="77"/>
      <c r="C432" s="12"/>
      <c r="D432" s="12"/>
      <c r="E432" s="76"/>
      <c r="F432" s="17"/>
      <c r="G432" s="76"/>
      <c r="H432" s="17"/>
      <c r="I432" s="80"/>
      <c r="J432" s="55"/>
      <c r="K432" s="55"/>
      <c r="L432" s="81"/>
      <c r="M432" s="144"/>
      <c r="N432" s="179"/>
      <c r="O432" s="19"/>
      <c r="P432" s="19"/>
      <c r="Q432" s="19"/>
      <c r="R432" s="19"/>
      <c r="S432" s="19"/>
      <c r="T432" s="19"/>
      <c r="U432" s="197"/>
    </row>
    <row r="433" spans="1:21" x14ac:dyDescent="0.35">
      <c r="A433" s="11"/>
      <c r="B433" s="77"/>
      <c r="C433" s="12"/>
      <c r="D433" s="12"/>
      <c r="E433" s="76"/>
      <c r="F433" s="17"/>
      <c r="G433" s="76"/>
      <c r="H433" s="17"/>
      <c r="I433" s="80"/>
      <c r="J433" s="55"/>
      <c r="K433" s="55"/>
      <c r="L433" s="81"/>
      <c r="M433" s="144"/>
      <c r="N433" s="179"/>
      <c r="O433" s="19"/>
      <c r="P433" s="19"/>
      <c r="Q433" s="19"/>
      <c r="R433" s="19"/>
      <c r="S433" s="19"/>
      <c r="T433" s="19"/>
      <c r="U433" s="197"/>
    </row>
    <row r="434" spans="1:21" x14ac:dyDescent="0.35">
      <c r="A434" s="11"/>
      <c r="B434" s="77"/>
      <c r="C434" s="12"/>
      <c r="D434" s="12"/>
      <c r="E434" s="76"/>
      <c r="F434" s="17"/>
      <c r="G434" s="76"/>
      <c r="H434" s="17"/>
      <c r="I434" s="80"/>
      <c r="J434" s="55"/>
      <c r="K434" s="55"/>
      <c r="L434" s="81"/>
      <c r="M434" s="144"/>
      <c r="N434" s="179"/>
      <c r="O434" s="19"/>
      <c r="P434" s="19"/>
      <c r="Q434" s="19"/>
      <c r="R434" s="19"/>
      <c r="S434" s="19"/>
      <c r="T434" s="19"/>
      <c r="U434" s="197"/>
    </row>
    <row r="435" spans="1:21" x14ac:dyDescent="0.35">
      <c r="A435" s="11"/>
      <c r="B435" s="77"/>
      <c r="C435" s="12"/>
      <c r="D435" s="12"/>
      <c r="E435" s="76"/>
      <c r="F435" s="17"/>
      <c r="G435" s="76"/>
      <c r="H435" s="17"/>
      <c r="I435" s="80"/>
      <c r="J435" s="55"/>
      <c r="K435" s="55"/>
      <c r="L435" s="81"/>
      <c r="M435" s="144"/>
      <c r="N435" s="179"/>
      <c r="O435" s="19"/>
      <c r="P435" s="19"/>
      <c r="Q435" s="19"/>
      <c r="R435" s="19"/>
      <c r="S435" s="19"/>
      <c r="T435" s="19"/>
      <c r="U435" s="197"/>
    </row>
    <row r="436" spans="1:21" x14ac:dyDescent="0.35">
      <c r="A436" s="11"/>
      <c r="B436" s="77"/>
      <c r="C436" s="12"/>
      <c r="D436" s="12"/>
      <c r="E436" s="76"/>
      <c r="F436" s="17"/>
      <c r="G436" s="76"/>
      <c r="H436" s="17"/>
      <c r="I436" s="80"/>
      <c r="J436" s="55"/>
      <c r="K436" s="55"/>
      <c r="L436" s="81"/>
      <c r="M436" s="144"/>
      <c r="N436" s="179"/>
      <c r="O436" s="19"/>
      <c r="P436" s="19"/>
      <c r="Q436" s="19"/>
      <c r="R436" s="19"/>
      <c r="S436" s="19"/>
      <c r="T436" s="19"/>
      <c r="U436" s="197"/>
    </row>
    <row r="437" spans="1:21" x14ac:dyDescent="0.35">
      <c r="A437" s="11"/>
      <c r="B437" s="77"/>
      <c r="C437" s="12"/>
      <c r="D437" s="12"/>
      <c r="E437" s="76"/>
      <c r="F437" s="17"/>
      <c r="G437" s="76"/>
      <c r="H437" s="17"/>
      <c r="I437" s="80"/>
      <c r="J437" s="55"/>
      <c r="K437" s="55"/>
      <c r="L437" s="81"/>
      <c r="M437" s="144"/>
      <c r="N437" s="179"/>
      <c r="O437" s="19"/>
      <c r="P437" s="19"/>
      <c r="Q437" s="19"/>
      <c r="R437" s="19"/>
      <c r="S437" s="19"/>
      <c r="T437" s="19"/>
      <c r="U437" s="197"/>
    </row>
    <row r="438" spans="1:21" x14ac:dyDescent="0.35">
      <c r="A438" s="11"/>
      <c r="B438" s="77"/>
      <c r="C438" s="12"/>
      <c r="D438" s="12"/>
      <c r="E438" s="76"/>
      <c r="F438" s="17"/>
      <c r="G438" s="76"/>
      <c r="H438" s="17"/>
      <c r="I438" s="80"/>
      <c r="J438" s="55"/>
      <c r="K438" s="55"/>
      <c r="L438" s="81"/>
      <c r="M438" s="144"/>
      <c r="N438" s="179"/>
      <c r="O438" s="19"/>
      <c r="P438" s="19"/>
      <c r="Q438" s="19"/>
      <c r="R438" s="19"/>
      <c r="S438" s="19"/>
      <c r="T438" s="19"/>
      <c r="U438" s="197"/>
    </row>
    <row r="439" spans="1:21" x14ac:dyDescent="0.35">
      <c r="A439" s="11"/>
      <c r="B439" s="77"/>
      <c r="C439" s="12"/>
      <c r="D439" s="12"/>
      <c r="E439" s="76"/>
      <c r="F439" s="17"/>
      <c r="G439" s="76"/>
      <c r="H439" s="17"/>
      <c r="I439" s="80"/>
      <c r="J439" s="55"/>
      <c r="K439" s="55"/>
      <c r="L439" s="81"/>
      <c r="M439" s="144"/>
      <c r="N439" s="179"/>
      <c r="O439" s="19"/>
      <c r="P439" s="19"/>
      <c r="Q439" s="19"/>
      <c r="R439" s="19"/>
      <c r="S439" s="19"/>
      <c r="T439" s="19"/>
      <c r="U439" s="197"/>
    </row>
    <row r="440" spans="1:21" x14ac:dyDescent="0.35">
      <c r="A440" s="11"/>
      <c r="B440" s="77"/>
      <c r="C440" s="12"/>
      <c r="D440" s="12"/>
      <c r="E440" s="76"/>
      <c r="F440" s="17"/>
      <c r="G440" s="76"/>
      <c r="H440" s="17"/>
      <c r="I440" s="80"/>
      <c r="J440" s="55"/>
      <c r="K440" s="55"/>
      <c r="L440" s="81"/>
      <c r="M440" s="144"/>
      <c r="N440" s="179"/>
      <c r="O440" s="19"/>
      <c r="P440" s="19"/>
      <c r="Q440" s="19"/>
      <c r="R440" s="19"/>
      <c r="S440" s="19"/>
      <c r="T440" s="19"/>
      <c r="U440" s="197"/>
    </row>
    <row r="441" spans="1:21" x14ac:dyDescent="0.35">
      <c r="A441" s="11"/>
      <c r="B441" s="77"/>
      <c r="C441" s="12"/>
      <c r="D441" s="12"/>
      <c r="E441" s="76"/>
      <c r="F441" s="17"/>
      <c r="G441" s="76"/>
      <c r="H441" s="17"/>
      <c r="I441" s="80"/>
      <c r="J441" s="55"/>
      <c r="K441" s="55"/>
      <c r="L441" s="81"/>
      <c r="M441" s="144"/>
      <c r="N441" s="179"/>
      <c r="O441" s="19"/>
      <c r="P441" s="19"/>
      <c r="Q441" s="19"/>
      <c r="R441" s="19"/>
      <c r="S441" s="19"/>
      <c r="T441" s="19"/>
      <c r="U441" s="197"/>
    </row>
    <row r="442" spans="1:21" x14ac:dyDescent="0.35">
      <c r="A442" s="11"/>
      <c r="B442" s="77"/>
      <c r="C442" s="12"/>
      <c r="D442" s="12"/>
      <c r="E442" s="76"/>
      <c r="F442" s="17"/>
      <c r="G442" s="76"/>
      <c r="H442" s="17"/>
      <c r="I442" s="80"/>
      <c r="J442" s="55"/>
      <c r="K442" s="55"/>
      <c r="L442" s="81"/>
      <c r="M442" s="144"/>
      <c r="N442" s="179"/>
      <c r="O442" s="19"/>
      <c r="P442" s="19"/>
      <c r="Q442" s="19"/>
      <c r="R442" s="19"/>
      <c r="S442" s="19"/>
      <c r="T442" s="19"/>
      <c r="U442" s="197"/>
    </row>
    <row r="443" spans="1:21" x14ac:dyDescent="0.35">
      <c r="A443" s="11"/>
      <c r="B443" s="77"/>
      <c r="C443" s="12"/>
      <c r="D443" s="12"/>
      <c r="E443" s="76"/>
      <c r="F443" s="17"/>
      <c r="G443" s="76"/>
      <c r="H443" s="17"/>
      <c r="I443" s="80"/>
      <c r="J443" s="55"/>
      <c r="K443" s="55"/>
      <c r="L443" s="81"/>
      <c r="M443" s="144"/>
      <c r="N443" s="179"/>
      <c r="O443" s="19"/>
      <c r="P443" s="19"/>
      <c r="Q443" s="19"/>
      <c r="R443" s="19"/>
      <c r="S443" s="19"/>
      <c r="T443" s="19"/>
      <c r="U443" s="197"/>
    </row>
    <row r="444" spans="1:21" x14ac:dyDescent="0.35">
      <c r="A444" s="11"/>
      <c r="B444" s="77"/>
      <c r="C444" s="12"/>
      <c r="D444" s="12"/>
      <c r="E444" s="76"/>
      <c r="F444" s="17"/>
      <c r="G444" s="76"/>
      <c r="H444" s="17"/>
      <c r="I444" s="80"/>
      <c r="J444" s="55"/>
      <c r="K444" s="55"/>
      <c r="L444" s="81"/>
      <c r="M444" s="144"/>
      <c r="N444" s="179"/>
      <c r="O444" s="19"/>
      <c r="P444" s="19"/>
      <c r="Q444" s="19"/>
      <c r="R444" s="19"/>
      <c r="S444" s="19"/>
      <c r="T444" s="19"/>
      <c r="U444" s="197"/>
    </row>
    <row r="445" spans="1:21" x14ac:dyDescent="0.35">
      <c r="A445" s="11"/>
      <c r="B445" s="77"/>
      <c r="C445" s="12"/>
      <c r="D445" s="12"/>
      <c r="E445" s="76"/>
      <c r="F445" s="17"/>
      <c r="G445" s="76"/>
      <c r="H445" s="17"/>
      <c r="I445" s="80"/>
      <c r="J445" s="55"/>
      <c r="K445" s="55"/>
      <c r="L445" s="81"/>
      <c r="M445" s="144"/>
      <c r="N445" s="179"/>
      <c r="O445" s="19"/>
      <c r="P445" s="19"/>
      <c r="Q445" s="19"/>
      <c r="R445" s="19"/>
      <c r="S445" s="19"/>
      <c r="T445" s="19"/>
      <c r="U445" s="197"/>
    </row>
    <row r="446" spans="1:21" x14ac:dyDescent="0.35">
      <c r="A446" s="11"/>
      <c r="B446" s="77"/>
      <c r="C446" s="12"/>
      <c r="D446" s="12"/>
      <c r="E446" s="76"/>
      <c r="F446" s="17"/>
      <c r="G446" s="76"/>
      <c r="H446" s="17"/>
      <c r="I446" s="80"/>
      <c r="J446" s="55"/>
      <c r="K446" s="55"/>
      <c r="L446" s="81"/>
      <c r="M446" s="144"/>
      <c r="N446" s="179"/>
      <c r="O446" s="19"/>
      <c r="P446" s="19"/>
      <c r="Q446" s="19"/>
      <c r="R446" s="19"/>
      <c r="S446" s="19"/>
      <c r="T446" s="19"/>
      <c r="U446" s="197"/>
    </row>
    <row r="447" spans="1:21" x14ac:dyDescent="0.35">
      <c r="A447" s="11"/>
      <c r="B447" s="77"/>
      <c r="C447" s="12"/>
      <c r="D447" s="12"/>
      <c r="E447" s="76"/>
      <c r="F447" s="17"/>
      <c r="G447" s="76"/>
      <c r="H447" s="17"/>
      <c r="I447" s="80"/>
      <c r="J447" s="55"/>
      <c r="K447" s="55"/>
      <c r="L447" s="81"/>
      <c r="M447" s="144"/>
      <c r="N447" s="179"/>
      <c r="O447" s="19"/>
      <c r="P447" s="19"/>
      <c r="Q447" s="19"/>
      <c r="R447" s="19"/>
      <c r="S447" s="19"/>
      <c r="T447" s="19"/>
      <c r="U447" s="197"/>
    </row>
    <row r="448" spans="1:21" x14ac:dyDescent="0.35">
      <c r="A448" s="11"/>
      <c r="B448" s="77"/>
      <c r="C448" s="12"/>
      <c r="D448" s="12"/>
      <c r="E448" s="76"/>
      <c r="F448" s="17"/>
      <c r="G448" s="76"/>
      <c r="H448" s="17"/>
      <c r="I448" s="80"/>
      <c r="J448" s="55"/>
      <c r="K448" s="55"/>
      <c r="L448" s="81"/>
      <c r="M448" s="144"/>
      <c r="N448" s="179"/>
      <c r="O448" s="19"/>
      <c r="P448" s="19"/>
      <c r="Q448" s="19"/>
      <c r="R448" s="19"/>
      <c r="S448" s="19"/>
      <c r="T448" s="19"/>
      <c r="U448" s="197"/>
    </row>
    <row r="449" spans="1:21" x14ac:dyDescent="0.35">
      <c r="A449" s="11"/>
      <c r="B449" s="77"/>
      <c r="C449" s="12"/>
      <c r="D449" s="12"/>
      <c r="E449" s="76"/>
      <c r="F449" s="17"/>
      <c r="G449" s="76"/>
      <c r="H449" s="17"/>
      <c r="I449" s="80"/>
      <c r="J449" s="55"/>
      <c r="K449" s="55"/>
      <c r="L449" s="81"/>
      <c r="M449" s="144"/>
      <c r="N449" s="179"/>
      <c r="O449" s="19"/>
      <c r="P449" s="19"/>
      <c r="Q449" s="19"/>
      <c r="R449" s="19"/>
      <c r="S449" s="19"/>
      <c r="T449" s="19"/>
      <c r="U449" s="197"/>
    </row>
    <row r="450" spans="1:21" x14ac:dyDescent="0.35">
      <c r="A450" s="11"/>
      <c r="B450" s="77"/>
      <c r="C450" s="12"/>
      <c r="D450" s="12"/>
      <c r="E450" s="76"/>
      <c r="F450" s="17"/>
      <c r="G450" s="76"/>
      <c r="H450" s="17"/>
      <c r="I450" s="80"/>
      <c r="J450" s="55"/>
      <c r="K450" s="55"/>
      <c r="L450" s="81"/>
      <c r="M450" s="144"/>
      <c r="N450" s="179"/>
      <c r="O450" s="19"/>
      <c r="P450" s="19"/>
      <c r="Q450" s="19"/>
      <c r="R450" s="19"/>
      <c r="S450" s="19"/>
      <c r="T450" s="19"/>
      <c r="U450" s="197"/>
    </row>
    <row r="451" spans="1:21" x14ac:dyDescent="0.35">
      <c r="A451" s="11"/>
      <c r="B451" s="77"/>
      <c r="C451" s="12"/>
      <c r="D451" s="12"/>
      <c r="E451" s="76"/>
      <c r="F451" s="17"/>
      <c r="G451" s="76"/>
      <c r="H451" s="17"/>
      <c r="I451" s="80"/>
      <c r="J451" s="55"/>
      <c r="K451" s="55"/>
      <c r="L451" s="81"/>
      <c r="M451" s="144"/>
      <c r="N451" s="179"/>
      <c r="O451" s="19"/>
      <c r="P451" s="19"/>
      <c r="Q451" s="19"/>
      <c r="R451" s="19"/>
      <c r="S451" s="19"/>
      <c r="T451" s="19"/>
      <c r="U451" s="197"/>
    </row>
    <row r="452" spans="1:21" x14ac:dyDescent="0.35">
      <c r="A452" s="11"/>
      <c r="B452" s="77"/>
      <c r="C452" s="12"/>
      <c r="D452" s="12"/>
      <c r="E452" s="76"/>
      <c r="F452" s="17"/>
      <c r="G452" s="76"/>
      <c r="H452" s="17"/>
      <c r="I452" s="80"/>
      <c r="J452" s="55"/>
      <c r="K452" s="55"/>
      <c r="L452" s="81"/>
      <c r="M452" s="144"/>
      <c r="N452" s="179"/>
      <c r="O452" s="19"/>
      <c r="P452" s="19"/>
      <c r="Q452" s="19"/>
      <c r="R452" s="19"/>
      <c r="S452" s="19"/>
      <c r="T452" s="19"/>
      <c r="U452" s="197"/>
    </row>
    <row r="453" spans="1:21" x14ac:dyDescent="0.35">
      <c r="A453" s="11"/>
      <c r="B453" s="77"/>
      <c r="C453" s="12"/>
      <c r="D453" s="12"/>
      <c r="E453" s="76"/>
      <c r="F453" s="17"/>
      <c r="G453" s="76"/>
      <c r="H453" s="17"/>
      <c r="I453" s="80"/>
      <c r="J453" s="55"/>
      <c r="K453" s="55"/>
      <c r="L453" s="81"/>
      <c r="M453" s="144"/>
      <c r="N453" s="179"/>
      <c r="O453" s="19"/>
      <c r="P453" s="19"/>
      <c r="Q453" s="19"/>
      <c r="R453" s="19"/>
      <c r="S453" s="19"/>
      <c r="T453" s="19"/>
      <c r="U453" s="197"/>
    </row>
    <row r="454" spans="1:21" x14ac:dyDescent="0.35">
      <c r="A454" s="11"/>
      <c r="B454" s="77"/>
      <c r="C454" s="12"/>
      <c r="D454" s="12"/>
      <c r="E454" s="76"/>
      <c r="F454" s="17"/>
      <c r="G454" s="76"/>
      <c r="H454" s="17"/>
      <c r="I454" s="80"/>
      <c r="J454" s="55"/>
      <c r="K454" s="55"/>
      <c r="L454" s="81"/>
      <c r="M454" s="144"/>
      <c r="N454" s="179"/>
      <c r="O454" s="19"/>
      <c r="P454" s="19"/>
      <c r="Q454" s="19"/>
      <c r="R454" s="19"/>
      <c r="S454" s="19"/>
      <c r="T454" s="19"/>
      <c r="U454" s="197"/>
    </row>
    <row r="455" spans="1:21" x14ac:dyDescent="0.35">
      <c r="A455" s="11"/>
      <c r="B455" s="77"/>
      <c r="C455" s="12"/>
      <c r="D455" s="12"/>
      <c r="E455" s="76"/>
      <c r="F455" s="17"/>
      <c r="G455" s="76"/>
      <c r="H455" s="17"/>
      <c r="I455" s="80"/>
      <c r="J455" s="55"/>
      <c r="K455" s="55"/>
      <c r="L455" s="81"/>
      <c r="M455" s="144"/>
      <c r="N455" s="179"/>
      <c r="O455" s="19"/>
      <c r="P455" s="19"/>
      <c r="Q455" s="19"/>
      <c r="R455" s="19"/>
      <c r="S455" s="19"/>
      <c r="T455" s="19"/>
      <c r="U455" s="197"/>
    </row>
    <row r="456" spans="1:21" x14ac:dyDescent="0.35">
      <c r="A456" s="11"/>
      <c r="B456" s="77"/>
      <c r="C456" s="12"/>
      <c r="D456" s="12"/>
      <c r="E456" s="76"/>
      <c r="F456" s="17"/>
      <c r="G456" s="76"/>
      <c r="H456" s="17"/>
      <c r="I456" s="80"/>
      <c r="J456" s="55"/>
      <c r="K456" s="55"/>
      <c r="L456" s="81"/>
      <c r="M456" s="144"/>
      <c r="N456" s="179"/>
      <c r="O456" s="19"/>
      <c r="P456" s="19"/>
      <c r="Q456" s="19"/>
      <c r="R456" s="19"/>
      <c r="S456" s="19"/>
      <c r="T456" s="19"/>
      <c r="U456" s="197"/>
    </row>
    <row r="457" spans="1:21" x14ac:dyDescent="0.35">
      <c r="A457" s="11"/>
      <c r="B457" s="77"/>
      <c r="C457" s="12"/>
      <c r="D457" s="12"/>
      <c r="E457" s="76"/>
      <c r="F457" s="17"/>
      <c r="G457" s="76"/>
      <c r="H457" s="17"/>
      <c r="I457" s="80"/>
      <c r="J457" s="55"/>
      <c r="K457" s="55"/>
      <c r="L457" s="81"/>
      <c r="M457" s="144"/>
      <c r="N457" s="179"/>
      <c r="O457" s="19"/>
      <c r="P457" s="19"/>
      <c r="Q457" s="19"/>
      <c r="R457" s="19"/>
      <c r="S457" s="19"/>
      <c r="T457" s="19"/>
      <c r="U457" s="197"/>
    </row>
    <row r="458" spans="1:21" x14ac:dyDescent="0.35">
      <c r="A458" s="11"/>
      <c r="B458" s="77"/>
      <c r="C458" s="12"/>
      <c r="D458" s="12"/>
      <c r="E458" s="76"/>
      <c r="F458" s="17"/>
      <c r="G458" s="76"/>
      <c r="H458" s="17"/>
      <c r="I458" s="80"/>
      <c r="J458" s="55"/>
      <c r="K458" s="55"/>
      <c r="L458" s="81"/>
      <c r="M458" s="144"/>
      <c r="N458" s="179"/>
      <c r="O458" s="19"/>
      <c r="P458" s="19"/>
      <c r="Q458" s="19"/>
      <c r="R458" s="19"/>
      <c r="S458" s="19"/>
      <c r="T458" s="19"/>
      <c r="U458" s="197"/>
    </row>
    <row r="459" spans="1:21" x14ac:dyDescent="0.35">
      <c r="A459" s="11"/>
      <c r="B459" s="77"/>
      <c r="C459" s="12"/>
      <c r="D459" s="12"/>
      <c r="E459" s="76"/>
      <c r="F459" s="17"/>
      <c r="G459" s="76"/>
      <c r="H459" s="17"/>
      <c r="I459" s="80"/>
      <c r="J459" s="55"/>
      <c r="K459" s="55"/>
      <c r="L459" s="81"/>
      <c r="M459" s="144"/>
      <c r="N459" s="179"/>
      <c r="O459" s="19"/>
      <c r="P459" s="19"/>
      <c r="Q459" s="19"/>
      <c r="R459" s="19"/>
      <c r="S459" s="19"/>
      <c r="T459" s="19"/>
      <c r="U459" s="197"/>
    </row>
    <row r="460" spans="1:21" x14ac:dyDescent="0.35">
      <c r="A460" s="11"/>
      <c r="B460" s="77"/>
      <c r="C460" s="12"/>
      <c r="D460" s="12"/>
      <c r="E460" s="76"/>
      <c r="F460" s="17"/>
      <c r="G460" s="76"/>
      <c r="H460" s="17"/>
      <c r="I460" s="80"/>
      <c r="J460" s="55"/>
      <c r="K460" s="55"/>
      <c r="L460" s="81"/>
      <c r="M460" s="144"/>
      <c r="N460" s="179"/>
      <c r="O460" s="19"/>
      <c r="P460" s="19"/>
      <c r="Q460" s="19"/>
      <c r="R460" s="19"/>
      <c r="S460" s="19"/>
      <c r="T460" s="19"/>
      <c r="U460" s="197"/>
    </row>
    <row r="461" spans="1:21" x14ac:dyDescent="0.35">
      <c r="A461" s="11"/>
      <c r="B461" s="77"/>
      <c r="C461" s="12"/>
      <c r="D461" s="12"/>
      <c r="E461" s="76"/>
      <c r="F461" s="17"/>
      <c r="G461" s="76"/>
      <c r="H461" s="17"/>
      <c r="I461" s="80"/>
      <c r="J461" s="55"/>
      <c r="K461" s="55"/>
      <c r="L461" s="81"/>
      <c r="M461" s="144"/>
      <c r="N461" s="179"/>
      <c r="O461" s="19"/>
      <c r="P461" s="19"/>
      <c r="Q461" s="19"/>
      <c r="R461" s="19"/>
      <c r="S461" s="19"/>
      <c r="T461" s="19"/>
      <c r="U461" s="197"/>
    </row>
    <row r="462" spans="1:21" x14ac:dyDescent="0.35">
      <c r="A462" s="11"/>
      <c r="B462" s="77"/>
      <c r="C462" s="12"/>
      <c r="D462" s="12"/>
      <c r="E462" s="76"/>
      <c r="F462" s="17"/>
      <c r="G462" s="76"/>
      <c r="H462" s="17"/>
      <c r="I462" s="80"/>
      <c r="J462" s="55"/>
      <c r="K462" s="55"/>
      <c r="L462" s="81"/>
      <c r="M462" s="144"/>
      <c r="N462" s="179"/>
      <c r="O462" s="19"/>
      <c r="P462" s="19"/>
      <c r="Q462" s="19"/>
      <c r="R462" s="19"/>
      <c r="S462" s="19"/>
      <c r="T462" s="19"/>
      <c r="U462" s="197"/>
    </row>
    <row r="463" spans="1:21" x14ac:dyDescent="0.35">
      <c r="A463" s="11"/>
      <c r="B463" s="77"/>
      <c r="C463" s="12"/>
      <c r="D463" s="12"/>
      <c r="E463" s="76"/>
      <c r="F463" s="17"/>
      <c r="G463" s="76"/>
      <c r="H463" s="17"/>
      <c r="I463" s="80"/>
      <c r="J463" s="55"/>
      <c r="K463" s="55"/>
      <c r="L463" s="81"/>
      <c r="M463" s="144"/>
      <c r="N463" s="179"/>
      <c r="O463" s="19"/>
      <c r="P463" s="19"/>
      <c r="Q463" s="19"/>
      <c r="R463" s="19"/>
      <c r="S463" s="19"/>
      <c r="T463" s="19"/>
      <c r="U463" s="197"/>
    </row>
    <row r="464" spans="1:21" x14ac:dyDescent="0.35">
      <c r="A464" s="11"/>
      <c r="B464" s="77"/>
      <c r="C464" s="12"/>
      <c r="D464" s="12"/>
      <c r="E464" s="76"/>
      <c r="F464" s="17"/>
      <c r="G464" s="76"/>
      <c r="H464" s="17"/>
      <c r="I464" s="80"/>
      <c r="J464" s="55"/>
      <c r="K464" s="55"/>
      <c r="L464" s="81"/>
      <c r="M464" s="144"/>
      <c r="N464" s="179"/>
      <c r="O464" s="19"/>
      <c r="P464" s="19"/>
      <c r="Q464" s="19"/>
      <c r="R464" s="19"/>
      <c r="S464" s="19"/>
      <c r="T464" s="19"/>
      <c r="U464" s="197"/>
    </row>
    <row r="465" spans="1:21" x14ac:dyDescent="0.35">
      <c r="A465" s="11"/>
      <c r="B465" s="77"/>
      <c r="C465" s="12"/>
      <c r="D465" s="12"/>
      <c r="E465" s="76"/>
      <c r="F465" s="17"/>
      <c r="G465" s="76"/>
      <c r="H465" s="17"/>
      <c r="I465" s="80"/>
      <c r="J465" s="55"/>
      <c r="K465" s="55"/>
      <c r="L465" s="81"/>
      <c r="M465" s="144"/>
      <c r="N465" s="179"/>
      <c r="O465" s="19"/>
      <c r="P465" s="19"/>
      <c r="Q465" s="19"/>
      <c r="R465" s="19"/>
      <c r="S465" s="19"/>
      <c r="T465" s="19"/>
      <c r="U465" s="197"/>
    </row>
    <row r="466" spans="1:21" x14ac:dyDescent="0.35">
      <c r="A466" s="11"/>
      <c r="B466" s="77"/>
      <c r="C466" s="12"/>
      <c r="D466" s="12"/>
      <c r="E466" s="76"/>
      <c r="F466" s="17"/>
      <c r="G466" s="76"/>
      <c r="H466" s="17"/>
      <c r="I466" s="80"/>
      <c r="J466" s="55"/>
      <c r="K466" s="55"/>
      <c r="L466" s="81"/>
      <c r="M466" s="144"/>
      <c r="N466" s="179"/>
      <c r="O466" s="19"/>
      <c r="P466" s="19"/>
      <c r="Q466" s="19"/>
      <c r="R466" s="19"/>
      <c r="S466" s="19"/>
      <c r="T466" s="19"/>
      <c r="U466" s="197"/>
    </row>
    <row r="467" spans="1:21" x14ac:dyDescent="0.35">
      <c r="A467" s="11"/>
      <c r="B467" s="77"/>
      <c r="C467" s="12"/>
      <c r="D467" s="12"/>
      <c r="E467" s="76"/>
      <c r="F467" s="17"/>
      <c r="G467" s="76"/>
      <c r="H467" s="17"/>
      <c r="I467" s="80"/>
      <c r="J467" s="55"/>
      <c r="K467" s="55"/>
      <c r="L467" s="81"/>
      <c r="M467" s="144"/>
      <c r="N467" s="179"/>
      <c r="O467" s="19"/>
      <c r="P467" s="19"/>
      <c r="Q467" s="19"/>
      <c r="R467" s="19"/>
      <c r="S467" s="19"/>
      <c r="T467" s="19"/>
      <c r="U467" s="197"/>
    </row>
    <row r="468" spans="1:21" x14ac:dyDescent="0.35">
      <c r="A468" s="11"/>
      <c r="B468" s="77"/>
      <c r="C468" s="12"/>
      <c r="D468" s="12"/>
      <c r="E468" s="76"/>
      <c r="F468" s="17"/>
      <c r="G468" s="76"/>
      <c r="H468" s="17"/>
      <c r="I468" s="80"/>
      <c r="J468" s="55"/>
      <c r="K468" s="55"/>
      <c r="L468" s="81"/>
      <c r="M468" s="144"/>
      <c r="N468" s="179"/>
      <c r="O468" s="19"/>
      <c r="P468" s="19"/>
      <c r="Q468" s="19"/>
      <c r="R468" s="19"/>
      <c r="S468" s="19"/>
      <c r="T468" s="19"/>
      <c r="U468" s="197"/>
    </row>
    <row r="469" spans="1:21" x14ac:dyDescent="0.35">
      <c r="A469" s="11"/>
      <c r="B469" s="77"/>
      <c r="C469" s="12"/>
      <c r="D469" s="12"/>
      <c r="E469" s="76"/>
      <c r="F469" s="17"/>
      <c r="G469" s="76"/>
      <c r="H469" s="17"/>
      <c r="I469" s="80"/>
      <c r="J469" s="55"/>
      <c r="K469" s="55"/>
      <c r="L469" s="81"/>
      <c r="M469" s="144"/>
      <c r="N469" s="179"/>
      <c r="O469" s="19"/>
      <c r="P469" s="19"/>
      <c r="Q469" s="19"/>
      <c r="R469" s="19"/>
      <c r="S469" s="19"/>
      <c r="T469" s="19"/>
      <c r="U469" s="197"/>
    </row>
    <row r="470" spans="1:21" x14ac:dyDescent="0.35">
      <c r="A470" s="11"/>
      <c r="B470" s="77"/>
      <c r="C470" s="12"/>
      <c r="D470" s="12"/>
      <c r="E470" s="76"/>
      <c r="F470" s="17"/>
      <c r="G470" s="76"/>
      <c r="H470" s="17"/>
      <c r="I470" s="80"/>
      <c r="J470" s="55"/>
      <c r="K470" s="55"/>
      <c r="L470" s="81"/>
      <c r="M470" s="144"/>
      <c r="N470" s="179"/>
      <c r="O470" s="19"/>
      <c r="P470" s="19"/>
      <c r="Q470" s="19"/>
      <c r="R470" s="19"/>
      <c r="S470" s="19"/>
      <c r="T470" s="19"/>
      <c r="U470" s="197"/>
    </row>
    <row r="471" spans="1:21" x14ac:dyDescent="0.35">
      <c r="A471" s="11"/>
      <c r="B471" s="77"/>
      <c r="C471" s="12"/>
      <c r="D471" s="12"/>
      <c r="E471" s="76"/>
      <c r="F471" s="17"/>
      <c r="G471" s="76"/>
      <c r="H471" s="17"/>
      <c r="I471" s="80"/>
      <c r="J471" s="55"/>
      <c r="K471" s="55"/>
      <c r="L471" s="81"/>
      <c r="M471" s="144"/>
      <c r="N471" s="179"/>
      <c r="O471" s="19"/>
      <c r="P471" s="19"/>
      <c r="Q471" s="19"/>
      <c r="R471" s="19"/>
      <c r="S471" s="19"/>
      <c r="T471" s="19"/>
      <c r="U471" s="197"/>
    </row>
    <row r="472" spans="1:21" x14ac:dyDescent="0.35">
      <c r="A472" s="11"/>
      <c r="B472" s="77"/>
      <c r="C472" s="12"/>
      <c r="D472" s="12"/>
      <c r="E472" s="76"/>
      <c r="F472" s="17"/>
      <c r="G472" s="76"/>
      <c r="H472" s="17"/>
      <c r="I472" s="80"/>
      <c r="J472" s="55"/>
      <c r="K472" s="55"/>
      <c r="L472" s="81"/>
      <c r="M472" s="144"/>
      <c r="N472" s="179"/>
      <c r="O472" s="19"/>
      <c r="P472" s="19"/>
      <c r="Q472" s="19"/>
      <c r="R472" s="19"/>
      <c r="S472" s="19"/>
      <c r="T472" s="19"/>
      <c r="U472" s="197"/>
    </row>
    <row r="473" spans="1:21" x14ac:dyDescent="0.35">
      <c r="A473" s="11"/>
      <c r="B473" s="77"/>
      <c r="C473" s="12"/>
      <c r="D473" s="12"/>
      <c r="E473" s="76"/>
      <c r="F473" s="17"/>
      <c r="G473" s="76"/>
      <c r="H473" s="17"/>
      <c r="I473" s="80"/>
      <c r="J473" s="55"/>
      <c r="K473" s="55"/>
      <c r="L473" s="81"/>
      <c r="M473" s="144"/>
      <c r="N473" s="179"/>
      <c r="O473" s="19"/>
      <c r="P473" s="19"/>
      <c r="Q473" s="19"/>
      <c r="R473" s="19"/>
      <c r="S473" s="19"/>
      <c r="T473" s="19"/>
      <c r="U473" s="197"/>
    </row>
    <row r="474" spans="1:21" x14ac:dyDescent="0.35">
      <c r="A474" s="11"/>
      <c r="B474" s="77"/>
      <c r="C474" s="12"/>
      <c r="D474" s="12"/>
      <c r="E474" s="76"/>
      <c r="F474" s="17"/>
      <c r="G474" s="76"/>
      <c r="H474" s="17"/>
      <c r="I474" s="80"/>
      <c r="J474" s="55"/>
      <c r="K474" s="55"/>
      <c r="L474" s="81"/>
      <c r="M474" s="144"/>
      <c r="N474" s="179"/>
      <c r="O474" s="19"/>
      <c r="P474" s="19"/>
      <c r="Q474" s="19"/>
      <c r="R474" s="19"/>
      <c r="S474" s="19"/>
      <c r="T474" s="19"/>
      <c r="U474" s="197"/>
    </row>
    <row r="475" spans="1:21" x14ac:dyDescent="0.35">
      <c r="A475" s="11"/>
      <c r="B475" s="77"/>
      <c r="C475" s="12"/>
      <c r="D475" s="12"/>
      <c r="E475" s="76"/>
      <c r="F475" s="17"/>
      <c r="G475" s="76"/>
      <c r="H475" s="17"/>
      <c r="I475" s="80"/>
      <c r="J475" s="55"/>
      <c r="K475" s="55"/>
      <c r="L475" s="81"/>
      <c r="M475" s="144"/>
      <c r="N475" s="179"/>
      <c r="O475" s="19"/>
      <c r="P475" s="19"/>
      <c r="Q475" s="19"/>
      <c r="R475" s="19"/>
      <c r="S475" s="19"/>
      <c r="T475" s="19"/>
      <c r="U475" s="197"/>
    </row>
    <row r="476" spans="1:21" x14ac:dyDescent="0.35">
      <c r="A476" s="11"/>
      <c r="B476" s="77"/>
      <c r="C476" s="12"/>
      <c r="D476" s="12"/>
      <c r="E476" s="76"/>
      <c r="F476" s="17"/>
      <c r="G476" s="76"/>
      <c r="H476" s="17"/>
      <c r="I476" s="80"/>
      <c r="J476" s="55"/>
      <c r="K476" s="55"/>
      <c r="L476" s="81"/>
      <c r="M476" s="144"/>
      <c r="N476" s="179"/>
      <c r="O476" s="19"/>
      <c r="P476" s="19"/>
      <c r="Q476" s="19"/>
      <c r="R476" s="19"/>
      <c r="S476" s="19"/>
      <c r="T476" s="19"/>
      <c r="U476" s="197"/>
    </row>
    <row r="477" spans="1:21" x14ac:dyDescent="0.35">
      <c r="A477" s="11"/>
      <c r="B477" s="77"/>
      <c r="C477" s="12"/>
      <c r="D477" s="12"/>
      <c r="E477" s="76"/>
      <c r="F477" s="17"/>
      <c r="G477" s="76"/>
      <c r="H477" s="17"/>
      <c r="I477" s="80"/>
      <c r="J477" s="55"/>
      <c r="K477" s="55"/>
      <c r="L477" s="81"/>
      <c r="M477" s="144"/>
      <c r="N477" s="179"/>
      <c r="O477" s="19"/>
      <c r="P477" s="19"/>
      <c r="Q477" s="19"/>
      <c r="R477" s="19"/>
      <c r="S477" s="19"/>
      <c r="T477" s="19"/>
      <c r="U477" s="197"/>
    </row>
    <row r="478" spans="1:21" x14ac:dyDescent="0.35">
      <c r="A478" s="11"/>
      <c r="B478" s="77"/>
      <c r="C478" s="12"/>
      <c r="D478" s="12"/>
      <c r="E478" s="76"/>
      <c r="F478" s="17"/>
      <c r="G478" s="76"/>
      <c r="H478" s="17"/>
      <c r="I478" s="80"/>
      <c r="J478" s="55"/>
      <c r="K478" s="55"/>
      <c r="L478" s="81"/>
      <c r="M478" s="144"/>
      <c r="N478" s="179"/>
      <c r="O478" s="19"/>
      <c r="P478" s="19"/>
      <c r="Q478" s="19"/>
      <c r="R478" s="19"/>
      <c r="S478" s="19"/>
      <c r="T478" s="19"/>
      <c r="U478" s="197"/>
    </row>
    <row r="479" spans="1:21" x14ac:dyDescent="0.35">
      <c r="A479" s="11"/>
      <c r="B479" s="77"/>
      <c r="C479" s="12"/>
      <c r="D479" s="12"/>
      <c r="E479" s="76"/>
      <c r="F479" s="17"/>
      <c r="G479" s="76"/>
      <c r="H479" s="17"/>
      <c r="I479" s="80"/>
      <c r="J479" s="55"/>
      <c r="K479" s="55"/>
      <c r="L479" s="81"/>
      <c r="M479" s="144"/>
      <c r="N479" s="179"/>
      <c r="O479" s="19"/>
      <c r="P479" s="19"/>
      <c r="Q479" s="19"/>
      <c r="R479" s="19"/>
      <c r="S479" s="19"/>
      <c r="T479" s="19"/>
      <c r="U479" s="197"/>
    </row>
    <row r="480" spans="1:21" x14ac:dyDescent="0.35">
      <c r="A480" s="11"/>
      <c r="B480" s="77"/>
      <c r="C480" s="12"/>
      <c r="D480" s="12"/>
      <c r="E480" s="76"/>
      <c r="F480" s="17"/>
      <c r="G480" s="76"/>
      <c r="H480" s="17"/>
      <c r="I480" s="80"/>
      <c r="J480" s="55"/>
      <c r="K480" s="55"/>
      <c r="L480" s="81"/>
      <c r="M480" s="144"/>
      <c r="N480" s="179"/>
      <c r="O480" s="19"/>
      <c r="P480" s="19"/>
      <c r="Q480" s="19"/>
      <c r="R480" s="19"/>
      <c r="S480" s="19"/>
      <c r="T480" s="19"/>
      <c r="U480" s="197"/>
    </row>
    <row r="481" spans="1:21" x14ac:dyDescent="0.35">
      <c r="A481" s="11"/>
      <c r="B481" s="77"/>
      <c r="C481" s="12"/>
      <c r="D481" s="12"/>
      <c r="E481" s="76"/>
      <c r="F481" s="17"/>
      <c r="G481" s="76"/>
      <c r="H481" s="17"/>
      <c r="I481" s="80"/>
      <c r="J481" s="55"/>
      <c r="K481" s="55"/>
      <c r="L481" s="81"/>
      <c r="M481" s="144"/>
      <c r="N481" s="179"/>
      <c r="O481" s="19"/>
      <c r="P481" s="19"/>
      <c r="Q481" s="19"/>
      <c r="R481" s="19"/>
      <c r="S481" s="19"/>
      <c r="T481" s="19"/>
      <c r="U481" s="197"/>
    </row>
    <row r="482" spans="1:21" x14ac:dyDescent="0.35">
      <c r="A482" s="11"/>
      <c r="B482" s="77"/>
      <c r="C482" s="12"/>
      <c r="D482" s="12"/>
      <c r="E482" s="76"/>
      <c r="F482" s="17"/>
      <c r="G482" s="76"/>
      <c r="H482" s="17"/>
      <c r="I482" s="80"/>
      <c r="J482" s="55"/>
      <c r="K482" s="55"/>
      <c r="L482" s="81"/>
      <c r="M482" s="144"/>
      <c r="N482" s="179"/>
      <c r="O482" s="19"/>
      <c r="P482" s="19"/>
      <c r="Q482" s="19"/>
      <c r="R482" s="19"/>
      <c r="S482" s="19"/>
      <c r="T482" s="19"/>
      <c r="U482" s="197"/>
    </row>
    <row r="483" spans="1:21" x14ac:dyDescent="0.35">
      <c r="A483" s="11"/>
      <c r="B483" s="77"/>
      <c r="C483" s="12"/>
      <c r="D483" s="12"/>
      <c r="E483" s="76"/>
      <c r="F483" s="17"/>
      <c r="G483" s="76"/>
      <c r="H483" s="17"/>
      <c r="I483" s="80"/>
      <c r="J483" s="55"/>
      <c r="K483" s="55"/>
      <c r="L483" s="81"/>
      <c r="M483" s="144"/>
      <c r="N483" s="179"/>
      <c r="O483" s="19"/>
      <c r="P483" s="19"/>
      <c r="Q483" s="19"/>
      <c r="R483" s="19"/>
      <c r="S483" s="19"/>
      <c r="T483" s="19"/>
      <c r="U483" s="197"/>
    </row>
    <row r="484" spans="1:21" x14ac:dyDescent="0.35">
      <c r="A484" s="11"/>
      <c r="B484" s="77"/>
      <c r="C484" s="12"/>
      <c r="D484" s="12"/>
      <c r="E484" s="76"/>
      <c r="F484" s="17"/>
      <c r="G484" s="76"/>
      <c r="H484" s="17"/>
      <c r="I484" s="80"/>
      <c r="J484" s="55"/>
      <c r="K484" s="55"/>
      <c r="L484" s="81"/>
      <c r="M484" s="144"/>
      <c r="N484" s="179"/>
      <c r="O484" s="19"/>
      <c r="P484" s="19"/>
      <c r="Q484" s="19"/>
      <c r="R484" s="19"/>
      <c r="S484" s="19"/>
      <c r="T484" s="19"/>
      <c r="U484" s="197"/>
    </row>
    <row r="485" spans="1:21" x14ac:dyDescent="0.35">
      <c r="A485" s="11"/>
      <c r="B485" s="77"/>
      <c r="C485" s="12"/>
      <c r="D485" s="12"/>
      <c r="E485" s="76"/>
      <c r="F485" s="17"/>
      <c r="G485" s="76"/>
      <c r="H485" s="17"/>
      <c r="I485" s="80"/>
      <c r="J485" s="55"/>
      <c r="K485" s="55"/>
      <c r="L485" s="81"/>
      <c r="M485" s="144"/>
      <c r="N485" s="179"/>
      <c r="O485" s="19"/>
      <c r="P485" s="19"/>
      <c r="Q485" s="19"/>
      <c r="R485" s="19"/>
      <c r="S485" s="19"/>
      <c r="T485" s="19"/>
      <c r="U485" s="197"/>
    </row>
    <row r="486" spans="1:21" x14ac:dyDescent="0.35">
      <c r="A486" s="11"/>
      <c r="B486" s="77"/>
      <c r="C486" s="12"/>
      <c r="D486" s="12"/>
      <c r="E486" s="76"/>
      <c r="F486" s="17"/>
      <c r="G486" s="76"/>
      <c r="H486" s="17"/>
      <c r="I486" s="80"/>
      <c r="J486" s="55"/>
      <c r="K486" s="55"/>
      <c r="L486" s="81"/>
      <c r="M486" s="144"/>
      <c r="N486" s="179"/>
      <c r="O486" s="19"/>
      <c r="P486" s="19"/>
      <c r="Q486" s="19"/>
      <c r="R486" s="19"/>
      <c r="S486" s="19"/>
      <c r="T486" s="19"/>
      <c r="U486" s="197"/>
    </row>
    <row r="487" spans="1:21" x14ac:dyDescent="0.35">
      <c r="A487" s="11"/>
      <c r="B487" s="77"/>
      <c r="C487" s="12"/>
      <c r="D487" s="12"/>
      <c r="E487" s="76"/>
      <c r="F487" s="17"/>
      <c r="G487" s="76"/>
      <c r="H487" s="17"/>
      <c r="I487" s="80"/>
      <c r="J487" s="55"/>
      <c r="K487" s="55"/>
      <c r="L487" s="81"/>
      <c r="M487" s="144"/>
      <c r="N487" s="179"/>
      <c r="O487" s="19"/>
      <c r="P487" s="19"/>
      <c r="Q487" s="19"/>
      <c r="R487" s="19"/>
      <c r="S487" s="19"/>
      <c r="T487" s="19"/>
      <c r="U487" s="197"/>
    </row>
    <row r="488" spans="1:21" x14ac:dyDescent="0.35">
      <c r="A488" s="11"/>
      <c r="B488" s="77"/>
      <c r="C488" s="12"/>
      <c r="D488" s="12"/>
      <c r="E488" s="76"/>
      <c r="F488" s="17"/>
      <c r="G488" s="76"/>
      <c r="H488" s="17"/>
      <c r="I488" s="80"/>
      <c r="J488" s="55"/>
      <c r="K488" s="55"/>
      <c r="L488" s="81"/>
      <c r="M488" s="144"/>
      <c r="N488" s="179"/>
      <c r="O488" s="19"/>
      <c r="P488" s="19"/>
      <c r="Q488" s="19"/>
      <c r="R488" s="19"/>
      <c r="S488" s="19"/>
      <c r="T488" s="19"/>
      <c r="U488" s="197"/>
    </row>
    <row r="489" spans="1:21" x14ac:dyDescent="0.35">
      <c r="A489" s="11"/>
      <c r="B489" s="77"/>
      <c r="C489" s="12"/>
      <c r="D489" s="12"/>
      <c r="E489" s="76"/>
      <c r="F489" s="17"/>
      <c r="G489" s="76"/>
      <c r="H489" s="17"/>
      <c r="I489" s="80"/>
      <c r="J489" s="55"/>
      <c r="K489" s="55"/>
      <c r="L489" s="81"/>
      <c r="M489" s="144"/>
      <c r="N489" s="179"/>
      <c r="O489" s="19"/>
      <c r="P489" s="19"/>
      <c r="Q489" s="19"/>
      <c r="R489" s="19"/>
      <c r="S489" s="19"/>
      <c r="T489" s="19"/>
      <c r="U489" s="197"/>
    </row>
    <row r="490" spans="1:21" x14ac:dyDescent="0.35">
      <c r="A490" s="11"/>
      <c r="B490" s="77"/>
      <c r="C490" s="12"/>
      <c r="D490" s="12"/>
      <c r="E490" s="76"/>
      <c r="F490" s="17"/>
      <c r="G490" s="76"/>
      <c r="H490" s="17"/>
      <c r="I490" s="80"/>
      <c r="J490" s="55"/>
      <c r="K490" s="55"/>
      <c r="L490" s="81"/>
      <c r="M490" s="144"/>
      <c r="N490" s="179"/>
      <c r="O490" s="19"/>
      <c r="P490" s="19"/>
      <c r="Q490" s="19"/>
      <c r="R490" s="19"/>
      <c r="S490" s="19"/>
      <c r="T490" s="19"/>
      <c r="U490" s="197"/>
    </row>
    <row r="491" spans="1:21" x14ac:dyDescent="0.35">
      <c r="A491" s="11"/>
      <c r="B491" s="77"/>
      <c r="C491" s="12"/>
      <c r="D491" s="12"/>
      <c r="E491" s="76"/>
      <c r="F491" s="17"/>
      <c r="G491" s="76"/>
      <c r="H491" s="17"/>
      <c r="I491" s="80"/>
      <c r="J491" s="55"/>
      <c r="K491" s="55"/>
      <c r="L491" s="81"/>
      <c r="M491" s="144"/>
      <c r="N491" s="179"/>
      <c r="O491" s="19"/>
      <c r="P491" s="19"/>
      <c r="Q491" s="19"/>
      <c r="R491" s="19"/>
      <c r="S491" s="19"/>
      <c r="T491" s="19"/>
      <c r="U491" s="197"/>
    </row>
    <row r="492" spans="1:21" x14ac:dyDescent="0.35">
      <c r="A492" s="11"/>
      <c r="B492" s="77"/>
      <c r="C492" s="12"/>
      <c r="D492" s="12"/>
      <c r="E492" s="76"/>
      <c r="F492" s="17"/>
      <c r="G492" s="76"/>
      <c r="H492" s="17"/>
      <c r="I492" s="80"/>
      <c r="J492" s="55"/>
      <c r="K492" s="55"/>
      <c r="L492" s="81"/>
      <c r="M492" s="144"/>
      <c r="N492" s="179"/>
      <c r="O492" s="19"/>
      <c r="P492" s="19"/>
      <c r="Q492" s="19"/>
      <c r="R492" s="19"/>
      <c r="S492" s="19"/>
      <c r="T492" s="19"/>
      <c r="U492" s="197"/>
    </row>
    <row r="493" spans="1:21" x14ac:dyDescent="0.35">
      <c r="A493" s="11"/>
      <c r="B493" s="77"/>
      <c r="C493" s="12"/>
      <c r="D493" s="12"/>
      <c r="E493" s="76"/>
      <c r="F493" s="17"/>
      <c r="G493" s="76"/>
      <c r="H493" s="17"/>
      <c r="I493" s="80"/>
      <c r="J493" s="55"/>
      <c r="K493" s="55"/>
      <c r="L493" s="81"/>
      <c r="M493" s="144"/>
      <c r="N493" s="179"/>
      <c r="O493" s="19"/>
      <c r="P493" s="19"/>
      <c r="Q493" s="19"/>
      <c r="R493" s="19"/>
      <c r="S493" s="19"/>
      <c r="T493" s="19"/>
      <c r="U493" s="197"/>
    </row>
    <row r="494" spans="1:21" x14ac:dyDescent="0.35">
      <c r="A494" s="11"/>
      <c r="B494" s="77"/>
      <c r="C494" s="12"/>
      <c r="D494" s="12"/>
      <c r="E494" s="76"/>
      <c r="F494" s="17"/>
      <c r="G494" s="76"/>
      <c r="H494" s="17"/>
      <c r="I494" s="80"/>
      <c r="J494" s="55"/>
      <c r="K494" s="55"/>
      <c r="L494" s="81"/>
      <c r="M494" s="144"/>
      <c r="N494" s="179"/>
      <c r="O494" s="19"/>
      <c r="P494" s="19"/>
      <c r="Q494" s="19"/>
      <c r="R494" s="19"/>
      <c r="S494" s="19"/>
      <c r="T494" s="19"/>
      <c r="U494" s="197"/>
    </row>
    <row r="495" spans="1:21" x14ac:dyDescent="0.35">
      <c r="A495" s="11"/>
      <c r="B495" s="77"/>
      <c r="C495" s="12"/>
      <c r="D495" s="12"/>
      <c r="E495" s="76"/>
      <c r="F495" s="17"/>
      <c r="G495" s="76"/>
      <c r="H495" s="17"/>
      <c r="I495" s="80"/>
      <c r="J495" s="55"/>
      <c r="K495" s="55"/>
      <c r="L495" s="81"/>
      <c r="M495" s="144"/>
      <c r="N495" s="179"/>
      <c r="O495" s="19"/>
      <c r="P495" s="19"/>
      <c r="Q495" s="19"/>
      <c r="R495" s="19"/>
      <c r="S495" s="19"/>
      <c r="T495" s="19"/>
      <c r="U495" s="197"/>
    </row>
    <row r="496" spans="1:21" x14ac:dyDescent="0.35">
      <c r="A496" s="11"/>
      <c r="B496" s="77"/>
      <c r="C496" s="12"/>
      <c r="D496" s="12"/>
      <c r="E496" s="76"/>
      <c r="F496" s="17"/>
      <c r="G496" s="76"/>
      <c r="H496" s="17"/>
      <c r="I496" s="80"/>
      <c r="J496" s="55"/>
      <c r="K496" s="55"/>
      <c r="L496" s="81"/>
      <c r="M496" s="144"/>
      <c r="N496" s="179"/>
      <c r="O496" s="19"/>
      <c r="P496" s="19"/>
      <c r="Q496" s="19"/>
      <c r="R496" s="19"/>
      <c r="S496" s="19"/>
      <c r="T496" s="19"/>
      <c r="U496" s="197"/>
    </row>
    <row r="497" spans="1:21" x14ac:dyDescent="0.35">
      <c r="A497" s="11"/>
      <c r="B497" s="77"/>
      <c r="C497" s="12"/>
      <c r="D497" s="12"/>
      <c r="E497" s="76"/>
      <c r="F497" s="17"/>
      <c r="G497" s="76"/>
      <c r="H497" s="17"/>
      <c r="I497" s="80"/>
      <c r="J497" s="55"/>
      <c r="K497" s="55"/>
      <c r="L497" s="81"/>
      <c r="M497" s="144"/>
      <c r="N497" s="179"/>
      <c r="O497" s="19"/>
      <c r="P497" s="19"/>
      <c r="Q497" s="19"/>
      <c r="R497" s="19"/>
      <c r="S497" s="19"/>
      <c r="T497" s="19"/>
      <c r="U497" s="197"/>
    </row>
    <row r="498" spans="1:21" x14ac:dyDescent="0.35">
      <c r="A498" s="11"/>
      <c r="B498" s="77"/>
      <c r="C498" s="12"/>
      <c r="D498" s="12"/>
      <c r="E498" s="76"/>
      <c r="F498" s="17"/>
      <c r="G498" s="76"/>
      <c r="H498" s="17"/>
      <c r="I498" s="80"/>
      <c r="J498" s="55"/>
      <c r="K498" s="55"/>
      <c r="L498" s="81"/>
      <c r="M498" s="144"/>
      <c r="N498" s="179"/>
      <c r="O498" s="19"/>
      <c r="P498" s="19"/>
      <c r="Q498" s="19"/>
      <c r="R498" s="19"/>
      <c r="S498" s="19"/>
      <c r="T498" s="19"/>
      <c r="U498" s="197"/>
    </row>
    <row r="499" spans="1:21" x14ac:dyDescent="0.35">
      <c r="A499" s="11"/>
      <c r="B499" s="77"/>
      <c r="C499" s="12"/>
      <c r="D499" s="12"/>
      <c r="E499" s="76"/>
      <c r="F499" s="17"/>
      <c r="G499" s="76"/>
      <c r="H499" s="17"/>
      <c r="I499" s="80"/>
      <c r="J499" s="55"/>
      <c r="K499" s="55"/>
      <c r="L499" s="81"/>
      <c r="M499" s="144"/>
      <c r="N499" s="179"/>
      <c r="O499" s="19"/>
      <c r="P499" s="19"/>
      <c r="Q499" s="19"/>
      <c r="R499" s="19"/>
      <c r="S499" s="19"/>
      <c r="T499" s="19"/>
      <c r="U499" s="197"/>
    </row>
    <row r="500" spans="1:21" x14ac:dyDescent="0.35">
      <c r="A500" s="11"/>
      <c r="B500" s="77"/>
      <c r="C500" s="12"/>
      <c r="D500" s="12"/>
      <c r="E500" s="76"/>
      <c r="F500" s="17"/>
      <c r="G500" s="76"/>
      <c r="H500" s="17"/>
      <c r="I500" s="80"/>
      <c r="J500" s="55"/>
      <c r="K500" s="55"/>
      <c r="L500" s="81"/>
      <c r="M500" s="144"/>
      <c r="N500" s="179"/>
      <c r="O500" s="19"/>
      <c r="P500" s="19"/>
      <c r="Q500" s="19"/>
      <c r="R500" s="19"/>
      <c r="S500" s="19"/>
      <c r="T500" s="19"/>
      <c r="U500" s="197"/>
    </row>
    <row r="501" spans="1:21" x14ac:dyDescent="0.35">
      <c r="A501" s="11"/>
      <c r="B501" s="77"/>
      <c r="C501" s="12"/>
      <c r="D501" s="12"/>
      <c r="E501" s="76"/>
      <c r="F501" s="17"/>
      <c r="G501" s="76"/>
      <c r="H501" s="17"/>
      <c r="I501" s="80"/>
      <c r="J501" s="55"/>
      <c r="K501" s="55"/>
      <c r="L501" s="81"/>
      <c r="M501" s="144"/>
      <c r="N501" s="179"/>
      <c r="O501" s="19"/>
      <c r="P501" s="19"/>
      <c r="Q501" s="19"/>
      <c r="R501" s="19"/>
      <c r="S501" s="19"/>
      <c r="T501" s="19"/>
      <c r="U501" s="197"/>
    </row>
    <row r="502" spans="1:21" x14ac:dyDescent="0.35">
      <c r="A502" s="11"/>
      <c r="B502" s="77"/>
      <c r="C502" s="12"/>
      <c r="D502" s="12"/>
      <c r="E502" s="76"/>
      <c r="F502" s="17"/>
      <c r="G502" s="76"/>
      <c r="H502" s="17"/>
      <c r="I502" s="80"/>
      <c r="J502" s="55"/>
      <c r="K502" s="55"/>
      <c r="L502" s="81"/>
      <c r="M502" s="144"/>
      <c r="N502" s="179"/>
      <c r="O502" s="19"/>
      <c r="P502" s="19"/>
      <c r="Q502" s="19"/>
      <c r="R502" s="19"/>
      <c r="S502" s="19"/>
      <c r="T502" s="19"/>
      <c r="U502" s="197"/>
    </row>
    <row r="503" spans="1:21" x14ac:dyDescent="0.35">
      <c r="A503" s="11"/>
      <c r="B503" s="77"/>
      <c r="C503" s="12"/>
      <c r="D503" s="12"/>
      <c r="E503" s="76"/>
      <c r="F503" s="17"/>
      <c r="G503" s="76"/>
      <c r="H503" s="17"/>
      <c r="I503" s="80"/>
      <c r="J503" s="55"/>
      <c r="K503" s="55"/>
      <c r="L503" s="81"/>
      <c r="M503" s="144"/>
      <c r="N503" s="179"/>
      <c r="O503" s="19"/>
      <c r="P503" s="19"/>
      <c r="Q503" s="19"/>
      <c r="R503" s="19"/>
      <c r="S503" s="19"/>
      <c r="T503" s="19"/>
      <c r="U503" s="197"/>
    </row>
    <row r="504" spans="1:21" x14ac:dyDescent="0.35">
      <c r="A504" s="11"/>
      <c r="B504" s="77"/>
      <c r="C504" s="12"/>
      <c r="D504" s="12"/>
      <c r="E504" s="76"/>
      <c r="F504" s="17"/>
      <c r="G504" s="76"/>
      <c r="H504" s="17"/>
      <c r="I504" s="80"/>
      <c r="J504" s="55"/>
      <c r="K504" s="55"/>
      <c r="L504" s="81"/>
      <c r="M504" s="144"/>
      <c r="N504" s="179"/>
      <c r="O504" s="19"/>
      <c r="P504" s="19"/>
      <c r="Q504" s="19"/>
      <c r="R504" s="19"/>
      <c r="S504" s="19"/>
      <c r="T504" s="19"/>
      <c r="U504" s="197"/>
    </row>
    <row r="505" spans="1:21" x14ac:dyDescent="0.35">
      <c r="A505" s="11"/>
      <c r="B505" s="77"/>
      <c r="C505" s="12"/>
      <c r="D505" s="12"/>
      <c r="E505" s="76"/>
      <c r="F505" s="17"/>
      <c r="G505" s="76"/>
      <c r="H505" s="17"/>
      <c r="I505" s="80"/>
      <c r="J505" s="55"/>
      <c r="K505" s="55"/>
      <c r="L505" s="81"/>
      <c r="M505" s="144"/>
      <c r="N505" s="179"/>
      <c r="O505" s="19"/>
      <c r="P505" s="19"/>
      <c r="Q505" s="19"/>
      <c r="R505" s="19"/>
      <c r="S505" s="19"/>
      <c r="T505" s="19"/>
      <c r="U505" s="197"/>
    </row>
    <row r="506" spans="1:21" x14ac:dyDescent="0.35">
      <c r="A506" s="11"/>
      <c r="B506" s="77"/>
      <c r="C506" s="12"/>
      <c r="D506" s="12"/>
      <c r="E506" s="76"/>
      <c r="F506" s="17"/>
      <c r="G506" s="76"/>
      <c r="H506" s="17"/>
      <c r="I506" s="80"/>
      <c r="J506" s="55"/>
      <c r="K506" s="55"/>
      <c r="L506" s="81"/>
      <c r="M506" s="144"/>
      <c r="N506" s="179"/>
      <c r="O506" s="19"/>
      <c r="P506" s="19"/>
      <c r="Q506" s="19"/>
      <c r="R506" s="19"/>
      <c r="S506" s="19"/>
      <c r="T506" s="19"/>
      <c r="U506" s="197"/>
    </row>
    <row r="507" spans="1:21" x14ac:dyDescent="0.35">
      <c r="A507" s="11"/>
      <c r="B507" s="77"/>
      <c r="C507" s="12"/>
      <c r="D507" s="12"/>
      <c r="E507" s="76"/>
      <c r="F507" s="17"/>
      <c r="G507" s="76"/>
      <c r="H507" s="17"/>
      <c r="I507" s="80"/>
      <c r="J507" s="55"/>
      <c r="K507" s="55"/>
      <c r="L507" s="81"/>
      <c r="M507" s="144"/>
      <c r="N507" s="179"/>
      <c r="O507" s="19"/>
      <c r="P507" s="19"/>
      <c r="Q507" s="19"/>
      <c r="R507" s="19"/>
      <c r="S507" s="19"/>
      <c r="T507" s="19"/>
      <c r="U507" s="197"/>
    </row>
    <row r="508" spans="1:21" x14ac:dyDescent="0.35">
      <c r="A508" s="11"/>
      <c r="B508" s="77"/>
      <c r="C508" s="12"/>
      <c r="D508" s="12"/>
      <c r="E508" s="76"/>
      <c r="F508" s="17"/>
      <c r="G508" s="76"/>
      <c r="H508" s="17"/>
      <c r="I508" s="80"/>
      <c r="J508" s="55"/>
      <c r="K508" s="55"/>
      <c r="L508" s="81"/>
      <c r="M508" s="144"/>
      <c r="N508" s="179"/>
      <c r="O508" s="19"/>
      <c r="P508" s="19"/>
      <c r="Q508" s="19"/>
      <c r="R508" s="19"/>
      <c r="S508" s="19"/>
      <c r="T508" s="19"/>
      <c r="U508" s="197"/>
    </row>
    <row r="509" spans="1:21" x14ac:dyDescent="0.35">
      <c r="A509" s="11"/>
      <c r="B509" s="77"/>
      <c r="C509" s="12"/>
      <c r="D509" s="12"/>
      <c r="E509" s="76"/>
      <c r="F509" s="17"/>
      <c r="G509" s="76"/>
      <c r="H509" s="17"/>
      <c r="I509" s="80"/>
      <c r="J509" s="55"/>
      <c r="K509" s="55"/>
      <c r="L509" s="81"/>
      <c r="M509" s="144"/>
      <c r="N509" s="179"/>
      <c r="O509" s="19"/>
      <c r="P509" s="19"/>
      <c r="Q509" s="19"/>
      <c r="R509" s="19"/>
      <c r="S509" s="19"/>
      <c r="T509" s="19"/>
      <c r="U509" s="197"/>
    </row>
    <row r="510" spans="1:21" x14ac:dyDescent="0.35">
      <c r="A510" s="11"/>
      <c r="B510" s="77"/>
      <c r="C510" s="12"/>
      <c r="D510" s="12"/>
      <c r="E510" s="76"/>
      <c r="F510" s="17"/>
      <c r="G510" s="76"/>
      <c r="H510" s="17"/>
      <c r="I510" s="80"/>
      <c r="J510" s="55"/>
      <c r="K510" s="55"/>
      <c r="L510" s="81"/>
      <c r="M510" s="144"/>
      <c r="N510" s="179"/>
      <c r="O510" s="19"/>
      <c r="P510" s="19"/>
      <c r="Q510" s="19"/>
      <c r="R510" s="19"/>
      <c r="S510" s="19"/>
      <c r="T510" s="19"/>
      <c r="U510" s="197"/>
    </row>
    <row r="511" spans="1:21" x14ac:dyDescent="0.35">
      <c r="A511" s="11"/>
      <c r="B511" s="77"/>
      <c r="C511" s="12"/>
      <c r="D511" s="12"/>
      <c r="E511" s="76"/>
      <c r="F511" s="17"/>
      <c r="G511" s="76"/>
      <c r="H511" s="17"/>
      <c r="I511" s="80"/>
      <c r="J511" s="55"/>
      <c r="K511" s="55"/>
      <c r="L511" s="81"/>
      <c r="M511" s="144"/>
      <c r="N511" s="179"/>
      <c r="O511" s="19"/>
      <c r="P511" s="19"/>
      <c r="Q511" s="19"/>
      <c r="R511" s="19"/>
      <c r="S511" s="19"/>
      <c r="T511" s="19"/>
      <c r="U511" s="197"/>
    </row>
    <row r="512" spans="1:21" x14ac:dyDescent="0.35">
      <c r="A512" s="11"/>
      <c r="B512" s="77"/>
      <c r="C512" s="12"/>
      <c r="D512" s="12"/>
      <c r="E512" s="76"/>
      <c r="F512" s="17"/>
      <c r="G512" s="76"/>
      <c r="H512" s="17"/>
      <c r="I512" s="80"/>
      <c r="J512" s="55"/>
      <c r="K512" s="55"/>
      <c r="L512" s="81"/>
      <c r="M512" s="144"/>
      <c r="N512" s="179"/>
      <c r="O512" s="19"/>
      <c r="P512" s="19"/>
      <c r="Q512" s="19"/>
      <c r="R512" s="19"/>
      <c r="S512" s="19"/>
      <c r="T512" s="19"/>
      <c r="U512" s="197"/>
    </row>
    <row r="513" spans="1:21" x14ac:dyDescent="0.35">
      <c r="A513" s="11"/>
      <c r="B513" s="77"/>
      <c r="C513" s="12"/>
      <c r="D513" s="12"/>
      <c r="E513" s="76"/>
      <c r="F513" s="17"/>
      <c r="G513" s="76"/>
      <c r="H513" s="17"/>
      <c r="I513" s="80"/>
      <c r="J513" s="55"/>
      <c r="K513" s="55"/>
      <c r="L513" s="81"/>
      <c r="M513" s="144"/>
      <c r="N513" s="179"/>
      <c r="O513" s="19"/>
      <c r="P513" s="19"/>
      <c r="Q513" s="19"/>
      <c r="R513" s="19"/>
      <c r="S513" s="19"/>
      <c r="T513" s="19"/>
      <c r="U513" s="197"/>
    </row>
    <row r="514" spans="1:21" x14ac:dyDescent="0.35">
      <c r="A514" s="11"/>
      <c r="B514" s="77"/>
      <c r="C514" s="12"/>
      <c r="D514" s="12"/>
      <c r="E514" s="76"/>
      <c r="F514" s="17"/>
      <c r="G514" s="76"/>
      <c r="H514" s="17"/>
      <c r="I514" s="80"/>
      <c r="J514" s="55"/>
      <c r="K514" s="55"/>
      <c r="L514" s="81"/>
      <c r="M514" s="144"/>
      <c r="N514" s="179"/>
      <c r="O514" s="19"/>
      <c r="P514" s="19"/>
      <c r="Q514" s="19"/>
      <c r="R514" s="19"/>
      <c r="S514" s="19"/>
      <c r="T514" s="19"/>
      <c r="U514" s="197"/>
    </row>
    <row r="515" spans="1:21" x14ac:dyDescent="0.35">
      <c r="A515" s="11"/>
      <c r="B515" s="77"/>
      <c r="C515" s="12"/>
      <c r="D515" s="12"/>
      <c r="E515" s="76"/>
      <c r="F515" s="17"/>
      <c r="G515" s="76"/>
      <c r="H515" s="17"/>
      <c r="I515" s="80"/>
      <c r="J515" s="55"/>
      <c r="K515" s="55"/>
      <c r="L515" s="81"/>
      <c r="M515" s="144"/>
      <c r="N515" s="179"/>
      <c r="O515" s="19"/>
      <c r="P515" s="19"/>
      <c r="Q515" s="19"/>
      <c r="R515" s="19"/>
      <c r="S515" s="19"/>
      <c r="T515" s="19"/>
      <c r="U515" s="197"/>
    </row>
    <row r="516" spans="1:21" x14ac:dyDescent="0.35">
      <c r="A516" s="11"/>
      <c r="B516" s="77"/>
      <c r="C516" s="12"/>
      <c r="D516" s="12"/>
      <c r="E516" s="76"/>
      <c r="F516" s="17"/>
      <c r="G516" s="76"/>
      <c r="H516" s="17"/>
      <c r="I516" s="80"/>
      <c r="J516" s="55"/>
      <c r="K516" s="55"/>
      <c r="L516" s="81"/>
      <c r="M516" s="144"/>
      <c r="N516" s="179"/>
      <c r="O516" s="19"/>
      <c r="P516" s="19"/>
      <c r="Q516" s="19"/>
      <c r="R516" s="19"/>
      <c r="S516" s="19"/>
      <c r="T516" s="19"/>
      <c r="U516" s="197"/>
    </row>
    <row r="517" spans="1:21" x14ac:dyDescent="0.35">
      <c r="A517" s="11"/>
      <c r="B517" s="77"/>
      <c r="C517" s="12"/>
      <c r="D517" s="12"/>
      <c r="E517" s="76"/>
      <c r="F517" s="17"/>
      <c r="G517" s="76"/>
      <c r="H517" s="17"/>
      <c r="I517" s="80"/>
      <c r="J517" s="55"/>
      <c r="K517" s="55"/>
      <c r="L517" s="81"/>
      <c r="M517" s="144"/>
      <c r="N517" s="179"/>
      <c r="O517" s="19"/>
      <c r="P517" s="19"/>
      <c r="Q517" s="19"/>
      <c r="R517" s="19"/>
      <c r="S517" s="19"/>
      <c r="T517" s="19"/>
      <c r="U517" s="197"/>
    </row>
    <row r="518" spans="1:21" x14ac:dyDescent="0.35">
      <c r="A518" s="11"/>
      <c r="B518" s="77"/>
      <c r="C518" s="12"/>
      <c r="D518" s="12"/>
      <c r="E518" s="76"/>
      <c r="F518" s="17"/>
      <c r="G518" s="76"/>
      <c r="H518" s="17"/>
      <c r="I518" s="80"/>
      <c r="J518" s="55"/>
      <c r="K518" s="55"/>
      <c r="L518" s="81"/>
      <c r="M518" s="144"/>
      <c r="N518" s="179"/>
      <c r="O518" s="19"/>
      <c r="P518" s="19"/>
      <c r="Q518" s="19"/>
      <c r="R518" s="19"/>
      <c r="S518" s="19"/>
      <c r="T518" s="19"/>
      <c r="U518" s="197"/>
    </row>
    <row r="519" spans="1:21" x14ac:dyDescent="0.35">
      <c r="A519" s="11"/>
      <c r="B519" s="77"/>
      <c r="C519" s="12"/>
      <c r="D519" s="12"/>
      <c r="E519" s="76"/>
      <c r="F519" s="17"/>
      <c r="G519" s="76"/>
      <c r="H519" s="17"/>
      <c r="I519" s="80"/>
      <c r="J519" s="55"/>
      <c r="K519" s="55"/>
      <c r="L519" s="81"/>
      <c r="M519" s="144"/>
      <c r="N519" s="179"/>
      <c r="O519" s="19"/>
      <c r="P519" s="19"/>
      <c r="Q519" s="19"/>
      <c r="R519" s="19"/>
      <c r="S519" s="19"/>
      <c r="T519" s="19"/>
      <c r="U519" s="197"/>
    </row>
    <row r="520" spans="1:21" x14ac:dyDescent="0.35">
      <c r="A520" s="11"/>
      <c r="B520" s="77"/>
      <c r="C520" s="12"/>
      <c r="D520" s="12"/>
      <c r="E520" s="76"/>
      <c r="F520" s="17"/>
      <c r="G520" s="76"/>
      <c r="H520" s="17"/>
      <c r="I520" s="80"/>
      <c r="J520" s="55"/>
      <c r="K520" s="55"/>
      <c r="L520" s="81"/>
      <c r="M520" s="144"/>
      <c r="N520" s="179"/>
      <c r="O520" s="19"/>
      <c r="P520" s="19"/>
      <c r="Q520" s="19"/>
      <c r="R520" s="19"/>
      <c r="S520" s="19"/>
      <c r="T520" s="19"/>
      <c r="U520" s="197"/>
    </row>
    <row r="521" spans="1:21" x14ac:dyDescent="0.35">
      <c r="A521" s="11"/>
      <c r="B521" s="77"/>
      <c r="C521" s="12"/>
      <c r="D521" s="12"/>
      <c r="E521" s="76"/>
      <c r="F521" s="17"/>
      <c r="G521" s="76"/>
      <c r="H521" s="17"/>
      <c r="I521" s="80"/>
      <c r="J521" s="55"/>
      <c r="K521" s="55"/>
      <c r="L521" s="81"/>
      <c r="M521" s="144"/>
      <c r="N521" s="179"/>
      <c r="O521" s="19"/>
      <c r="P521" s="19"/>
      <c r="Q521" s="19"/>
      <c r="R521" s="19"/>
      <c r="S521" s="19"/>
      <c r="T521" s="19"/>
      <c r="U521" s="197"/>
    </row>
    <row r="522" spans="1:21" x14ac:dyDescent="0.35">
      <c r="A522" s="11"/>
      <c r="B522" s="77"/>
      <c r="C522" s="12"/>
      <c r="D522" s="12"/>
      <c r="E522" s="76"/>
      <c r="F522" s="17"/>
      <c r="G522" s="76"/>
      <c r="H522" s="17"/>
      <c r="I522" s="80"/>
      <c r="J522" s="55"/>
      <c r="K522" s="55"/>
      <c r="L522" s="81"/>
      <c r="M522" s="144"/>
      <c r="N522" s="179"/>
      <c r="O522" s="19"/>
      <c r="P522" s="19"/>
      <c r="Q522" s="19"/>
      <c r="R522" s="19"/>
      <c r="S522" s="19"/>
      <c r="T522" s="19"/>
      <c r="U522" s="197"/>
    </row>
    <row r="523" spans="1:21" x14ac:dyDescent="0.35">
      <c r="A523" s="11"/>
      <c r="B523" s="77"/>
      <c r="C523" s="12"/>
      <c r="D523" s="12"/>
      <c r="E523" s="76"/>
      <c r="F523" s="17"/>
      <c r="G523" s="76"/>
      <c r="H523" s="17"/>
      <c r="I523" s="80"/>
      <c r="J523" s="55"/>
      <c r="K523" s="55"/>
      <c r="L523" s="81"/>
      <c r="M523" s="144"/>
      <c r="N523" s="179"/>
      <c r="O523" s="19"/>
      <c r="P523" s="19"/>
      <c r="Q523" s="19"/>
      <c r="R523" s="19"/>
      <c r="S523" s="19"/>
      <c r="T523" s="19"/>
      <c r="U523" s="197"/>
    </row>
    <row r="524" spans="1:21" x14ac:dyDescent="0.35">
      <c r="A524" s="11"/>
      <c r="B524" s="77"/>
      <c r="C524" s="12"/>
      <c r="D524" s="12"/>
      <c r="E524" s="76"/>
      <c r="F524" s="17"/>
      <c r="G524" s="76"/>
      <c r="H524" s="17"/>
      <c r="I524" s="80"/>
      <c r="J524" s="55"/>
      <c r="K524" s="55"/>
      <c r="L524" s="81"/>
      <c r="M524" s="144"/>
      <c r="N524" s="179"/>
      <c r="O524" s="19"/>
      <c r="P524" s="19"/>
      <c r="Q524" s="19"/>
      <c r="R524" s="19"/>
      <c r="S524" s="19"/>
      <c r="T524" s="19"/>
      <c r="U524" s="197"/>
    </row>
    <row r="525" spans="1:21" x14ac:dyDescent="0.35">
      <c r="A525" s="11"/>
      <c r="B525" s="77"/>
      <c r="C525" s="12"/>
      <c r="D525" s="12"/>
      <c r="E525" s="76"/>
      <c r="F525" s="17"/>
      <c r="G525" s="76"/>
      <c r="H525" s="17"/>
      <c r="I525" s="80"/>
      <c r="J525" s="55"/>
      <c r="K525" s="55"/>
      <c r="L525" s="81"/>
      <c r="M525" s="144"/>
      <c r="N525" s="179"/>
      <c r="O525" s="19"/>
      <c r="P525" s="19"/>
      <c r="Q525" s="19"/>
      <c r="R525" s="19"/>
      <c r="S525" s="19"/>
      <c r="T525" s="19"/>
      <c r="U525" s="197"/>
    </row>
    <row r="526" spans="1:21" x14ac:dyDescent="0.35">
      <c r="A526" s="11"/>
      <c r="B526" s="77"/>
      <c r="C526" s="12"/>
      <c r="D526" s="12"/>
      <c r="E526" s="76"/>
      <c r="F526" s="17"/>
      <c r="G526" s="76"/>
      <c r="H526" s="17"/>
      <c r="I526" s="80"/>
      <c r="J526" s="55"/>
      <c r="K526" s="55"/>
      <c r="L526" s="81"/>
      <c r="M526" s="144"/>
      <c r="N526" s="179"/>
      <c r="O526" s="19"/>
      <c r="P526" s="19"/>
      <c r="Q526" s="19"/>
      <c r="R526" s="19"/>
      <c r="S526" s="19"/>
      <c r="T526" s="19"/>
      <c r="U526" s="197"/>
    </row>
    <row r="527" spans="1:21" x14ac:dyDescent="0.35">
      <c r="A527" s="11"/>
      <c r="B527" s="77"/>
      <c r="C527" s="12"/>
      <c r="D527" s="12"/>
      <c r="E527" s="76"/>
      <c r="F527" s="17"/>
      <c r="G527" s="76"/>
      <c r="H527" s="17"/>
      <c r="I527" s="80"/>
      <c r="J527" s="55"/>
      <c r="K527" s="55"/>
      <c r="L527" s="81"/>
      <c r="M527" s="144"/>
      <c r="N527" s="179"/>
      <c r="O527" s="19"/>
      <c r="P527" s="19"/>
      <c r="Q527" s="19"/>
      <c r="R527" s="19"/>
      <c r="S527" s="19"/>
      <c r="T527" s="19"/>
      <c r="U527" s="197"/>
    </row>
    <row r="528" spans="1:21" x14ac:dyDescent="0.35">
      <c r="A528" s="11"/>
      <c r="B528" s="77"/>
      <c r="C528" s="12"/>
      <c r="D528" s="12"/>
      <c r="E528" s="76"/>
      <c r="F528" s="17"/>
      <c r="G528" s="76"/>
      <c r="H528" s="17"/>
      <c r="I528" s="80"/>
      <c r="J528" s="55"/>
      <c r="K528" s="55"/>
      <c r="L528" s="81"/>
      <c r="M528" s="144"/>
      <c r="N528" s="179"/>
      <c r="O528" s="19"/>
      <c r="P528" s="19"/>
      <c r="Q528" s="19"/>
      <c r="R528" s="19"/>
      <c r="S528" s="19"/>
      <c r="T528" s="19"/>
      <c r="U528" s="197"/>
    </row>
    <row r="529" spans="1:21" x14ac:dyDescent="0.35">
      <c r="A529" s="11"/>
      <c r="B529" s="77"/>
      <c r="C529" s="12"/>
      <c r="D529" s="12"/>
      <c r="E529" s="76"/>
      <c r="F529" s="17"/>
      <c r="G529" s="76"/>
      <c r="H529" s="17"/>
      <c r="I529" s="80"/>
      <c r="J529" s="55"/>
      <c r="K529" s="55"/>
      <c r="L529" s="81"/>
      <c r="M529" s="144"/>
      <c r="N529" s="179"/>
      <c r="O529" s="19"/>
      <c r="P529" s="19"/>
      <c r="Q529" s="19"/>
      <c r="R529" s="19"/>
      <c r="S529" s="19"/>
      <c r="T529" s="19"/>
      <c r="U529" s="197"/>
    </row>
    <row r="530" spans="1:21" x14ac:dyDescent="0.35">
      <c r="A530" s="11"/>
      <c r="B530" s="77"/>
      <c r="C530" s="12"/>
      <c r="D530" s="12"/>
      <c r="E530" s="76"/>
      <c r="F530" s="17"/>
      <c r="G530" s="76"/>
      <c r="H530" s="17"/>
      <c r="I530" s="80"/>
      <c r="J530" s="55"/>
      <c r="K530" s="55"/>
      <c r="L530" s="81"/>
      <c r="M530" s="144"/>
      <c r="N530" s="179"/>
      <c r="O530" s="19"/>
      <c r="P530" s="19"/>
      <c r="Q530" s="19"/>
      <c r="R530" s="19"/>
      <c r="S530" s="19"/>
      <c r="T530" s="19"/>
      <c r="U530" s="197"/>
    </row>
    <row r="531" spans="1:21" x14ac:dyDescent="0.35">
      <c r="A531" s="11"/>
      <c r="B531" s="77"/>
      <c r="C531" s="12"/>
      <c r="D531" s="12"/>
      <c r="E531" s="76"/>
      <c r="F531" s="17"/>
      <c r="G531" s="76"/>
      <c r="H531" s="17"/>
      <c r="I531" s="80"/>
      <c r="J531" s="55"/>
      <c r="K531" s="55"/>
      <c r="L531" s="81"/>
      <c r="M531" s="144"/>
      <c r="N531" s="179"/>
      <c r="O531" s="19"/>
      <c r="P531" s="19"/>
      <c r="Q531" s="19"/>
      <c r="R531" s="19"/>
      <c r="S531" s="19"/>
      <c r="T531" s="19"/>
      <c r="U531" s="197"/>
    </row>
    <row r="532" spans="1:21" x14ac:dyDescent="0.35">
      <c r="A532" s="11"/>
      <c r="B532" s="77"/>
      <c r="C532" s="12"/>
      <c r="D532" s="12"/>
      <c r="E532" s="76"/>
      <c r="F532" s="17"/>
      <c r="G532" s="76"/>
      <c r="H532" s="17"/>
      <c r="I532" s="80"/>
      <c r="J532" s="55"/>
      <c r="K532" s="55"/>
      <c r="L532" s="81"/>
      <c r="M532" s="144"/>
      <c r="N532" s="179"/>
      <c r="O532" s="19"/>
      <c r="P532" s="19"/>
      <c r="Q532" s="19"/>
      <c r="R532" s="19"/>
      <c r="S532" s="19"/>
      <c r="T532" s="19"/>
      <c r="U532" s="197"/>
    </row>
    <row r="533" spans="1:21" x14ac:dyDescent="0.35">
      <c r="A533" s="11"/>
      <c r="B533" s="77"/>
      <c r="C533" s="12"/>
      <c r="D533" s="12"/>
      <c r="E533" s="76"/>
      <c r="F533" s="17"/>
      <c r="G533" s="76"/>
      <c r="H533" s="17"/>
      <c r="I533" s="80"/>
      <c r="J533" s="55"/>
      <c r="K533" s="55"/>
      <c r="L533" s="81"/>
      <c r="M533" s="144"/>
      <c r="N533" s="179"/>
      <c r="O533" s="19"/>
      <c r="P533" s="19"/>
      <c r="Q533" s="19"/>
      <c r="R533" s="19"/>
      <c r="S533" s="19"/>
      <c r="T533" s="19"/>
      <c r="U533" s="197"/>
    </row>
    <row r="534" spans="1:21" x14ac:dyDescent="0.35">
      <c r="A534" s="11"/>
      <c r="B534" s="77"/>
      <c r="C534" s="12"/>
      <c r="D534" s="12"/>
      <c r="E534" s="76"/>
      <c r="F534" s="17"/>
      <c r="G534" s="76"/>
      <c r="H534" s="17"/>
      <c r="I534" s="80"/>
      <c r="J534" s="55"/>
      <c r="K534" s="55"/>
      <c r="L534" s="81"/>
      <c r="M534" s="144"/>
      <c r="N534" s="179"/>
      <c r="O534" s="19"/>
      <c r="P534" s="19"/>
      <c r="Q534" s="19"/>
      <c r="R534" s="19"/>
      <c r="S534" s="19"/>
      <c r="T534" s="19"/>
      <c r="U534" s="197"/>
    </row>
    <row r="535" spans="1:21" x14ac:dyDescent="0.35">
      <c r="A535" s="11"/>
      <c r="B535" s="77"/>
      <c r="C535" s="12"/>
      <c r="D535" s="12"/>
      <c r="E535" s="76"/>
      <c r="F535" s="17"/>
      <c r="G535" s="76"/>
      <c r="H535" s="17"/>
      <c r="I535" s="80"/>
      <c r="J535" s="55"/>
      <c r="K535" s="55"/>
      <c r="L535" s="81"/>
      <c r="M535" s="144"/>
      <c r="N535" s="179"/>
      <c r="O535" s="19"/>
      <c r="P535" s="19"/>
      <c r="Q535" s="19"/>
      <c r="R535" s="19"/>
      <c r="S535" s="19"/>
      <c r="T535" s="19"/>
      <c r="U535" s="197"/>
    </row>
    <row r="536" spans="1:21" x14ac:dyDescent="0.35">
      <c r="A536" s="11"/>
      <c r="B536" s="77"/>
      <c r="C536" s="12"/>
      <c r="D536" s="12"/>
      <c r="E536" s="76"/>
      <c r="F536" s="17"/>
      <c r="G536" s="76"/>
      <c r="H536" s="17"/>
      <c r="I536" s="80"/>
      <c r="J536" s="55"/>
      <c r="K536" s="55"/>
      <c r="L536" s="81"/>
      <c r="M536" s="144"/>
      <c r="N536" s="179"/>
      <c r="O536" s="19"/>
      <c r="P536" s="19"/>
      <c r="Q536" s="19"/>
      <c r="R536" s="19"/>
      <c r="S536" s="19"/>
      <c r="T536" s="19"/>
      <c r="U536" s="197"/>
    </row>
    <row r="537" spans="1:21" x14ac:dyDescent="0.35">
      <c r="A537" s="11"/>
      <c r="B537" s="77"/>
      <c r="C537" s="12"/>
      <c r="D537" s="12"/>
      <c r="E537" s="76"/>
      <c r="F537" s="17"/>
      <c r="G537" s="76"/>
      <c r="H537" s="17"/>
      <c r="I537" s="80"/>
      <c r="J537" s="55"/>
      <c r="K537" s="55"/>
      <c r="L537" s="81"/>
      <c r="M537" s="144"/>
      <c r="N537" s="179"/>
      <c r="O537" s="19"/>
      <c r="P537" s="19"/>
      <c r="Q537" s="19"/>
      <c r="R537" s="19"/>
      <c r="S537" s="19"/>
      <c r="T537" s="19"/>
      <c r="U537" s="197"/>
    </row>
    <row r="538" spans="1:21" x14ac:dyDescent="0.35">
      <c r="A538" s="11"/>
      <c r="B538" s="77"/>
      <c r="C538" s="12"/>
      <c r="D538" s="12"/>
      <c r="E538" s="76"/>
      <c r="F538" s="17"/>
      <c r="G538" s="76"/>
      <c r="H538" s="17"/>
      <c r="I538" s="80"/>
      <c r="J538" s="55"/>
      <c r="K538" s="55"/>
      <c r="L538" s="81"/>
      <c r="M538" s="144"/>
      <c r="N538" s="179"/>
      <c r="O538" s="19"/>
      <c r="P538" s="19"/>
      <c r="Q538" s="19"/>
      <c r="R538" s="19"/>
      <c r="S538" s="19"/>
      <c r="T538" s="19"/>
      <c r="U538" s="197"/>
    </row>
    <row r="539" spans="1:21" x14ac:dyDescent="0.35">
      <c r="A539" s="11"/>
      <c r="B539" s="77"/>
      <c r="C539" s="12"/>
      <c r="D539" s="12"/>
      <c r="E539" s="76"/>
      <c r="F539" s="17"/>
      <c r="G539" s="76"/>
      <c r="H539" s="17"/>
      <c r="I539" s="80"/>
      <c r="J539" s="55"/>
      <c r="K539" s="55"/>
      <c r="L539" s="81"/>
      <c r="M539" s="144"/>
      <c r="N539" s="179"/>
      <c r="O539" s="19"/>
      <c r="P539" s="19"/>
      <c r="Q539" s="19"/>
      <c r="R539" s="19"/>
      <c r="S539" s="19"/>
      <c r="T539" s="19"/>
      <c r="U539" s="197"/>
    </row>
    <row r="540" spans="1:21" x14ac:dyDescent="0.35">
      <c r="A540" s="11"/>
      <c r="B540" s="77"/>
      <c r="C540" s="12"/>
      <c r="D540" s="12"/>
      <c r="E540" s="76"/>
      <c r="F540" s="17"/>
      <c r="G540" s="76"/>
      <c r="H540" s="17"/>
      <c r="I540" s="80"/>
      <c r="J540" s="55"/>
      <c r="K540" s="55"/>
      <c r="L540" s="81"/>
      <c r="M540" s="144"/>
      <c r="N540" s="179"/>
      <c r="O540" s="19"/>
      <c r="P540" s="19"/>
      <c r="Q540" s="19"/>
      <c r="R540" s="19"/>
      <c r="S540" s="19"/>
      <c r="T540" s="19"/>
      <c r="U540" s="197"/>
    </row>
    <row r="541" spans="1:21" x14ac:dyDescent="0.35">
      <c r="A541" s="11"/>
      <c r="B541" s="77"/>
      <c r="C541" s="12"/>
      <c r="D541" s="12"/>
      <c r="E541" s="76"/>
      <c r="F541" s="17"/>
      <c r="G541" s="76"/>
      <c r="H541" s="17"/>
      <c r="I541" s="80"/>
      <c r="J541" s="55"/>
      <c r="K541" s="55"/>
      <c r="L541" s="81"/>
      <c r="M541" s="144"/>
      <c r="N541" s="179"/>
      <c r="O541" s="19"/>
      <c r="P541" s="19"/>
      <c r="Q541" s="19"/>
      <c r="R541" s="19"/>
      <c r="S541" s="19"/>
      <c r="T541" s="19"/>
      <c r="U541" s="197"/>
    </row>
    <row r="542" spans="1:21" x14ac:dyDescent="0.35">
      <c r="A542" s="11"/>
      <c r="B542" s="77"/>
      <c r="C542" s="12"/>
      <c r="D542" s="12"/>
      <c r="E542" s="76"/>
      <c r="F542" s="17"/>
      <c r="G542" s="76"/>
      <c r="H542" s="17"/>
      <c r="I542" s="80"/>
      <c r="J542" s="55"/>
      <c r="K542" s="55"/>
      <c r="L542" s="81"/>
      <c r="M542" s="144"/>
      <c r="N542" s="179"/>
      <c r="O542" s="19"/>
      <c r="P542" s="19"/>
      <c r="Q542" s="19"/>
      <c r="R542" s="19"/>
      <c r="S542" s="19"/>
      <c r="T542" s="19"/>
      <c r="U542" s="197"/>
    </row>
    <row r="543" spans="1:21" x14ac:dyDescent="0.35">
      <c r="A543" s="11"/>
      <c r="B543" s="77"/>
      <c r="C543" s="12"/>
      <c r="D543" s="12"/>
      <c r="E543" s="76"/>
      <c r="F543" s="17"/>
      <c r="G543" s="76"/>
      <c r="H543" s="17"/>
      <c r="I543" s="80"/>
      <c r="J543" s="55"/>
      <c r="K543" s="55"/>
      <c r="L543" s="81"/>
      <c r="M543" s="144"/>
      <c r="N543" s="179"/>
      <c r="O543" s="19"/>
      <c r="P543" s="19"/>
      <c r="Q543" s="19"/>
      <c r="R543" s="19"/>
      <c r="S543" s="19"/>
      <c r="T543" s="19"/>
      <c r="U543" s="197"/>
    </row>
    <row r="544" spans="1:21" x14ac:dyDescent="0.35">
      <c r="A544" s="11"/>
      <c r="B544" s="77"/>
      <c r="C544" s="12"/>
      <c r="D544" s="12"/>
      <c r="E544" s="76"/>
      <c r="F544" s="17"/>
      <c r="G544" s="76"/>
      <c r="H544" s="17"/>
      <c r="I544" s="80"/>
      <c r="J544" s="55"/>
      <c r="K544" s="55"/>
      <c r="L544" s="81"/>
      <c r="M544" s="144"/>
      <c r="N544" s="179"/>
      <c r="O544" s="19"/>
      <c r="P544" s="19"/>
      <c r="Q544" s="19"/>
      <c r="R544" s="19"/>
      <c r="S544" s="19"/>
      <c r="T544" s="19"/>
      <c r="U544" s="197"/>
    </row>
    <row r="545" spans="1:21" x14ac:dyDescent="0.35">
      <c r="A545" s="11"/>
      <c r="B545" s="77"/>
      <c r="C545" s="12"/>
      <c r="D545" s="12"/>
      <c r="E545" s="76"/>
      <c r="F545" s="17"/>
      <c r="G545" s="76"/>
      <c r="H545" s="17"/>
      <c r="I545" s="80"/>
      <c r="J545" s="55"/>
      <c r="K545" s="55"/>
      <c r="L545" s="81"/>
      <c r="M545" s="144"/>
      <c r="N545" s="179"/>
      <c r="O545" s="19"/>
      <c r="P545" s="19"/>
      <c r="Q545" s="19"/>
      <c r="R545" s="19"/>
      <c r="S545" s="19"/>
      <c r="T545" s="19"/>
      <c r="U545" s="197"/>
    </row>
    <row r="546" spans="1:21" x14ac:dyDescent="0.35">
      <c r="A546" s="11"/>
      <c r="B546" s="77"/>
      <c r="C546" s="12"/>
      <c r="D546" s="12"/>
      <c r="E546" s="76"/>
      <c r="F546" s="17"/>
      <c r="G546" s="76"/>
      <c r="H546" s="17"/>
      <c r="I546" s="80"/>
      <c r="J546" s="55"/>
      <c r="K546" s="55"/>
      <c r="L546" s="81"/>
      <c r="M546" s="144"/>
      <c r="N546" s="179"/>
      <c r="O546" s="19"/>
      <c r="P546" s="19"/>
      <c r="Q546" s="19"/>
      <c r="R546" s="19"/>
      <c r="S546" s="19"/>
      <c r="T546" s="19"/>
      <c r="U546" s="197"/>
    </row>
    <row r="547" spans="1:21" x14ac:dyDescent="0.35">
      <c r="A547" s="11"/>
      <c r="B547" s="77"/>
      <c r="C547" s="12"/>
      <c r="D547" s="12"/>
      <c r="E547" s="76"/>
      <c r="F547" s="17"/>
      <c r="G547" s="76"/>
      <c r="H547" s="17"/>
      <c r="I547" s="80"/>
      <c r="J547" s="55"/>
      <c r="K547" s="55"/>
      <c r="L547" s="81"/>
      <c r="M547" s="144"/>
      <c r="N547" s="179"/>
      <c r="O547" s="19"/>
      <c r="P547" s="19"/>
      <c r="Q547" s="19"/>
      <c r="R547" s="19"/>
      <c r="S547" s="19"/>
      <c r="T547" s="19"/>
      <c r="U547" s="197"/>
    </row>
    <row r="548" spans="1:21" x14ac:dyDescent="0.35">
      <c r="A548" s="11"/>
      <c r="B548" s="77"/>
      <c r="C548" s="12"/>
      <c r="D548" s="12"/>
      <c r="E548" s="76"/>
      <c r="F548" s="17"/>
      <c r="G548" s="76"/>
      <c r="H548" s="17"/>
      <c r="I548" s="80"/>
      <c r="J548" s="55"/>
      <c r="K548" s="55"/>
      <c r="L548" s="81"/>
      <c r="M548" s="144"/>
      <c r="N548" s="179"/>
      <c r="O548" s="19"/>
      <c r="P548" s="19"/>
      <c r="Q548" s="19"/>
      <c r="R548" s="19"/>
      <c r="S548" s="19"/>
      <c r="T548" s="19"/>
      <c r="U548" s="197"/>
    </row>
    <row r="549" spans="1:21" x14ac:dyDescent="0.35">
      <c r="A549" s="11"/>
      <c r="B549" s="77"/>
      <c r="C549" s="12"/>
      <c r="D549" s="12"/>
      <c r="E549" s="76"/>
      <c r="F549" s="17"/>
      <c r="G549" s="76"/>
      <c r="H549" s="17"/>
      <c r="I549" s="80"/>
      <c r="J549" s="55"/>
      <c r="K549" s="55"/>
      <c r="L549" s="81"/>
      <c r="M549" s="144"/>
      <c r="N549" s="179"/>
      <c r="O549" s="19"/>
      <c r="P549" s="19"/>
      <c r="Q549" s="19"/>
      <c r="R549" s="19"/>
      <c r="S549" s="19"/>
      <c r="T549" s="19"/>
      <c r="U549" s="197"/>
    </row>
    <row r="550" spans="1:21" x14ac:dyDescent="0.35">
      <c r="A550" s="11"/>
      <c r="B550" s="77"/>
      <c r="C550" s="12"/>
      <c r="D550" s="12"/>
      <c r="E550" s="76"/>
      <c r="F550" s="17"/>
      <c r="G550" s="76"/>
      <c r="H550" s="17"/>
      <c r="I550" s="80"/>
      <c r="J550" s="55"/>
      <c r="K550" s="55"/>
      <c r="L550" s="81"/>
      <c r="M550" s="144"/>
      <c r="N550" s="179"/>
      <c r="O550" s="19"/>
      <c r="P550" s="19"/>
      <c r="Q550" s="19"/>
      <c r="R550" s="19"/>
      <c r="S550" s="19"/>
      <c r="T550" s="19"/>
      <c r="U550" s="197"/>
    </row>
    <row r="551" spans="1:21" x14ac:dyDescent="0.35">
      <c r="A551" s="11"/>
      <c r="B551" s="77"/>
      <c r="C551" s="12"/>
      <c r="D551" s="12"/>
      <c r="E551" s="76"/>
      <c r="F551" s="17"/>
      <c r="G551" s="76"/>
      <c r="H551" s="17"/>
      <c r="I551" s="80"/>
      <c r="J551" s="55"/>
      <c r="K551" s="55"/>
      <c r="L551" s="81"/>
      <c r="M551" s="144"/>
      <c r="N551" s="179"/>
      <c r="O551" s="19"/>
      <c r="P551" s="19"/>
      <c r="Q551" s="19"/>
      <c r="R551" s="19"/>
      <c r="S551" s="19"/>
      <c r="T551" s="19"/>
      <c r="U551" s="197"/>
    </row>
    <row r="552" spans="1:21" x14ac:dyDescent="0.35">
      <c r="A552" s="11"/>
      <c r="B552" s="77"/>
      <c r="C552" s="12"/>
      <c r="D552" s="12"/>
      <c r="E552" s="76"/>
      <c r="F552" s="17"/>
      <c r="G552" s="76"/>
      <c r="H552" s="17"/>
      <c r="I552" s="80"/>
      <c r="J552" s="55"/>
      <c r="K552" s="55"/>
      <c r="L552" s="81"/>
      <c r="M552" s="144"/>
      <c r="N552" s="179"/>
      <c r="O552" s="19"/>
      <c r="P552" s="19"/>
      <c r="Q552" s="19"/>
      <c r="R552" s="19"/>
      <c r="S552" s="19"/>
      <c r="T552" s="19"/>
      <c r="U552" s="197"/>
    </row>
    <row r="553" spans="1:21" x14ac:dyDescent="0.35">
      <c r="A553" s="11"/>
      <c r="B553" s="77"/>
      <c r="C553" s="12"/>
      <c r="D553" s="12"/>
      <c r="E553" s="76"/>
      <c r="F553" s="17"/>
      <c r="G553" s="76"/>
      <c r="H553" s="17"/>
      <c r="I553" s="80"/>
      <c r="J553" s="55"/>
      <c r="K553" s="55"/>
      <c r="L553" s="81"/>
      <c r="M553" s="144"/>
      <c r="N553" s="179"/>
      <c r="O553" s="19"/>
      <c r="P553" s="19"/>
      <c r="Q553" s="19"/>
      <c r="R553" s="19"/>
      <c r="S553" s="19"/>
      <c r="T553" s="19"/>
      <c r="U553" s="197"/>
    </row>
    <row r="554" spans="1:21" x14ac:dyDescent="0.35">
      <c r="A554" s="11"/>
      <c r="B554" s="77"/>
      <c r="C554" s="12"/>
      <c r="D554" s="12"/>
      <c r="E554" s="76"/>
      <c r="F554" s="17"/>
      <c r="G554" s="76"/>
      <c r="H554" s="17"/>
      <c r="I554" s="80"/>
      <c r="J554" s="55"/>
      <c r="K554" s="55"/>
      <c r="L554" s="81"/>
      <c r="M554" s="144"/>
      <c r="N554" s="179"/>
      <c r="O554" s="19"/>
      <c r="P554" s="19"/>
      <c r="Q554" s="19"/>
      <c r="R554" s="19"/>
      <c r="S554" s="19"/>
      <c r="T554" s="19"/>
      <c r="U554" s="197"/>
    </row>
    <row r="555" spans="1:21" x14ac:dyDescent="0.35">
      <c r="A555" s="11"/>
      <c r="B555" s="77"/>
      <c r="C555" s="12"/>
      <c r="D555" s="12"/>
      <c r="E555" s="76"/>
      <c r="F555" s="17"/>
      <c r="G555" s="76"/>
      <c r="H555" s="17"/>
      <c r="I555" s="80"/>
      <c r="J555" s="55"/>
      <c r="K555" s="55"/>
      <c r="L555" s="81"/>
      <c r="M555" s="144"/>
      <c r="N555" s="179"/>
      <c r="O555" s="19"/>
      <c r="P555" s="19"/>
      <c r="Q555" s="19"/>
      <c r="R555" s="19"/>
      <c r="S555" s="19"/>
      <c r="T555" s="19"/>
      <c r="U555" s="197"/>
    </row>
    <row r="556" spans="1:21" x14ac:dyDescent="0.35">
      <c r="A556" s="11"/>
      <c r="B556" s="77"/>
      <c r="C556" s="12"/>
      <c r="D556" s="12"/>
      <c r="E556" s="76"/>
      <c r="F556" s="17"/>
      <c r="G556" s="76"/>
      <c r="H556" s="17"/>
      <c r="I556" s="80"/>
      <c r="J556" s="55"/>
      <c r="K556" s="55"/>
      <c r="L556" s="81"/>
      <c r="M556" s="144"/>
      <c r="N556" s="179"/>
      <c r="O556" s="19"/>
      <c r="P556" s="19"/>
      <c r="Q556" s="19"/>
      <c r="R556" s="19"/>
      <c r="S556" s="19"/>
      <c r="T556" s="19"/>
      <c r="U556" s="197"/>
    </row>
    <row r="557" spans="1:21" x14ac:dyDescent="0.35">
      <c r="A557" s="11"/>
      <c r="B557" s="77"/>
      <c r="C557" s="12"/>
      <c r="D557" s="12"/>
      <c r="E557" s="76"/>
      <c r="F557" s="17"/>
      <c r="G557" s="76"/>
      <c r="H557" s="17"/>
      <c r="I557" s="80"/>
      <c r="J557" s="55"/>
      <c r="K557" s="55"/>
      <c r="L557" s="81"/>
      <c r="M557" s="144"/>
      <c r="N557" s="179"/>
      <c r="O557" s="19"/>
      <c r="P557" s="19"/>
      <c r="Q557" s="19"/>
      <c r="R557" s="19"/>
      <c r="S557" s="19"/>
      <c r="T557" s="19"/>
      <c r="U557" s="197"/>
    </row>
    <row r="558" spans="1:21" x14ac:dyDescent="0.35">
      <c r="A558" s="11"/>
      <c r="B558" s="77"/>
      <c r="C558" s="12"/>
      <c r="D558" s="12"/>
      <c r="E558" s="76"/>
      <c r="F558" s="17"/>
      <c r="G558" s="76"/>
      <c r="H558" s="17"/>
      <c r="I558" s="80"/>
      <c r="J558" s="55"/>
      <c r="K558" s="55"/>
      <c r="L558" s="81"/>
      <c r="M558" s="144"/>
      <c r="N558" s="179"/>
      <c r="O558" s="19"/>
      <c r="P558" s="19"/>
      <c r="Q558" s="19"/>
      <c r="R558" s="19"/>
      <c r="S558" s="19"/>
      <c r="T558" s="19"/>
      <c r="U558" s="197"/>
    </row>
    <row r="559" spans="1:21" x14ac:dyDescent="0.35">
      <c r="A559" s="11"/>
      <c r="B559" s="77"/>
      <c r="C559" s="12"/>
      <c r="D559" s="12"/>
      <c r="E559" s="76"/>
      <c r="F559" s="17"/>
      <c r="G559" s="76"/>
      <c r="H559" s="17"/>
      <c r="I559" s="80"/>
      <c r="J559" s="55"/>
      <c r="K559" s="55"/>
      <c r="L559" s="81"/>
      <c r="M559" s="144"/>
      <c r="N559" s="179"/>
      <c r="O559" s="19"/>
      <c r="P559" s="19"/>
      <c r="Q559" s="19"/>
      <c r="R559" s="19"/>
      <c r="S559" s="19"/>
      <c r="T559" s="19"/>
      <c r="U559" s="197"/>
    </row>
    <row r="560" spans="1:21" x14ac:dyDescent="0.35">
      <c r="A560" s="11"/>
      <c r="B560" s="77"/>
      <c r="C560" s="12"/>
      <c r="D560" s="12"/>
      <c r="E560" s="76"/>
      <c r="F560" s="17"/>
      <c r="G560" s="76"/>
      <c r="H560" s="17"/>
      <c r="I560" s="80"/>
      <c r="J560" s="55"/>
      <c r="K560" s="55"/>
      <c r="L560" s="81"/>
      <c r="M560" s="144"/>
      <c r="N560" s="179"/>
      <c r="O560" s="19"/>
      <c r="P560" s="19"/>
      <c r="Q560" s="19"/>
      <c r="R560" s="19"/>
      <c r="S560" s="19"/>
      <c r="T560" s="19"/>
      <c r="U560" s="197"/>
    </row>
    <row r="561" spans="1:21" x14ac:dyDescent="0.35">
      <c r="A561" s="11"/>
      <c r="B561" s="77"/>
      <c r="C561" s="12"/>
      <c r="D561" s="12"/>
      <c r="E561" s="76"/>
      <c r="F561" s="17"/>
      <c r="G561" s="76"/>
      <c r="H561" s="17"/>
      <c r="I561" s="80"/>
      <c r="J561" s="55"/>
      <c r="K561" s="55"/>
      <c r="L561" s="81"/>
      <c r="M561" s="144"/>
      <c r="N561" s="179"/>
      <c r="O561" s="19"/>
      <c r="P561" s="19"/>
      <c r="Q561" s="19"/>
      <c r="R561" s="19"/>
      <c r="S561" s="19"/>
      <c r="T561" s="19"/>
      <c r="U561" s="197"/>
    </row>
    <row r="562" spans="1:21" x14ac:dyDescent="0.35">
      <c r="A562" s="11"/>
      <c r="B562" s="77"/>
      <c r="C562" s="12"/>
      <c r="D562" s="12"/>
      <c r="E562" s="76"/>
      <c r="F562" s="17"/>
      <c r="G562" s="76"/>
      <c r="H562" s="17"/>
      <c r="I562" s="80"/>
      <c r="J562" s="55"/>
      <c r="K562" s="55"/>
      <c r="L562" s="81"/>
      <c r="M562" s="144"/>
      <c r="N562" s="179"/>
      <c r="O562" s="19"/>
      <c r="P562" s="19"/>
      <c r="Q562" s="19"/>
      <c r="R562" s="19"/>
      <c r="S562" s="19"/>
      <c r="T562" s="19"/>
      <c r="U562" s="197"/>
    </row>
    <row r="563" spans="1:21" x14ac:dyDescent="0.35">
      <c r="A563" s="11"/>
      <c r="B563" s="77"/>
      <c r="C563" s="12"/>
      <c r="D563" s="12"/>
      <c r="E563" s="76"/>
      <c r="F563" s="17"/>
      <c r="G563" s="76"/>
      <c r="H563" s="17"/>
      <c r="I563" s="80"/>
      <c r="J563" s="55"/>
      <c r="K563" s="55"/>
      <c r="L563" s="81"/>
      <c r="M563" s="144"/>
      <c r="N563" s="179"/>
      <c r="O563" s="19"/>
      <c r="P563" s="19"/>
      <c r="Q563" s="19"/>
      <c r="R563" s="19"/>
      <c r="S563" s="19"/>
      <c r="T563" s="19"/>
      <c r="U563" s="197"/>
    </row>
    <row r="564" spans="1:21" x14ac:dyDescent="0.35">
      <c r="A564" s="11"/>
      <c r="B564" s="77"/>
      <c r="C564" s="12"/>
      <c r="D564" s="12"/>
      <c r="E564" s="76"/>
      <c r="F564" s="17"/>
      <c r="G564" s="76"/>
      <c r="H564" s="17"/>
      <c r="I564" s="80"/>
      <c r="J564" s="55"/>
      <c r="K564" s="55"/>
      <c r="L564" s="81"/>
      <c r="M564" s="144"/>
      <c r="N564" s="179"/>
      <c r="O564" s="19"/>
      <c r="P564" s="19"/>
      <c r="Q564" s="19"/>
      <c r="R564" s="19"/>
      <c r="S564" s="19"/>
      <c r="T564" s="19"/>
      <c r="U564" s="197"/>
    </row>
    <row r="565" spans="1:21" x14ac:dyDescent="0.35">
      <c r="A565" s="11"/>
      <c r="B565" s="77"/>
      <c r="C565" s="12"/>
      <c r="D565" s="12"/>
      <c r="E565" s="76"/>
      <c r="F565" s="17"/>
      <c r="G565" s="76"/>
      <c r="H565" s="17"/>
      <c r="I565" s="80"/>
      <c r="J565" s="55"/>
      <c r="K565" s="55"/>
      <c r="L565" s="81"/>
      <c r="M565" s="144"/>
      <c r="N565" s="179"/>
      <c r="O565" s="19"/>
      <c r="P565" s="19"/>
      <c r="Q565" s="19"/>
      <c r="R565" s="19"/>
      <c r="S565" s="19"/>
      <c r="T565" s="19"/>
      <c r="U565" s="197"/>
    </row>
    <row r="566" spans="1:21" x14ac:dyDescent="0.35">
      <c r="A566" s="11"/>
      <c r="B566" s="77"/>
      <c r="C566" s="12"/>
      <c r="D566" s="12"/>
      <c r="E566" s="76"/>
      <c r="F566" s="17"/>
      <c r="G566" s="76"/>
      <c r="H566" s="17"/>
      <c r="I566" s="80"/>
      <c r="J566" s="55"/>
      <c r="K566" s="55"/>
      <c r="L566" s="81"/>
      <c r="M566" s="144"/>
      <c r="N566" s="179"/>
      <c r="O566" s="19"/>
      <c r="P566" s="19"/>
      <c r="Q566" s="19"/>
      <c r="R566" s="19"/>
      <c r="S566" s="19"/>
      <c r="T566" s="19"/>
      <c r="U566" s="197"/>
    </row>
    <row r="567" spans="1:21" x14ac:dyDescent="0.35">
      <c r="A567" s="11"/>
      <c r="B567" s="77"/>
      <c r="C567" s="12"/>
      <c r="D567" s="12"/>
      <c r="E567" s="76"/>
      <c r="F567" s="17"/>
      <c r="G567" s="76"/>
      <c r="H567" s="17"/>
      <c r="I567" s="80"/>
      <c r="J567" s="55"/>
      <c r="K567" s="55"/>
      <c r="L567" s="81"/>
      <c r="M567" s="144"/>
      <c r="N567" s="179"/>
      <c r="O567" s="19"/>
      <c r="P567" s="19"/>
      <c r="Q567" s="19"/>
      <c r="R567" s="19"/>
      <c r="S567" s="19"/>
      <c r="T567" s="19"/>
      <c r="U567" s="197"/>
    </row>
    <row r="568" spans="1:21" x14ac:dyDescent="0.35">
      <c r="A568" s="11"/>
      <c r="B568" s="77"/>
      <c r="C568" s="12"/>
      <c r="D568" s="12"/>
      <c r="E568" s="76"/>
      <c r="F568" s="17"/>
      <c r="G568" s="76"/>
      <c r="H568" s="17"/>
      <c r="I568" s="80"/>
      <c r="J568" s="55"/>
      <c r="K568" s="55"/>
      <c r="L568" s="81"/>
      <c r="M568" s="144"/>
      <c r="N568" s="179"/>
      <c r="O568" s="19"/>
      <c r="P568" s="19"/>
      <c r="Q568" s="19"/>
      <c r="R568" s="19"/>
      <c r="S568" s="19"/>
      <c r="T568" s="19"/>
      <c r="U568" s="197"/>
    </row>
    <row r="569" spans="1:21" x14ac:dyDescent="0.35">
      <c r="A569" s="11"/>
      <c r="B569" s="77"/>
      <c r="C569" s="12"/>
      <c r="D569" s="12"/>
      <c r="E569" s="76"/>
      <c r="F569" s="17"/>
      <c r="G569" s="76"/>
      <c r="H569" s="17"/>
      <c r="I569" s="80"/>
      <c r="J569" s="55"/>
      <c r="K569" s="55"/>
      <c r="L569" s="81"/>
      <c r="M569" s="144"/>
      <c r="N569" s="179"/>
      <c r="O569" s="19"/>
      <c r="P569" s="19"/>
      <c r="Q569" s="19"/>
      <c r="R569" s="19"/>
      <c r="S569" s="19"/>
      <c r="T569" s="19"/>
      <c r="U569" s="197"/>
    </row>
    <row r="570" spans="1:21" x14ac:dyDescent="0.35">
      <c r="A570" s="11"/>
      <c r="B570" s="77"/>
      <c r="C570" s="12"/>
      <c r="D570" s="12"/>
      <c r="E570" s="76"/>
      <c r="F570" s="17"/>
      <c r="G570" s="76"/>
      <c r="H570" s="17"/>
      <c r="I570" s="80"/>
      <c r="J570" s="55"/>
      <c r="K570" s="55"/>
      <c r="L570" s="81"/>
      <c r="M570" s="144"/>
      <c r="N570" s="179"/>
      <c r="O570" s="19"/>
      <c r="P570" s="19"/>
      <c r="Q570" s="19"/>
      <c r="R570" s="19"/>
      <c r="S570" s="19"/>
      <c r="T570" s="19"/>
      <c r="U570" s="197"/>
    </row>
    <row r="571" spans="1:21" x14ac:dyDescent="0.35">
      <c r="A571" s="11"/>
      <c r="B571" s="77"/>
      <c r="C571" s="12"/>
      <c r="D571" s="12"/>
      <c r="E571" s="76"/>
      <c r="F571" s="17"/>
      <c r="G571" s="76"/>
      <c r="H571" s="17"/>
      <c r="I571" s="80"/>
      <c r="J571" s="55"/>
      <c r="K571" s="55"/>
      <c r="L571" s="81"/>
      <c r="M571" s="144"/>
      <c r="N571" s="179"/>
      <c r="O571" s="19"/>
      <c r="P571" s="19"/>
      <c r="Q571" s="19"/>
      <c r="R571" s="19"/>
      <c r="S571" s="19"/>
      <c r="T571" s="19"/>
      <c r="U571" s="197"/>
    </row>
    <row r="572" spans="1:21" x14ac:dyDescent="0.35">
      <c r="A572" s="11"/>
      <c r="B572" s="77"/>
      <c r="C572" s="12"/>
      <c r="D572" s="12"/>
      <c r="E572" s="76"/>
      <c r="F572" s="17"/>
      <c r="G572" s="76"/>
      <c r="H572" s="17"/>
      <c r="I572" s="80"/>
      <c r="J572" s="55"/>
      <c r="K572" s="55"/>
      <c r="L572" s="81"/>
      <c r="M572" s="144"/>
      <c r="N572" s="179"/>
      <c r="O572" s="19"/>
      <c r="P572" s="19"/>
      <c r="Q572" s="19"/>
      <c r="R572" s="19"/>
      <c r="S572" s="19"/>
      <c r="T572" s="19"/>
      <c r="U572" s="197"/>
    </row>
    <row r="573" spans="1:21" x14ac:dyDescent="0.35">
      <c r="A573" s="11"/>
      <c r="B573" s="77"/>
      <c r="C573" s="12"/>
      <c r="D573" s="12"/>
      <c r="E573" s="76"/>
      <c r="F573" s="17"/>
      <c r="G573" s="76"/>
      <c r="H573" s="17"/>
      <c r="I573" s="80"/>
      <c r="J573" s="55"/>
      <c r="K573" s="55"/>
      <c r="L573" s="81"/>
      <c r="M573" s="144"/>
      <c r="N573" s="179"/>
      <c r="O573" s="19"/>
      <c r="P573" s="19"/>
      <c r="Q573" s="19"/>
      <c r="R573" s="19"/>
      <c r="S573" s="19"/>
      <c r="T573" s="19"/>
      <c r="U573" s="197"/>
    </row>
    <row r="574" spans="1:21" x14ac:dyDescent="0.35">
      <c r="A574" s="11"/>
      <c r="B574" s="77"/>
      <c r="C574" s="12"/>
      <c r="D574" s="12"/>
      <c r="E574" s="76"/>
      <c r="F574" s="17"/>
      <c r="G574" s="76"/>
      <c r="H574" s="17"/>
      <c r="I574" s="80"/>
      <c r="J574" s="55"/>
      <c r="K574" s="55"/>
      <c r="L574" s="81"/>
      <c r="M574" s="144"/>
      <c r="N574" s="179"/>
      <c r="O574" s="19"/>
      <c r="P574" s="19"/>
      <c r="Q574" s="19"/>
      <c r="R574" s="19"/>
      <c r="S574" s="19"/>
      <c r="T574" s="19"/>
      <c r="U574" s="197"/>
    </row>
    <row r="575" spans="1:21" x14ac:dyDescent="0.35">
      <c r="A575" s="11"/>
      <c r="B575" s="77"/>
      <c r="C575" s="12"/>
      <c r="D575" s="12"/>
      <c r="E575" s="76"/>
      <c r="F575" s="17"/>
      <c r="G575" s="76"/>
      <c r="H575" s="17"/>
      <c r="I575" s="80"/>
      <c r="J575" s="55"/>
      <c r="K575" s="55"/>
      <c r="L575" s="81"/>
      <c r="M575" s="144"/>
      <c r="N575" s="179"/>
      <c r="O575" s="19"/>
      <c r="P575" s="19"/>
      <c r="Q575" s="19"/>
      <c r="R575" s="19"/>
      <c r="S575" s="19"/>
      <c r="T575" s="19"/>
      <c r="U575" s="197"/>
    </row>
    <row r="576" spans="1:21" x14ac:dyDescent="0.35">
      <c r="A576" s="11"/>
      <c r="B576" s="77"/>
      <c r="C576" s="12"/>
      <c r="D576" s="12"/>
      <c r="E576" s="76"/>
      <c r="F576" s="17"/>
      <c r="G576" s="76"/>
      <c r="H576" s="17"/>
      <c r="I576" s="80"/>
      <c r="J576" s="55"/>
      <c r="K576" s="55"/>
      <c r="L576" s="81"/>
      <c r="M576" s="144"/>
      <c r="N576" s="179"/>
      <c r="O576" s="19"/>
      <c r="P576" s="19"/>
      <c r="Q576" s="19"/>
      <c r="R576" s="19"/>
      <c r="S576" s="19"/>
      <c r="T576" s="19"/>
      <c r="U576" s="197"/>
    </row>
    <row r="577" spans="1:21" x14ac:dyDescent="0.35">
      <c r="A577" s="11"/>
      <c r="B577" s="77"/>
      <c r="C577" s="12"/>
      <c r="D577" s="12"/>
      <c r="E577" s="76"/>
      <c r="F577" s="17"/>
      <c r="G577" s="76"/>
      <c r="H577" s="17"/>
      <c r="I577" s="80"/>
      <c r="J577" s="55"/>
      <c r="K577" s="55"/>
      <c r="L577" s="81"/>
      <c r="M577" s="144"/>
      <c r="N577" s="179"/>
      <c r="O577" s="19"/>
      <c r="P577" s="19"/>
      <c r="Q577" s="19"/>
      <c r="R577" s="19"/>
      <c r="S577" s="19"/>
      <c r="T577" s="19"/>
      <c r="U577" s="197"/>
    </row>
    <row r="578" spans="1:21" x14ac:dyDescent="0.35">
      <c r="A578" s="11"/>
      <c r="B578" s="77"/>
      <c r="C578" s="12"/>
      <c r="D578" s="12"/>
      <c r="E578" s="76"/>
      <c r="F578" s="17"/>
      <c r="G578" s="76"/>
      <c r="H578" s="17"/>
      <c r="I578" s="80"/>
      <c r="J578" s="55"/>
      <c r="K578" s="55"/>
      <c r="L578" s="81"/>
      <c r="M578" s="144"/>
      <c r="N578" s="179"/>
      <c r="O578" s="19"/>
      <c r="P578" s="19"/>
      <c r="Q578" s="19"/>
      <c r="R578" s="19"/>
      <c r="S578" s="19"/>
      <c r="T578" s="19"/>
      <c r="U578" s="197"/>
    </row>
    <row r="579" spans="1:21" x14ac:dyDescent="0.35">
      <c r="A579" s="11"/>
      <c r="B579" s="77"/>
      <c r="C579" s="12"/>
      <c r="D579" s="12"/>
      <c r="E579" s="76"/>
      <c r="F579" s="17"/>
      <c r="G579" s="76"/>
      <c r="H579" s="17"/>
      <c r="I579" s="80"/>
      <c r="J579" s="55"/>
      <c r="K579" s="55"/>
      <c r="L579" s="81"/>
      <c r="M579" s="144"/>
      <c r="N579" s="179"/>
      <c r="O579" s="19"/>
      <c r="P579" s="19"/>
      <c r="Q579" s="19"/>
      <c r="R579" s="19"/>
      <c r="S579" s="19"/>
      <c r="T579" s="19"/>
      <c r="U579" s="197"/>
    </row>
    <row r="580" spans="1:21" x14ac:dyDescent="0.35">
      <c r="A580" s="11"/>
      <c r="B580" s="77"/>
      <c r="C580" s="12"/>
      <c r="D580" s="12"/>
      <c r="E580" s="76"/>
      <c r="F580" s="17"/>
      <c r="G580" s="76"/>
      <c r="H580" s="17"/>
      <c r="I580" s="80"/>
      <c r="J580" s="55"/>
      <c r="K580" s="55"/>
      <c r="L580" s="81"/>
      <c r="M580" s="144"/>
      <c r="N580" s="179"/>
      <c r="O580" s="19"/>
      <c r="P580" s="19"/>
      <c r="Q580" s="19"/>
      <c r="R580" s="19"/>
      <c r="S580" s="19"/>
      <c r="T580" s="19"/>
      <c r="U580" s="197"/>
    </row>
    <row r="581" spans="1:21" x14ac:dyDescent="0.35">
      <c r="A581" s="11"/>
      <c r="B581" s="77"/>
      <c r="C581" s="12"/>
      <c r="D581" s="12"/>
      <c r="E581" s="76"/>
      <c r="F581" s="17"/>
      <c r="G581" s="76"/>
      <c r="H581" s="17"/>
      <c r="I581" s="80"/>
      <c r="J581" s="55"/>
      <c r="K581" s="55"/>
      <c r="L581" s="81"/>
      <c r="M581" s="144"/>
      <c r="N581" s="179"/>
      <c r="O581" s="19"/>
      <c r="P581" s="19"/>
      <c r="Q581" s="19"/>
      <c r="R581" s="19"/>
      <c r="S581" s="19"/>
      <c r="T581" s="19"/>
      <c r="U581" s="197"/>
    </row>
    <row r="582" spans="1:21" x14ac:dyDescent="0.35">
      <c r="A582" s="11"/>
      <c r="B582" s="77"/>
      <c r="C582" s="12"/>
      <c r="D582" s="12"/>
      <c r="E582" s="76"/>
      <c r="F582" s="17"/>
      <c r="G582" s="76"/>
      <c r="H582" s="17"/>
      <c r="I582" s="80"/>
      <c r="J582" s="55"/>
      <c r="K582" s="55"/>
      <c r="L582" s="81"/>
      <c r="M582" s="144"/>
      <c r="N582" s="179"/>
      <c r="O582" s="19"/>
      <c r="P582" s="19"/>
      <c r="Q582" s="19"/>
      <c r="R582" s="19"/>
      <c r="S582" s="19"/>
      <c r="T582" s="19"/>
      <c r="U582" s="197"/>
    </row>
    <row r="583" spans="1:21" x14ac:dyDescent="0.35">
      <c r="A583" s="11"/>
      <c r="B583" s="77"/>
      <c r="C583" s="12"/>
      <c r="D583" s="12"/>
      <c r="E583" s="76"/>
      <c r="F583" s="17"/>
      <c r="G583" s="76"/>
      <c r="H583" s="17"/>
      <c r="I583" s="80"/>
      <c r="J583" s="55"/>
      <c r="K583" s="55"/>
      <c r="L583" s="81"/>
      <c r="M583" s="144"/>
      <c r="N583" s="179"/>
      <c r="O583" s="19"/>
      <c r="P583" s="19"/>
      <c r="Q583" s="19"/>
      <c r="R583" s="19"/>
      <c r="S583" s="19"/>
      <c r="T583" s="19"/>
      <c r="U583" s="197"/>
    </row>
    <row r="584" spans="1:21" x14ac:dyDescent="0.35">
      <c r="A584" s="11"/>
      <c r="B584" s="77"/>
      <c r="C584" s="12"/>
      <c r="D584" s="12"/>
      <c r="E584" s="76"/>
      <c r="F584" s="17"/>
      <c r="G584" s="76"/>
      <c r="H584" s="17"/>
      <c r="I584" s="80"/>
      <c r="J584" s="55"/>
      <c r="K584" s="55"/>
      <c r="L584" s="81"/>
      <c r="M584" s="144"/>
      <c r="N584" s="179"/>
      <c r="O584" s="19"/>
      <c r="P584" s="19"/>
      <c r="Q584" s="19"/>
      <c r="R584" s="19"/>
      <c r="S584" s="19"/>
      <c r="T584" s="19"/>
      <c r="U584" s="197"/>
    </row>
    <row r="585" spans="1:21" x14ac:dyDescent="0.35">
      <c r="A585" s="11"/>
      <c r="B585" s="77"/>
      <c r="C585" s="12"/>
      <c r="D585" s="12"/>
      <c r="E585" s="76"/>
      <c r="F585" s="17"/>
      <c r="G585" s="76"/>
      <c r="H585" s="17"/>
      <c r="I585" s="80"/>
      <c r="J585" s="55"/>
      <c r="K585" s="55"/>
      <c r="L585" s="81"/>
      <c r="M585" s="144"/>
      <c r="N585" s="179"/>
      <c r="O585" s="19"/>
      <c r="P585" s="19"/>
      <c r="Q585" s="19"/>
      <c r="R585" s="19"/>
      <c r="S585" s="19"/>
      <c r="T585" s="19"/>
      <c r="U585" s="197"/>
    </row>
    <row r="586" spans="1:21" x14ac:dyDescent="0.35">
      <c r="A586" s="11"/>
      <c r="B586" s="77"/>
      <c r="C586" s="12"/>
      <c r="D586" s="12"/>
      <c r="E586" s="76"/>
      <c r="F586" s="17"/>
      <c r="G586" s="76"/>
      <c r="H586" s="17"/>
      <c r="I586" s="80"/>
      <c r="J586" s="55"/>
      <c r="K586" s="55"/>
      <c r="L586" s="81"/>
      <c r="M586" s="144"/>
      <c r="N586" s="179"/>
      <c r="O586" s="19"/>
      <c r="P586" s="19"/>
      <c r="Q586" s="19"/>
      <c r="R586" s="19"/>
      <c r="S586" s="19"/>
      <c r="T586" s="19"/>
      <c r="U586" s="197"/>
    </row>
    <row r="587" spans="1:21" x14ac:dyDescent="0.35">
      <c r="A587" s="11"/>
      <c r="B587" s="77"/>
      <c r="C587" s="12"/>
      <c r="D587" s="12"/>
      <c r="E587" s="76"/>
      <c r="F587" s="17"/>
      <c r="G587" s="76"/>
      <c r="H587" s="17"/>
      <c r="I587" s="80"/>
      <c r="J587" s="55"/>
      <c r="K587" s="55"/>
      <c r="L587" s="81"/>
      <c r="M587" s="144"/>
      <c r="N587" s="179"/>
      <c r="O587" s="19"/>
      <c r="P587" s="19"/>
      <c r="Q587" s="19"/>
      <c r="R587" s="19"/>
      <c r="S587" s="19"/>
      <c r="T587" s="19"/>
      <c r="U587" s="197"/>
    </row>
    <row r="588" spans="1:21" x14ac:dyDescent="0.35">
      <c r="A588" s="11"/>
      <c r="B588" s="77"/>
      <c r="C588" s="12"/>
      <c r="D588" s="12"/>
      <c r="E588" s="76"/>
      <c r="F588" s="17"/>
      <c r="G588" s="76"/>
      <c r="H588" s="17"/>
      <c r="I588" s="80"/>
      <c r="J588" s="55"/>
      <c r="K588" s="55"/>
      <c r="L588" s="81"/>
      <c r="M588" s="144"/>
      <c r="N588" s="179"/>
      <c r="O588" s="19"/>
      <c r="P588" s="19"/>
      <c r="Q588" s="19"/>
      <c r="R588" s="19"/>
      <c r="S588" s="19"/>
      <c r="T588" s="19"/>
      <c r="U588" s="197"/>
    </row>
    <row r="589" spans="1:21" x14ac:dyDescent="0.35">
      <c r="A589" s="11"/>
      <c r="B589" s="77"/>
      <c r="C589" s="12"/>
      <c r="D589" s="12"/>
      <c r="E589" s="76"/>
      <c r="F589" s="17"/>
      <c r="G589" s="76"/>
      <c r="H589" s="17"/>
      <c r="I589" s="80"/>
      <c r="J589" s="55"/>
      <c r="K589" s="55"/>
      <c r="L589" s="81"/>
      <c r="M589" s="144"/>
      <c r="N589" s="179"/>
      <c r="O589" s="19"/>
      <c r="P589" s="19"/>
      <c r="Q589" s="19"/>
      <c r="R589" s="19"/>
      <c r="S589" s="19"/>
      <c r="T589" s="19"/>
      <c r="U589" s="197"/>
    </row>
    <row r="590" spans="1:21" x14ac:dyDescent="0.35">
      <c r="A590" s="11"/>
      <c r="B590" s="77"/>
      <c r="C590" s="12"/>
      <c r="D590" s="12"/>
      <c r="E590" s="76"/>
      <c r="F590" s="17"/>
      <c r="G590" s="76"/>
      <c r="H590" s="17"/>
      <c r="I590" s="80"/>
      <c r="J590" s="55"/>
      <c r="K590" s="55"/>
      <c r="L590" s="81"/>
      <c r="M590" s="144"/>
      <c r="N590" s="179"/>
      <c r="O590" s="19"/>
      <c r="P590" s="19"/>
      <c r="Q590" s="19"/>
      <c r="R590" s="19"/>
      <c r="S590" s="19"/>
      <c r="T590" s="19"/>
      <c r="U590" s="197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1640625" defaultRowHeight="14.5" x14ac:dyDescent="0.35"/>
  <cols>
    <col min="1" max="1" width="14" customWidth="1"/>
    <col min="2" max="2" width="136.1796875" bestFit="1" customWidth="1"/>
  </cols>
  <sheetData>
    <row r="1" spans="1:2" x14ac:dyDescent="0.35">
      <c r="A1" s="33" t="s">
        <v>1245</v>
      </c>
      <c r="B1" s="33" t="s">
        <v>1246</v>
      </c>
    </row>
    <row r="2" spans="1:2" x14ac:dyDescent="0.35">
      <c r="A2" s="48"/>
    </row>
    <row r="3" spans="1:2" x14ac:dyDescent="0.35">
      <c r="A3" s="48"/>
    </row>
    <row r="4" spans="1:2" x14ac:dyDescent="0.35">
      <c r="A4" s="48"/>
    </row>
    <row r="6" spans="1:2" x14ac:dyDescent="0.35">
      <c r="A6" s="57"/>
    </row>
    <row r="7" spans="1:2" x14ac:dyDescent="0.35">
      <c r="A7" s="57"/>
    </row>
    <row r="8" spans="1:2" x14ac:dyDescent="0.35">
      <c r="A8" s="57"/>
    </row>
    <row r="9" spans="1:2" x14ac:dyDescent="0.35">
      <c r="A9" s="57"/>
    </row>
    <row r="10" spans="1:2" x14ac:dyDescent="0.35">
      <c r="A10" s="57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53125" defaultRowHeight="14.5" x14ac:dyDescent="0.35"/>
  <cols>
    <col min="1" max="1" width="19.1796875" customWidth="1"/>
    <col min="2" max="2" width="29.54296875" customWidth="1"/>
    <col min="3" max="3" width="13.1796875" customWidth="1"/>
  </cols>
  <sheetData>
    <row r="1" spans="1:3" ht="15" thickBot="1" x14ac:dyDescent="0.4">
      <c r="A1" s="36" t="s">
        <v>1247</v>
      </c>
      <c r="B1" s="34" t="s">
        <v>1248</v>
      </c>
      <c r="C1" t="s">
        <v>1249</v>
      </c>
    </row>
    <row r="2" spans="1:3" ht="15" thickBot="1" x14ac:dyDescent="0.4">
      <c r="A2" s="37">
        <v>916381689</v>
      </c>
      <c r="B2" s="35" t="s">
        <v>1250</v>
      </c>
      <c r="C2" t="s">
        <v>1251</v>
      </c>
    </row>
    <row r="3" spans="1:3" ht="15" thickBot="1" x14ac:dyDescent="0.4">
      <c r="A3" s="37">
        <v>916381662</v>
      </c>
      <c r="B3" s="35" t="s">
        <v>1252</v>
      </c>
      <c r="C3" t="s">
        <v>1251</v>
      </c>
    </row>
    <row r="4" spans="1:3" ht="15" thickBot="1" x14ac:dyDescent="0.4">
      <c r="A4" s="37">
        <v>973445936</v>
      </c>
      <c r="B4" s="35" t="s">
        <v>1253</v>
      </c>
      <c r="C4" t="s">
        <v>1251</v>
      </c>
    </row>
    <row r="5" spans="1:3" ht="15" thickBot="1" x14ac:dyDescent="0.4">
      <c r="A5" s="37">
        <v>973597639</v>
      </c>
      <c r="B5" s="35" t="s">
        <v>1254</v>
      </c>
      <c r="C5" t="s">
        <v>1251</v>
      </c>
    </row>
    <row r="6" spans="1:3" ht="15" thickBot="1" x14ac:dyDescent="0.4">
      <c r="A6" s="37">
        <v>977010047</v>
      </c>
      <c r="B6" s="35" t="s">
        <v>1255</v>
      </c>
      <c r="C6" t="s">
        <v>1251</v>
      </c>
    </row>
    <row r="7" spans="1:3" ht="15" thickBot="1" x14ac:dyDescent="0.4">
      <c r="A7" s="37">
        <v>873893362</v>
      </c>
      <c r="B7" s="35" t="s">
        <v>1256</v>
      </c>
      <c r="C7" t="s">
        <v>1251</v>
      </c>
    </row>
    <row r="8" spans="1:3" ht="15" thickBot="1" x14ac:dyDescent="0.4">
      <c r="A8" s="37">
        <v>974796732</v>
      </c>
      <c r="B8" s="35" t="s">
        <v>1257</v>
      </c>
      <c r="C8" t="s">
        <v>1251</v>
      </c>
    </row>
    <row r="9" spans="1:3" ht="15" thickBot="1" x14ac:dyDescent="0.4">
      <c r="A9" s="37">
        <v>973470434</v>
      </c>
      <c r="B9" s="35" t="s">
        <v>1258</v>
      </c>
      <c r="C9" t="s">
        <v>1251</v>
      </c>
    </row>
    <row r="10" spans="1:3" ht="15" thickBot="1" x14ac:dyDescent="0.4">
      <c r="A10" s="37">
        <v>973454870</v>
      </c>
      <c r="B10" s="35" t="s">
        <v>1259</v>
      </c>
      <c r="C10" t="s">
        <v>1251</v>
      </c>
    </row>
    <row r="11" spans="1:3" ht="15" thickBot="1" x14ac:dyDescent="0.4">
      <c r="A11" s="37">
        <v>975183408</v>
      </c>
      <c r="B11" s="35" t="s">
        <v>1260</v>
      </c>
      <c r="C11" t="s">
        <v>1251</v>
      </c>
    </row>
    <row r="12" spans="1:3" ht="15" thickBot="1" x14ac:dyDescent="0.4">
      <c r="A12" s="37">
        <v>930333263</v>
      </c>
      <c r="B12" s="35" t="s">
        <v>1261</v>
      </c>
      <c r="C12" t="s">
        <v>1251</v>
      </c>
    </row>
    <row r="13" spans="1:3" ht="15" thickBot="1" x14ac:dyDescent="0.4">
      <c r="A13" s="37">
        <v>973383531</v>
      </c>
      <c r="B13" s="35" t="s">
        <v>1262</v>
      </c>
      <c r="C13" t="s">
        <v>1251</v>
      </c>
    </row>
    <row r="14" spans="1:3" ht="15" thickBot="1" x14ac:dyDescent="0.4">
      <c r="A14" s="37">
        <v>973383248</v>
      </c>
      <c r="B14" s="35" t="s">
        <v>1263</v>
      </c>
      <c r="C14" t="s">
        <v>1251</v>
      </c>
    </row>
    <row r="15" spans="1:3" ht="15" thickBot="1" x14ac:dyDescent="0.4">
      <c r="A15" s="37">
        <v>982367409</v>
      </c>
      <c r="B15" s="35" t="s">
        <v>1264</v>
      </c>
      <c r="C15" t="s">
        <v>1251</v>
      </c>
    </row>
    <row r="16" spans="1:3" ht="15" thickBot="1" x14ac:dyDescent="0.4">
      <c r="A16" s="37">
        <v>973346504</v>
      </c>
      <c r="B16" s="35" t="s">
        <v>1265</v>
      </c>
      <c r="C16" t="s">
        <v>1251</v>
      </c>
    </row>
    <row r="17" spans="1:3" ht="15" thickBot="1" x14ac:dyDescent="0.4">
      <c r="A17" s="37">
        <v>994875698</v>
      </c>
      <c r="B17" s="35" t="s">
        <v>1266</v>
      </c>
      <c r="C17" t="s">
        <v>1251</v>
      </c>
    </row>
    <row r="18" spans="1:3" ht="15" thickBot="1" x14ac:dyDescent="0.4">
      <c r="A18" s="37">
        <v>996006344</v>
      </c>
      <c r="B18" s="35" t="s">
        <v>1267</v>
      </c>
      <c r="C18" t="s">
        <v>1251</v>
      </c>
    </row>
    <row r="19" spans="1:3" ht="15" thickBot="1" x14ac:dyDescent="0.4">
      <c r="A19" s="37">
        <v>975314456</v>
      </c>
      <c r="B19" s="35" t="s">
        <v>1268</v>
      </c>
      <c r="C19" t="s">
        <v>1251</v>
      </c>
    </row>
    <row r="20" spans="1:3" ht="15" thickBot="1" x14ac:dyDescent="0.4">
      <c r="A20" s="37">
        <v>973782975</v>
      </c>
      <c r="B20" s="35" t="s">
        <v>1269</v>
      </c>
      <c r="C20" t="s">
        <v>1251</v>
      </c>
    </row>
    <row r="21" spans="1:3" ht="23.5" thickBot="1" x14ac:dyDescent="0.4">
      <c r="A21" s="37">
        <v>995319101</v>
      </c>
      <c r="B21" s="35" t="s">
        <v>1270</v>
      </c>
      <c r="C21" t="s">
        <v>1251</v>
      </c>
    </row>
    <row r="22" spans="1:3" ht="23.5" thickBot="1" x14ac:dyDescent="0.4">
      <c r="A22" s="37">
        <v>875028642</v>
      </c>
      <c r="B22" s="35" t="s">
        <v>1271</v>
      </c>
      <c r="C22" t="s">
        <v>1251</v>
      </c>
    </row>
    <row r="23" spans="1:3" ht="15" thickBot="1" x14ac:dyDescent="0.4">
      <c r="A23" s="37">
        <v>974838028</v>
      </c>
      <c r="B23" s="35" t="s">
        <v>1272</v>
      </c>
      <c r="C23" t="s">
        <v>1251</v>
      </c>
    </row>
    <row r="24" spans="1:3" ht="15" thickBot="1" x14ac:dyDescent="0.4">
      <c r="A24" s="37">
        <v>988541222</v>
      </c>
      <c r="B24" s="35" t="s">
        <v>1273</v>
      </c>
      <c r="C24" t="s">
        <v>1251</v>
      </c>
    </row>
    <row r="25" spans="1:3" ht="15" thickBot="1" x14ac:dyDescent="0.4">
      <c r="A25" s="37">
        <v>975266702</v>
      </c>
      <c r="B25" s="35" t="s">
        <v>1274</v>
      </c>
      <c r="C25" t="s">
        <v>1251</v>
      </c>
    </row>
    <row r="26" spans="1:3" ht="23.5" thickBot="1" x14ac:dyDescent="0.4">
      <c r="A26" s="37">
        <v>985773017</v>
      </c>
      <c r="B26" s="35" t="s">
        <v>1275</v>
      </c>
      <c r="C26" t="s">
        <v>1251</v>
      </c>
    </row>
    <row r="27" spans="1:3" ht="15" thickBot="1" x14ac:dyDescent="0.4">
      <c r="A27" s="37">
        <v>974703351</v>
      </c>
      <c r="B27" s="35" t="s">
        <v>1276</v>
      </c>
      <c r="C27" t="s">
        <v>1251</v>
      </c>
    </row>
    <row r="28" spans="1:3" ht="15" thickBot="1" x14ac:dyDescent="0.4">
      <c r="A28" s="37">
        <v>973337491</v>
      </c>
      <c r="B28" s="35" t="s">
        <v>1277</v>
      </c>
      <c r="C28" t="s">
        <v>1251</v>
      </c>
    </row>
    <row r="29" spans="1:3" ht="15" thickBot="1" x14ac:dyDescent="0.4">
      <c r="A29" s="37">
        <v>973337459</v>
      </c>
      <c r="B29" s="35" t="s">
        <v>1278</v>
      </c>
      <c r="C29" t="s">
        <v>1251</v>
      </c>
    </row>
    <row r="30" spans="1:3" ht="15" thickBot="1" x14ac:dyDescent="0.4">
      <c r="A30" s="37">
        <v>988820628</v>
      </c>
      <c r="B30" s="35" t="s">
        <v>1279</v>
      </c>
      <c r="C30" t="s">
        <v>1251</v>
      </c>
    </row>
    <row r="31" spans="1:3" ht="15" thickBot="1" x14ac:dyDescent="0.4">
      <c r="A31" s="37">
        <v>975048179</v>
      </c>
      <c r="B31" s="35" t="s">
        <v>1280</v>
      </c>
      <c r="C31" t="s">
        <v>1251</v>
      </c>
    </row>
    <row r="32" spans="1:3" ht="15" thickBot="1" x14ac:dyDescent="0.4">
      <c r="A32" s="37">
        <v>973457497</v>
      </c>
      <c r="B32" s="35" t="s">
        <v>1281</v>
      </c>
      <c r="C32" t="s">
        <v>1251</v>
      </c>
    </row>
    <row r="33" spans="1:3" ht="15" thickBot="1" x14ac:dyDescent="0.4">
      <c r="A33" s="37">
        <v>975183939</v>
      </c>
      <c r="B33" s="35" t="s">
        <v>1282</v>
      </c>
      <c r="C33" t="s">
        <v>1251</v>
      </c>
    </row>
    <row r="34" spans="1:3" ht="23.5" thickBot="1" x14ac:dyDescent="0.4">
      <c r="A34" s="37">
        <v>987532874</v>
      </c>
      <c r="B34" s="35" t="s">
        <v>1283</v>
      </c>
      <c r="C34" t="s">
        <v>1251</v>
      </c>
    </row>
    <row r="35" spans="1:3" ht="15" thickBot="1" x14ac:dyDescent="0.4">
      <c r="A35" s="37">
        <v>974294443</v>
      </c>
      <c r="B35" s="35" t="s">
        <v>1284</v>
      </c>
      <c r="C35" t="s">
        <v>1251</v>
      </c>
    </row>
    <row r="36" spans="1:3" ht="15" thickBot="1" x14ac:dyDescent="0.4">
      <c r="A36" s="37">
        <v>973471872</v>
      </c>
      <c r="B36" s="35" t="s">
        <v>1285</v>
      </c>
      <c r="C36" t="s">
        <v>1251</v>
      </c>
    </row>
    <row r="37" spans="1:3" ht="15" thickBot="1" x14ac:dyDescent="0.4">
      <c r="A37" s="37">
        <v>973382403</v>
      </c>
      <c r="B37" s="35" t="s">
        <v>1286</v>
      </c>
      <c r="C37" t="s">
        <v>1251</v>
      </c>
    </row>
    <row r="38" spans="1:3" ht="15" thickBot="1" x14ac:dyDescent="0.4">
      <c r="A38" s="37">
        <v>973383191</v>
      </c>
      <c r="B38" s="35" t="s">
        <v>1287</v>
      </c>
      <c r="C38" t="s">
        <v>1251</v>
      </c>
    </row>
    <row r="39" spans="1:3" ht="15" thickBot="1" x14ac:dyDescent="0.4">
      <c r="A39" s="37">
        <v>973469207</v>
      </c>
      <c r="B39" s="35" t="s">
        <v>1288</v>
      </c>
      <c r="C39" t="s">
        <v>1251</v>
      </c>
    </row>
    <row r="40" spans="1:3" ht="15" thickBot="1" x14ac:dyDescent="0.4">
      <c r="A40" s="37">
        <v>975315258</v>
      </c>
      <c r="B40" s="35" t="s">
        <v>1289</v>
      </c>
      <c r="C40" t="s">
        <v>1251</v>
      </c>
    </row>
    <row r="41" spans="1:3" ht="23.5" thickBot="1" x14ac:dyDescent="0.4">
      <c r="A41" s="37">
        <v>975315096</v>
      </c>
      <c r="B41" s="35" t="s">
        <v>1290</v>
      </c>
      <c r="C41" t="s">
        <v>1251</v>
      </c>
    </row>
    <row r="42" spans="1:3" ht="23.5" thickBot="1" x14ac:dyDescent="0.4">
      <c r="A42" s="37">
        <v>974737760</v>
      </c>
      <c r="B42" s="35" t="s">
        <v>1291</v>
      </c>
      <c r="C42" t="s">
        <v>1251</v>
      </c>
    </row>
    <row r="43" spans="1:3" ht="23.5" thickBot="1" x14ac:dyDescent="0.4">
      <c r="A43" s="37">
        <v>979468105</v>
      </c>
      <c r="B43" s="35" t="s">
        <v>1292</v>
      </c>
      <c r="C43" t="s">
        <v>1251</v>
      </c>
    </row>
    <row r="44" spans="1:3" ht="15" thickBot="1" x14ac:dyDescent="0.4">
      <c r="A44" s="37">
        <v>873885262</v>
      </c>
      <c r="B44" s="35" t="s">
        <v>1293</v>
      </c>
      <c r="C44" t="s">
        <v>1251</v>
      </c>
    </row>
    <row r="45" spans="1:3" ht="15" thickBot="1" x14ac:dyDescent="0.4">
      <c r="A45" s="37">
        <v>973456636</v>
      </c>
      <c r="B45" s="35" t="s">
        <v>1294</v>
      </c>
      <c r="C45" t="s">
        <v>1251</v>
      </c>
    </row>
    <row r="46" spans="1:3" ht="15" thickBot="1" x14ac:dyDescent="0.4">
      <c r="A46" s="37">
        <v>873349352</v>
      </c>
      <c r="B46" s="35" t="s">
        <v>1295</v>
      </c>
      <c r="C46" t="s">
        <v>1251</v>
      </c>
    </row>
    <row r="47" spans="1:3" ht="15" thickBot="1" x14ac:dyDescent="0.4">
      <c r="A47" s="37">
        <v>974102226</v>
      </c>
      <c r="B47" s="35" t="s">
        <v>1296</v>
      </c>
      <c r="C47" t="s">
        <v>1251</v>
      </c>
    </row>
    <row r="48" spans="1:3" ht="15" thickBot="1" x14ac:dyDescent="0.4">
      <c r="A48" s="37">
        <v>974305658</v>
      </c>
      <c r="B48" s="35" t="s">
        <v>1297</v>
      </c>
      <c r="C48" t="s">
        <v>1251</v>
      </c>
    </row>
    <row r="49" spans="1:3" ht="15" thickBot="1" x14ac:dyDescent="0.4">
      <c r="A49" s="37">
        <v>974157187</v>
      </c>
      <c r="B49" s="35" t="s">
        <v>1298</v>
      </c>
      <c r="C49" t="s">
        <v>1251</v>
      </c>
    </row>
    <row r="50" spans="1:3" ht="15" thickBot="1" x14ac:dyDescent="0.4">
      <c r="A50" s="37">
        <v>996005364</v>
      </c>
      <c r="B50" s="35" t="s">
        <v>1299</v>
      </c>
      <c r="C50" t="s">
        <v>1251</v>
      </c>
    </row>
    <row r="51" spans="1:3" ht="15" thickBot="1" x14ac:dyDescent="0.4">
      <c r="A51" s="37">
        <v>973469819</v>
      </c>
      <c r="B51" s="35" t="s">
        <v>1300</v>
      </c>
      <c r="C51" t="s">
        <v>1251</v>
      </c>
    </row>
    <row r="52" spans="1:3" ht="15" thickBot="1" x14ac:dyDescent="0.4">
      <c r="A52" s="37">
        <v>973454544</v>
      </c>
      <c r="B52" s="35" t="s">
        <v>1301</v>
      </c>
      <c r="C52" t="s">
        <v>1251</v>
      </c>
    </row>
    <row r="53" spans="1:3" ht="15" thickBot="1" x14ac:dyDescent="0.4">
      <c r="A53" s="37">
        <v>874800082</v>
      </c>
      <c r="B53" s="35" t="s">
        <v>1302</v>
      </c>
      <c r="C53" t="s">
        <v>1251</v>
      </c>
    </row>
    <row r="54" spans="1:3" ht="15" thickBot="1" x14ac:dyDescent="0.4">
      <c r="A54" s="37">
        <v>973448706</v>
      </c>
      <c r="B54" s="35" t="s">
        <v>1303</v>
      </c>
      <c r="C54" t="s">
        <v>1251</v>
      </c>
    </row>
    <row r="55" spans="1:3" ht="15" thickBot="1" x14ac:dyDescent="0.4">
      <c r="A55" s="37">
        <v>973352377</v>
      </c>
      <c r="B55" s="35" t="s">
        <v>1304</v>
      </c>
      <c r="C55" t="s">
        <v>1251</v>
      </c>
    </row>
    <row r="56" spans="1:3" ht="15" thickBot="1" x14ac:dyDescent="0.4">
      <c r="A56" s="37">
        <v>989536338</v>
      </c>
      <c r="B56" s="35" t="s">
        <v>1305</v>
      </c>
      <c r="C56" t="s">
        <v>1251</v>
      </c>
    </row>
    <row r="57" spans="1:3" ht="15" thickBot="1" x14ac:dyDescent="0.4">
      <c r="A57" s="37">
        <v>973817493</v>
      </c>
      <c r="B57" s="35" t="s">
        <v>1306</v>
      </c>
      <c r="C57" t="s">
        <v>1251</v>
      </c>
    </row>
    <row r="58" spans="1:3" ht="15" thickBot="1" x14ac:dyDescent="0.4">
      <c r="A58" s="37">
        <v>982451361</v>
      </c>
      <c r="B58" s="35" t="s">
        <v>1307</v>
      </c>
      <c r="C58" t="s">
        <v>1251</v>
      </c>
    </row>
    <row r="59" spans="1:3" ht="15" thickBot="1" x14ac:dyDescent="0.4">
      <c r="A59" s="37">
        <v>993131075</v>
      </c>
      <c r="B59" s="35" t="s">
        <v>1308</v>
      </c>
      <c r="C59" t="s">
        <v>1251</v>
      </c>
    </row>
    <row r="60" spans="1:3" ht="15" thickBot="1" x14ac:dyDescent="0.4">
      <c r="A60" s="37">
        <v>994249622</v>
      </c>
      <c r="B60" s="35" t="s">
        <v>1309</v>
      </c>
      <c r="C60" t="s">
        <v>1251</v>
      </c>
    </row>
    <row r="61" spans="1:3" ht="15" thickBot="1" x14ac:dyDescent="0.4">
      <c r="A61" s="37">
        <v>996000389</v>
      </c>
      <c r="B61" s="35" t="s">
        <v>1310</v>
      </c>
      <c r="C61" t="s">
        <v>1251</v>
      </c>
    </row>
    <row r="62" spans="1:3" ht="15" thickBot="1" x14ac:dyDescent="0.4">
      <c r="A62" s="37">
        <v>974703009</v>
      </c>
      <c r="B62" s="35" t="s">
        <v>1311</v>
      </c>
      <c r="C62" t="s">
        <v>1251</v>
      </c>
    </row>
    <row r="63" spans="1:3" ht="15" thickBot="1" x14ac:dyDescent="0.4">
      <c r="A63" s="37">
        <v>981232232</v>
      </c>
      <c r="B63" s="35" t="s">
        <v>1312</v>
      </c>
      <c r="C63" t="s">
        <v>1251</v>
      </c>
    </row>
    <row r="64" spans="1:3" ht="15" thickBot="1" x14ac:dyDescent="0.4">
      <c r="A64" s="37">
        <v>993804703</v>
      </c>
      <c r="B64" s="35" t="s">
        <v>1313</v>
      </c>
      <c r="C64" t="s">
        <v>1251</v>
      </c>
    </row>
    <row r="65" spans="1:3" ht="15" thickBot="1" x14ac:dyDescent="0.4">
      <c r="A65" s="37">
        <v>973269852</v>
      </c>
      <c r="B65" s="35" t="s">
        <v>1314</v>
      </c>
      <c r="C65" t="s">
        <v>1251</v>
      </c>
    </row>
    <row r="66" spans="1:3" ht="15" thickBot="1" x14ac:dyDescent="0.4">
      <c r="A66" s="37">
        <v>994915959</v>
      </c>
      <c r="B66" s="35" t="s">
        <v>1315</v>
      </c>
      <c r="C66" t="s">
        <v>1251</v>
      </c>
    </row>
    <row r="67" spans="1:3" ht="15" thickBot="1" x14ac:dyDescent="0.4">
      <c r="A67" s="37">
        <v>874116572</v>
      </c>
      <c r="B67" s="35" t="s">
        <v>1316</v>
      </c>
      <c r="C67" t="s">
        <v>1251</v>
      </c>
    </row>
    <row r="68" spans="1:3" ht="15" thickBot="1" x14ac:dyDescent="0.4">
      <c r="A68" s="37">
        <v>973449133</v>
      </c>
      <c r="B68" s="35" t="s">
        <v>1317</v>
      </c>
      <c r="C68" t="s">
        <v>1251</v>
      </c>
    </row>
    <row r="69" spans="1:3" ht="15" thickBot="1" x14ac:dyDescent="0.4">
      <c r="A69" s="37">
        <v>974156318</v>
      </c>
      <c r="B69" s="35" t="s">
        <v>1318</v>
      </c>
      <c r="C69" t="s">
        <v>1251</v>
      </c>
    </row>
    <row r="70" spans="1:3" ht="15" thickBot="1" x14ac:dyDescent="0.4">
      <c r="A70" s="37">
        <v>983214770</v>
      </c>
      <c r="B70" s="35" t="s">
        <v>1319</v>
      </c>
      <c r="C70" t="s">
        <v>1251</v>
      </c>
    </row>
    <row r="71" spans="1:3" ht="15" thickBot="1" x14ac:dyDescent="0.4">
      <c r="A71" s="37">
        <v>972209503</v>
      </c>
      <c r="B71" s="35" t="s">
        <v>1320</v>
      </c>
      <c r="C71" t="s">
        <v>1251</v>
      </c>
    </row>
    <row r="72" spans="1:3" ht="15" thickBot="1" x14ac:dyDescent="0.4">
      <c r="A72" s="37">
        <v>980098974</v>
      </c>
      <c r="B72" s="35" t="s">
        <v>1321</v>
      </c>
      <c r="C72" t="s">
        <v>1251</v>
      </c>
    </row>
    <row r="73" spans="1:3" ht="15" thickBot="1" x14ac:dyDescent="0.4">
      <c r="A73" s="37">
        <v>973304143</v>
      </c>
      <c r="B73" s="35" t="s">
        <v>1322</v>
      </c>
      <c r="C73" t="s">
        <v>1251</v>
      </c>
    </row>
    <row r="74" spans="1:3" ht="15" thickBot="1" x14ac:dyDescent="0.4">
      <c r="A74" s="37">
        <v>981133234</v>
      </c>
      <c r="B74" s="35" t="s">
        <v>1323</v>
      </c>
      <c r="C74" t="s">
        <v>1251</v>
      </c>
    </row>
    <row r="75" spans="1:3" ht="15" thickBot="1" x14ac:dyDescent="0.4">
      <c r="A75" s="37">
        <v>994947362</v>
      </c>
      <c r="B75" s="35" t="s">
        <v>1324</v>
      </c>
      <c r="C75" t="s">
        <v>1251</v>
      </c>
    </row>
    <row r="76" spans="1:3" ht="15" thickBot="1" x14ac:dyDescent="0.4">
      <c r="A76" s="37">
        <v>920560504</v>
      </c>
      <c r="B76" s="35" t="s">
        <v>1325</v>
      </c>
      <c r="C76" t="s">
        <v>1251</v>
      </c>
    </row>
    <row r="77" spans="1:3" ht="15" thickBot="1" x14ac:dyDescent="0.4">
      <c r="A77" s="37">
        <v>982926610</v>
      </c>
      <c r="B77" s="35" t="s">
        <v>1326</v>
      </c>
      <c r="C77" t="s">
        <v>1251</v>
      </c>
    </row>
    <row r="78" spans="1:3" ht="15" thickBot="1" x14ac:dyDescent="0.4">
      <c r="A78" s="37">
        <v>974702843</v>
      </c>
      <c r="B78" s="35" t="s">
        <v>1327</v>
      </c>
      <c r="C78" t="s">
        <v>1251</v>
      </c>
    </row>
    <row r="79" spans="1:3" ht="15" thickBot="1" x14ac:dyDescent="0.4">
      <c r="A79" s="37">
        <v>973479881</v>
      </c>
      <c r="B79" s="35" t="s">
        <v>1328</v>
      </c>
      <c r="C79" t="s">
        <v>1251</v>
      </c>
    </row>
    <row r="80" spans="1:3" ht="15" thickBot="1" x14ac:dyDescent="0.4">
      <c r="A80" s="37">
        <v>972138487</v>
      </c>
      <c r="B80" s="35" t="s">
        <v>1329</v>
      </c>
      <c r="C80" t="s">
        <v>1251</v>
      </c>
    </row>
    <row r="81" spans="1:3" ht="15" thickBot="1" x14ac:dyDescent="0.4">
      <c r="A81" s="37">
        <v>994915274</v>
      </c>
      <c r="B81" s="35" t="s">
        <v>1330</v>
      </c>
      <c r="C81" t="s">
        <v>1251</v>
      </c>
    </row>
    <row r="82" spans="1:3" ht="15" thickBot="1" x14ac:dyDescent="0.4">
      <c r="A82" s="37">
        <v>973469983</v>
      </c>
      <c r="B82" s="35" t="s">
        <v>1331</v>
      </c>
      <c r="C82" t="s">
        <v>1251</v>
      </c>
    </row>
    <row r="83" spans="1:3" ht="23.5" thickBot="1" x14ac:dyDescent="0.4">
      <c r="A83" s="37">
        <v>996004783</v>
      </c>
      <c r="B83" s="35" t="s">
        <v>1332</v>
      </c>
      <c r="C83" t="s">
        <v>1251</v>
      </c>
    </row>
    <row r="84" spans="1:3" ht="15" thickBot="1" x14ac:dyDescent="0.4">
      <c r="A84" s="37">
        <v>994902903</v>
      </c>
      <c r="B84" s="35" t="s">
        <v>1333</v>
      </c>
      <c r="C84" t="s">
        <v>1251</v>
      </c>
    </row>
    <row r="85" spans="1:3" ht="15" thickBot="1" x14ac:dyDescent="0.4">
      <c r="A85" s="37">
        <v>972517038</v>
      </c>
      <c r="B85" s="35" t="s">
        <v>1334</v>
      </c>
      <c r="C85" t="s">
        <v>1251</v>
      </c>
    </row>
    <row r="86" spans="1:3" ht="15" thickBot="1" x14ac:dyDescent="0.4">
      <c r="A86" s="37">
        <v>975185117</v>
      </c>
      <c r="B86" s="35" t="s">
        <v>1335</v>
      </c>
      <c r="C86" t="s">
        <v>1251</v>
      </c>
    </row>
    <row r="87" spans="1:3" ht="15" thickBot="1" x14ac:dyDescent="0.4">
      <c r="A87" s="37">
        <v>874703362</v>
      </c>
      <c r="B87" s="35" t="s">
        <v>1336</v>
      </c>
      <c r="C87" t="s">
        <v>1251</v>
      </c>
    </row>
    <row r="88" spans="1:3" ht="15" thickBot="1" x14ac:dyDescent="0.4">
      <c r="A88" s="37">
        <v>973455710</v>
      </c>
      <c r="B88" s="35" t="s">
        <v>1337</v>
      </c>
      <c r="C88" t="s">
        <v>1251</v>
      </c>
    </row>
    <row r="89" spans="1:3" ht="15" thickBot="1" x14ac:dyDescent="0.4">
      <c r="A89" s="37">
        <v>974703386</v>
      </c>
      <c r="B89" s="35" t="s">
        <v>1338</v>
      </c>
      <c r="C89" t="s">
        <v>1251</v>
      </c>
    </row>
    <row r="90" spans="1:3" ht="15" thickBot="1" x14ac:dyDescent="0.4">
      <c r="A90" s="37">
        <v>995119560</v>
      </c>
      <c r="B90" s="35" t="s">
        <v>1339</v>
      </c>
      <c r="C90" t="s">
        <v>1251</v>
      </c>
    </row>
    <row r="91" spans="1:3" ht="23.5" thickBot="1" x14ac:dyDescent="0.4">
      <c r="A91" s="37">
        <v>974725142</v>
      </c>
      <c r="B91" s="35" t="s">
        <v>1340</v>
      </c>
      <c r="C91" t="s">
        <v>1251</v>
      </c>
    </row>
    <row r="92" spans="1:3" ht="15" thickBot="1" x14ac:dyDescent="0.4">
      <c r="A92" s="37">
        <v>889857072</v>
      </c>
      <c r="B92" s="35" t="s">
        <v>1341</v>
      </c>
      <c r="C92" t="s">
        <v>1251</v>
      </c>
    </row>
    <row r="93" spans="1:3" ht="15" thickBot="1" x14ac:dyDescent="0.4">
      <c r="A93" s="37">
        <v>974224356</v>
      </c>
      <c r="B93" s="35" t="s">
        <v>1342</v>
      </c>
      <c r="C93" t="s">
        <v>1251</v>
      </c>
    </row>
    <row r="94" spans="1:3" ht="23.5" thickBot="1" x14ac:dyDescent="0.4">
      <c r="A94" s="37">
        <v>979781857</v>
      </c>
      <c r="B94" s="35" t="s">
        <v>1343</v>
      </c>
      <c r="C94" t="s">
        <v>1251</v>
      </c>
    </row>
    <row r="95" spans="1:3" ht="15" thickBot="1" x14ac:dyDescent="0.4">
      <c r="A95" s="37">
        <v>974142740</v>
      </c>
      <c r="B95" s="35" t="s">
        <v>1344</v>
      </c>
      <c r="C95" t="s">
        <v>1251</v>
      </c>
    </row>
    <row r="96" spans="1:3" ht="15" thickBot="1" x14ac:dyDescent="0.4">
      <c r="A96" s="37">
        <v>931679007</v>
      </c>
      <c r="B96" s="35" t="s">
        <v>1345</v>
      </c>
      <c r="C96" t="s">
        <v>1251</v>
      </c>
    </row>
    <row r="97" spans="1:3" ht="15" thickBot="1" x14ac:dyDescent="0.4">
      <c r="A97" s="37">
        <v>973448633</v>
      </c>
      <c r="B97" s="35" t="s">
        <v>1346</v>
      </c>
      <c r="C97" t="s">
        <v>1251</v>
      </c>
    </row>
    <row r="98" spans="1:3" ht="15" thickBot="1" x14ac:dyDescent="0.4">
      <c r="A98" s="37">
        <v>974857561</v>
      </c>
      <c r="B98" s="35" t="s">
        <v>1347</v>
      </c>
      <c r="C98" t="s">
        <v>1251</v>
      </c>
    </row>
    <row r="99" spans="1:3" ht="15" thickBot="1" x14ac:dyDescent="0.4">
      <c r="A99" s="37">
        <v>973382322</v>
      </c>
      <c r="B99" s="35" t="s">
        <v>1348</v>
      </c>
      <c r="C99" t="s">
        <v>1251</v>
      </c>
    </row>
    <row r="100" spans="1:3" ht="15" thickBot="1" x14ac:dyDescent="0.4">
      <c r="A100" s="37">
        <v>993266361</v>
      </c>
      <c r="B100" s="35" t="s">
        <v>1349</v>
      </c>
      <c r="C100" t="s">
        <v>1251</v>
      </c>
    </row>
    <row r="101" spans="1:3" ht="23.5" thickBot="1" x14ac:dyDescent="0.4">
      <c r="A101" s="37">
        <v>981098749</v>
      </c>
      <c r="B101" s="35" t="s">
        <v>1350</v>
      </c>
      <c r="C101" t="s">
        <v>1251</v>
      </c>
    </row>
    <row r="102" spans="1:3" ht="15" thickBot="1" x14ac:dyDescent="0.4">
      <c r="A102" s="37">
        <v>973489321</v>
      </c>
      <c r="B102" s="35" t="s">
        <v>1351</v>
      </c>
      <c r="C102" t="s">
        <v>1251</v>
      </c>
    </row>
    <row r="103" spans="1:3" ht="15" thickBot="1" x14ac:dyDescent="0.4">
      <c r="A103" s="37">
        <v>973494368</v>
      </c>
      <c r="B103" s="35" t="s">
        <v>1352</v>
      </c>
      <c r="C103" t="s">
        <v>1251</v>
      </c>
    </row>
    <row r="104" spans="1:3" ht="15" thickBot="1" x14ac:dyDescent="0.4">
      <c r="A104" s="37">
        <v>979740530</v>
      </c>
      <c r="B104" s="35" t="s">
        <v>1353</v>
      </c>
      <c r="C104" t="s">
        <v>1251</v>
      </c>
    </row>
    <row r="105" spans="1:3" ht="15" thickBot="1" x14ac:dyDescent="0.4">
      <c r="A105" s="37">
        <v>996000540</v>
      </c>
      <c r="B105" s="35" t="s">
        <v>1354</v>
      </c>
      <c r="C105" t="s">
        <v>1251</v>
      </c>
    </row>
    <row r="106" spans="1:3" ht="15" thickBot="1" x14ac:dyDescent="0.4">
      <c r="A106" s="37">
        <v>974798670</v>
      </c>
      <c r="B106" s="35" t="s">
        <v>1355</v>
      </c>
      <c r="C106" t="s">
        <v>1251</v>
      </c>
    </row>
    <row r="107" spans="1:3" ht="15" thickBot="1" x14ac:dyDescent="0.4">
      <c r="A107" s="37">
        <v>973390953</v>
      </c>
      <c r="B107" s="35" t="s">
        <v>1356</v>
      </c>
      <c r="C107" t="s">
        <v>1251</v>
      </c>
    </row>
    <row r="108" spans="1:3" ht="15" thickBot="1" x14ac:dyDescent="0.4">
      <c r="A108" s="37">
        <v>875211382</v>
      </c>
      <c r="B108" s="35" t="s">
        <v>1357</v>
      </c>
      <c r="C108" t="s">
        <v>1251</v>
      </c>
    </row>
    <row r="109" spans="1:3" ht="15" thickBot="1" x14ac:dyDescent="0.4">
      <c r="A109" s="37">
        <v>985917981</v>
      </c>
      <c r="B109" s="35" t="s">
        <v>1358</v>
      </c>
      <c r="C109" t="s">
        <v>1251</v>
      </c>
    </row>
    <row r="110" spans="1:3" ht="15" thickBot="1" x14ac:dyDescent="0.4">
      <c r="A110" s="37">
        <v>974197901</v>
      </c>
      <c r="B110" s="35" t="s">
        <v>1359</v>
      </c>
      <c r="C110" t="s">
        <v>1251</v>
      </c>
    </row>
    <row r="111" spans="1:3" ht="15" thickBot="1" x14ac:dyDescent="0.4">
      <c r="A111" s="37">
        <v>973456458</v>
      </c>
      <c r="B111" s="35" t="s">
        <v>1360</v>
      </c>
      <c r="C111" t="s">
        <v>1251</v>
      </c>
    </row>
    <row r="112" spans="1:3" ht="15" thickBot="1" x14ac:dyDescent="0.4">
      <c r="A112" s="37">
        <v>987751894</v>
      </c>
      <c r="B112" s="35" t="s">
        <v>1361</v>
      </c>
      <c r="C112" t="s">
        <v>1251</v>
      </c>
    </row>
    <row r="113" spans="1:3" ht="15" thickBot="1" x14ac:dyDescent="0.4">
      <c r="A113" s="37">
        <v>973535765</v>
      </c>
      <c r="B113" s="35" t="s">
        <v>1362</v>
      </c>
      <c r="C113" t="s">
        <v>1251</v>
      </c>
    </row>
    <row r="114" spans="1:3" ht="15" thickBot="1" x14ac:dyDescent="0.4">
      <c r="A114" s="37">
        <v>973772503</v>
      </c>
      <c r="B114" s="35" t="s">
        <v>1363</v>
      </c>
      <c r="C114" t="s">
        <v>1251</v>
      </c>
    </row>
    <row r="115" spans="1:3" ht="15" thickBot="1" x14ac:dyDescent="0.4">
      <c r="A115" s="37">
        <v>996006158</v>
      </c>
      <c r="B115" s="35" t="s">
        <v>1364</v>
      </c>
      <c r="C115" t="s">
        <v>1251</v>
      </c>
    </row>
    <row r="116" spans="1:3" ht="15" thickBot="1" x14ac:dyDescent="0.4">
      <c r="A116" s="37">
        <v>974194678</v>
      </c>
      <c r="B116" s="35" t="s">
        <v>1365</v>
      </c>
      <c r="C116" t="s">
        <v>1251</v>
      </c>
    </row>
    <row r="117" spans="1:3" ht="15" thickBot="1" x14ac:dyDescent="0.4">
      <c r="A117" s="37">
        <v>975266842</v>
      </c>
      <c r="B117" s="35" t="s">
        <v>1366</v>
      </c>
      <c r="C117" t="s">
        <v>1251</v>
      </c>
    </row>
    <row r="118" spans="1:3" ht="15" thickBot="1" x14ac:dyDescent="0.4">
      <c r="A118" s="37">
        <v>994274406</v>
      </c>
      <c r="B118" s="35" t="s">
        <v>1367</v>
      </c>
      <c r="C118" t="s">
        <v>1251</v>
      </c>
    </row>
    <row r="119" spans="1:3" ht="23.5" thickBot="1" x14ac:dyDescent="0.4">
      <c r="A119" s="37">
        <v>974703408</v>
      </c>
      <c r="B119" s="35" t="s">
        <v>1368</v>
      </c>
      <c r="C119" t="s">
        <v>1251</v>
      </c>
    </row>
    <row r="120" spans="1:3" ht="15" thickBot="1" x14ac:dyDescent="0.4">
      <c r="A120" s="37">
        <v>974156458</v>
      </c>
      <c r="B120" s="35" t="s">
        <v>1369</v>
      </c>
      <c r="C120" t="s">
        <v>1251</v>
      </c>
    </row>
    <row r="121" spans="1:3" ht="15" thickBot="1" x14ac:dyDescent="0.4">
      <c r="A121" s="37">
        <v>973334875</v>
      </c>
      <c r="B121" s="35" t="s">
        <v>1370</v>
      </c>
      <c r="C121" t="s">
        <v>1251</v>
      </c>
    </row>
    <row r="122" spans="1:3" ht="15" thickBot="1" x14ac:dyDescent="0.4">
      <c r="A122" s="37">
        <v>972339563</v>
      </c>
      <c r="B122" s="35" t="s">
        <v>1371</v>
      </c>
      <c r="C122" t="s">
        <v>1251</v>
      </c>
    </row>
    <row r="123" spans="1:3" ht="15" thickBot="1" x14ac:dyDescent="0.4">
      <c r="A123" s="37">
        <v>983604560</v>
      </c>
      <c r="B123" s="35" t="s">
        <v>1372</v>
      </c>
      <c r="C123" t="s">
        <v>1251</v>
      </c>
    </row>
    <row r="124" spans="1:3" ht="15" thickBot="1" x14ac:dyDescent="0.4">
      <c r="A124" s="37">
        <v>973763881</v>
      </c>
      <c r="B124" s="35" t="s">
        <v>1373</v>
      </c>
      <c r="C124" t="s">
        <v>1251</v>
      </c>
    </row>
    <row r="125" spans="1:3" ht="15" thickBot="1" x14ac:dyDescent="0.4">
      <c r="A125" s="37">
        <v>973456466</v>
      </c>
      <c r="B125" s="35" t="s">
        <v>1374</v>
      </c>
      <c r="C125" t="s">
        <v>1251</v>
      </c>
    </row>
    <row r="126" spans="1:3" ht="15" thickBot="1" x14ac:dyDescent="0.4">
      <c r="A126" s="37">
        <v>973458515</v>
      </c>
      <c r="B126" s="35" t="s">
        <v>1375</v>
      </c>
      <c r="C126" t="s">
        <v>1251</v>
      </c>
    </row>
    <row r="127" spans="1:3" ht="23.5" thickBot="1" x14ac:dyDescent="0.4">
      <c r="A127" s="37">
        <v>990635498</v>
      </c>
      <c r="B127" s="35" t="s">
        <v>1376</v>
      </c>
      <c r="C127" t="s">
        <v>1251</v>
      </c>
    </row>
    <row r="128" spans="1:3" ht="15" thickBot="1" x14ac:dyDescent="0.4">
      <c r="A128" s="37">
        <v>990635285</v>
      </c>
      <c r="B128" s="35" t="s">
        <v>1377</v>
      </c>
      <c r="C128" t="s">
        <v>1251</v>
      </c>
    </row>
    <row r="129" spans="1:3" ht="15" thickBot="1" x14ac:dyDescent="0.4">
      <c r="A129" s="37">
        <v>991843876</v>
      </c>
      <c r="B129" s="35" t="s">
        <v>1378</v>
      </c>
      <c r="C129" t="s">
        <v>1251</v>
      </c>
    </row>
    <row r="130" spans="1:3" ht="15" thickBot="1" x14ac:dyDescent="0.4">
      <c r="A130" s="37">
        <v>973454528</v>
      </c>
      <c r="B130" s="35" t="s">
        <v>1379</v>
      </c>
      <c r="C130" t="s">
        <v>1251</v>
      </c>
    </row>
    <row r="131" spans="1:3" ht="15" thickBot="1" x14ac:dyDescent="0.4">
      <c r="A131" s="37">
        <v>972290920</v>
      </c>
      <c r="B131" s="35" t="s">
        <v>1380</v>
      </c>
      <c r="C131" t="s">
        <v>1251</v>
      </c>
    </row>
    <row r="132" spans="1:3" ht="15" thickBot="1" x14ac:dyDescent="0.4">
      <c r="A132" s="37">
        <v>993481947</v>
      </c>
      <c r="B132" s="35" t="s">
        <v>1381</v>
      </c>
      <c r="C132" t="s">
        <v>1251</v>
      </c>
    </row>
    <row r="133" spans="1:3" ht="15" thickBot="1" x14ac:dyDescent="0.4">
      <c r="A133" s="37">
        <v>973877070</v>
      </c>
      <c r="B133" s="35" t="s">
        <v>1382</v>
      </c>
      <c r="C133" t="s">
        <v>1251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>
      <selection activeCell="P21" sqref="P21"/>
    </sheetView>
  </sheetViews>
  <sheetFormatPr baseColWidth="10" defaultColWidth="11.453125" defaultRowHeight="14.5" x14ac:dyDescent="0.35"/>
  <cols>
    <col min="1" max="1" width="13.54296875" customWidth="1"/>
    <col min="2" max="2" width="15.1796875" customWidth="1"/>
    <col min="3" max="4" width="11.54296875" bestFit="1" customWidth="1"/>
    <col min="5" max="5" width="11.54296875" customWidth="1"/>
    <col min="6" max="6" width="12.54296875" customWidth="1"/>
    <col min="16" max="16" width="33.453125" customWidth="1"/>
    <col min="24" max="24" width="16.453125" customWidth="1"/>
  </cols>
  <sheetData>
    <row r="1" spans="1:24" x14ac:dyDescent="0.35">
      <c r="A1" t="s">
        <v>1383</v>
      </c>
      <c r="B1" t="s">
        <v>1384</v>
      </c>
      <c r="C1" t="s">
        <v>1385</v>
      </c>
      <c r="D1" t="s">
        <v>1386</v>
      </c>
      <c r="E1" t="s">
        <v>38</v>
      </c>
      <c r="F1" t="s">
        <v>1108</v>
      </c>
      <c r="I1" t="s">
        <v>1387</v>
      </c>
    </row>
    <row r="2" spans="1:24" x14ac:dyDescent="0.35">
      <c r="A2">
        <v>4201</v>
      </c>
      <c r="B2" t="s">
        <v>1388</v>
      </c>
      <c r="C2" t="s">
        <v>1389</v>
      </c>
      <c r="D2">
        <v>2</v>
      </c>
      <c r="E2">
        <f>_xlfn.XLOOKUP(arbgiveravg[[#This Row],[Sone]],arbeidsgiveravgift[Sone],arbeidsgiveravgift[Sats])</f>
        <v>0.106</v>
      </c>
      <c r="T2" t="s">
        <v>1390</v>
      </c>
      <c r="U2" t="s">
        <v>1391</v>
      </c>
      <c r="W2" t="s">
        <v>1392</v>
      </c>
      <c r="X2" t="s">
        <v>1393</v>
      </c>
    </row>
    <row r="3" spans="1:24" x14ac:dyDescent="0.35">
      <c r="A3">
        <v>4202</v>
      </c>
      <c r="B3" t="s">
        <v>1394</v>
      </c>
      <c r="C3" t="s">
        <v>1389</v>
      </c>
      <c r="D3">
        <v>1</v>
      </c>
      <c r="E3">
        <f>_xlfn.XLOOKUP(arbgiveravg[[#This Row],[Sone]],arbeidsgiveravgift[Sone],arbeidsgiveravgift[Sats])</f>
        <v>0.14099999999999999</v>
      </c>
      <c r="J3" t="s">
        <v>1386</v>
      </c>
      <c r="K3" t="s">
        <v>38</v>
      </c>
      <c r="O3" t="s">
        <v>1392</v>
      </c>
      <c r="P3" s="49" t="s">
        <v>1395</v>
      </c>
      <c r="Q3" t="s">
        <v>1396</v>
      </c>
      <c r="S3" t="s">
        <v>1397</v>
      </c>
      <c r="T3">
        <v>1200</v>
      </c>
      <c r="U3">
        <v>1200</v>
      </c>
      <c r="W3">
        <v>1</v>
      </c>
      <c r="X3" t="s">
        <v>6</v>
      </c>
    </row>
    <row r="4" spans="1:24" x14ac:dyDescent="0.35">
      <c r="A4">
        <v>4203</v>
      </c>
      <c r="B4" t="s">
        <v>1398</v>
      </c>
      <c r="C4" t="s">
        <v>1389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38">
        <v>0.14099999999999999</v>
      </c>
      <c r="O4">
        <v>1</v>
      </c>
      <c r="P4" t="s">
        <v>293</v>
      </c>
      <c r="W4">
        <v>2</v>
      </c>
      <c r="X4" t="s">
        <v>233</v>
      </c>
    </row>
    <row r="5" spans="1:24" x14ac:dyDescent="0.35">
      <c r="A5">
        <v>4204</v>
      </c>
      <c r="B5" t="s">
        <v>1399</v>
      </c>
      <c r="C5" t="s">
        <v>1389</v>
      </c>
      <c r="D5">
        <v>1</v>
      </c>
      <c r="E5">
        <f>_xlfn.XLOOKUP(arbgiveravg[[#This Row],[Sone]],arbeidsgiveravgift[Sone],arbeidsgiveravgift[Sats])</f>
        <v>0.14099999999999999</v>
      </c>
      <c r="J5" t="s">
        <v>1400</v>
      </c>
      <c r="K5" s="38">
        <v>0.106</v>
      </c>
      <c r="O5">
        <v>2</v>
      </c>
      <c r="P5" t="s">
        <v>296</v>
      </c>
      <c r="W5">
        <v>3</v>
      </c>
      <c r="X5" t="s">
        <v>119</v>
      </c>
    </row>
    <row r="6" spans="1:24" x14ac:dyDescent="0.35">
      <c r="A6">
        <v>4205</v>
      </c>
      <c r="B6" t="s">
        <v>1401</v>
      </c>
      <c r="C6" t="s">
        <v>1389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38">
        <v>0.106</v>
      </c>
      <c r="O6">
        <v>3</v>
      </c>
      <c r="P6" t="s">
        <v>301</v>
      </c>
    </row>
    <row r="7" spans="1:24" x14ac:dyDescent="0.35">
      <c r="A7">
        <v>4206</v>
      </c>
      <c r="B7" t="s">
        <v>1402</v>
      </c>
      <c r="C7" t="s">
        <v>1389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38">
        <v>6.4000000000000001E-2</v>
      </c>
      <c r="O7">
        <v>4</v>
      </c>
      <c r="P7" t="s">
        <v>292</v>
      </c>
    </row>
    <row r="8" spans="1:24" x14ac:dyDescent="0.35">
      <c r="A8">
        <v>4207</v>
      </c>
      <c r="B8" t="s">
        <v>1403</v>
      </c>
      <c r="C8" t="s">
        <v>1389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38">
        <v>5.0999999999999997E-2</v>
      </c>
      <c r="O8">
        <v>5</v>
      </c>
      <c r="P8" t="s">
        <v>306</v>
      </c>
    </row>
    <row r="9" spans="1:24" x14ac:dyDescent="0.35">
      <c r="A9">
        <v>4211</v>
      </c>
      <c r="B9" t="s">
        <v>1404</v>
      </c>
      <c r="C9" t="s">
        <v>1389</v>
      </c>
      <c r="D9">
        <v>2</v>
      </c>
      <c r="E9">
        <f>_xlfn.XLOOKUP(arbgiveravg[[#This Row],[Sone]],arbeidsgiveravgift[Sone],arbeidsgiveravgift[Sats])</f>
        <v>0.106</v>
      </c>
      <c r="J9" t="s">
        <v>1405</v>
      </c>
      <c r="K9" s="38">
        <v>7.9000000000000001E-2</v>
      </c>
      <c r="O9">
        <v>6</v>
      </c>
      <c r="P9" s="211" t="s">
        <v>311</v>
      </c>
    </row>
    <row r="10" spans="1:24" x14ac:dyDescent="0.35">
      <c r="A10">
        <v>4212</v>
      </c>
      <c r="B10" t="s">
        <v>1406</v>
      </c>
      <c r="C10" t="s">
        <v>1389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39">
        <v>0</v>
      </c>
      <c r="O10">
        <v>7</v>
      </c>
      <c r="P10" t="s">
        <v>314</v>
      </c>
    </row>
    <row r="11" spans="1:24" x14ac:dyDescent="0.35">
      <c r="A11">
        <v>4213</v>
      </c>
      <c r="B11" t="s">
        <v>1407</v>
      </c>
      <c r="C11" t="s">
        <v>1389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315</v>
      </c>
    </row>
    <row r="12" spans="1:24" x14ac:dyDescent="0.35">
      <c r="A12">
        <v>4214</v>
      </c>
      <c r="B12" t="s">
        <v>1408</v>
      </c>
      <c r="C12" t="s">
        <v>1389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316</v>
      </c>
    </row>
    <row r="13" spans="1:24" x14ac:dyDescent="0.35">
      <c r="A13">
        <v>4215</v>
      </c>
      <c r="B13" t="s">
        <v>1409</v>
      </c>
      <c r="C13" t="s">
        <v>1389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317</v>
      </c>
    </row>
    <row r="14" spans="1:24" x14ac:dyDescent="0.35">
      <c r="A14">
        <v>4216</v>
      </c>
      <c r="B14" t="s">
        <v>1410</v>
      </c>
      <c r="C14" t="s">
        <v>1389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318</v>
      </c>
    </row>
    <row r="15" spans="1:24" x14ac:dyDescent="0.35">
      <c r="A15">
        <v>4217</v>
      </c>
      <c r="B15" t="s">
        <v>1411</v>
      </c>
      <c r="C15" t="s">
        <v>1389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319</v>
      </c>
    </row>
    <row r="16" spans="1:24" x14ac:dyDescent="0.35">
      <c r="A16">
        <v>4218</v>
      </c>
      <c r="B16" t="s">
        <v>1412</v>
      </c>
      <c r="C16" t="s">
        <v>1389</v>
      </c>
      <c r="D16" t="s">
        <v>1400</v>
      </c>
      <c r="E16">
        <f>_xlfn.XLOOKUP(arbgiveravg[[#This Row],[Sone]],arbeidsgiveravgift[Sone],arbeidsgiveravgift[Sats])</f>
        <v>0.106</v>
      </c>
      <c r="O16">
        <v>14</v>
      </c>
      <c r="P16" t="s">
        <v>321</v>
      </c>
    </row>
    <row r="17" spans="1:16" x14ac:dyDescent="0.35">
      <c r="A17">
        <v>4219</v>
      </c>
      <c r="B17" t="s">
        <v>1413</v>
      </c>
      <c r="C17" t="s">
        <v>1389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322</v>
      </c>
    </row>
    <row r="18" spans="1:16" x14ac:dyDescent="0.35">
      <c r="A18">
        <v>4220</v>
      </c>
      <c r="B18" t="s">
        <v>1414</v>
      </c>
      <c r="C18" t="s">
        <v>1389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323</v>
      </c>
    </row>
    <row r="19" spans="1:16" x14ac:dyDescent="0.35">
      <c r="A19">
        <v>4221</v>
      </c>
      <c r="B19" t="s">
        <v>1415</v>
      </c>
      <c r="C19" t="s">
        <v>1389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119</v>
      </c>
    </row>
    <row r="20" spans="1:16" x14ac:dyDescent="0.35">
      <c r="A20">
        <v>4222</v>
      </c>
      <c r="B20" t="s">
        <v>1416</v>
      </c>
      <c r="C20" t="s">
        <v>1389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324</v>
      </c>
    </row>
    <row r="21" spans="1:16" x14ac:dyDescent="0.35">
      <c r="A21">
        <v>4223</v>
      </c>
      <c r="B21" t="s">
        <v>1417</v>
      </c>
      <c r="C21" t="s">
        <v>1389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325</v>
      </c>
    </row>
    <row r="22" spans="1:16" x14ac:dyDescent="0.35">
      <c r="A22">
        <v>4224</v>
      </c>
      <c r="B22" t="s">
        <v>1418</v>
      </c>
      <c r="C22" t="s">
        <v>1389</v>
      </c>
      <c r="D22">
        <v>2</v>
      </c>
      <c r="E22">
        <f>_xlfn.XLOOKUP(arbgiveravg[[#This Row],[Sone]],arbeidsgiveravgift[Sone],arbeidsgiveravgift[Sats])</f>
        <v>0.106</v>
      </c>
      <c r="O22">
        <v>20</v>
      </c>
    </row>
    <row r="23" spans="1:16" x14ac:dyDescent="0.35">
      <c r="A23">
        <v>4225</v>
      </c>
      <c r="B23" t="s">
        <v>1419</v>
      </c>
      <c r="C23" t="s">
        <v>1389</v>
      </c>
      <c r="D23" t="s">
        <v>1400</v>
      </c>
      <c r="E23">
        <f>_xlfn.XLOOKUP(arbgiveravg[[#This Row],[Sone]],arbeidsgiveravgift[Sone],arbeidsgiveravgift[Sats])</f>
        <v>0.106</v>
      </c>
      <c r="F23" t="s">
        <v>1420</v>
      </c>
      <c r="O23">
        <v>21</v>
      </c>
    </row>
    <row r="24" spans="1:16" x14ac:dyDescent="0.35">
      <c r="A24">
        <v>4225</v>
      </c>
      <c r="B24" t="s">
        <v>1419</v>
      </c>
      <c r="C24" t="s">
        <v>1389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35">
      <c r="A25">
        <v>4226</v>
      </c>
      <c r="B25" t="s">
        <v>1421</v>
      </c>
      <c r="C25" t="s">
        <v>1389</v>
      </c>
      <c r="D25" t="s">
        <v>1400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35">
      <c r="A26">
        <v>4227</v>
      </c>
      <c r="B26" t="s">
        <v>1422</v>
      </c>
      <c r="C26" t="s">
        <v>1389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35">
      <c r="A27">
        <v>4228</v>
      </c>
      <c r="B27" t="s">
        <v>1423</v>
      </c>
      <c r="C27" t="s">
        <v>1389</v>
      </c>
      <c r="D27" t="s">
        <v>1400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35">
      <c r="A28">
        <v>3201</v>
      </c>
      <c r="B28" t="s">
        <v>1424</v>
      </c>
      <c r="C28" t="s">
        <v>83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35">
      <c r="A29">
        <v>3203</v>
      </c>
      <c r="B29" t="s">
        <v>1425</v>
      </c>
      <c r="C29" t="s">
        <v>83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35">
      <c r="A30">
        <v>3205</v>
      </c>
      <c r="B30" t="s">
        <v>1426</v>
      </c>
      <c r="C30" t="s">
        <v>83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35">
      <c r="A31">
        <v>3207</v>
      </c>
      <c r="B31" t="s">
        <v>79</v>
      </c>
      <c r="C31" t="s">
        <v>83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35">
      <c r="A32">
        <v>3209</v>
      </c>
      <c r="B32" t="s">
        <v>1427</v>
      </c>
      <c r="C32" t="s">
        <v>83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35">
      <c r="A33">
        <v>3212</v>
      </c>
      <c r="B33" t="s">
        <v>1428</v>
      </c>
      <c r="C33" t="s">
        <v>83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35">
      <c r="A34">
        <v>3214</v>
      </c>
      <c r="B34" t="s">
        <v>1429</v>
      </c>
      <c r="C34" t="s">
        <v>83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35">
      <c r="A35">
        <v>3216</v>
      </c>
      <c r="B35" t="s">
        <v>1430</v>
      </c>
      <c r="C35" t="s">
        <v>83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35">
      <c r="A36">
        <v>3218</v>
      </c>
      <c r="B36" t="s">
        <v>1431</v>
      </c>
      <c r="C36" t="s">
        <v>83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35">
      <c r="A37">
        <v>3220</v>
      </c>
      <c r="B37" t="s">
        <v>1432</v>
      </c>
      <c r="C37" t="s">
        <v>83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35">
      <c r="A38">
        <v>3222</v>
      </c>
      <c r="B38" t="s">
        <v>1433</v>
      </c>
      <c r="C38" t="s">
        <v>83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35">
      <c r="A39">
        <v>3224</v>
      </c>
      <c r="B39" t="s">
        <v>1434</v>
      </c>
      <c r="C39" t="s">
        <v>83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35">
      <c r="A40">
        <v>3226</v>
      </c>
      <c r="B40" t="s">
        <v>1435</v>
      </c>
      <c r="C40" t="s">
        <v>83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35">
      <c r="A41">
        <v>3228</v>
      </c>
      <c r="B41" t="s">
        <v>1436</v>
      </c>
      <c r="C41" t="s">
        <v>83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35">
      <c r="A42">
        <v>3230</v>
      </c>
      <c r="B42" t="s">
        <v>1437</v>
      </c>
      <c r="C42" t="s">
        <v>83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35">
      <c r="A43">
        <v>3232</v>
      </c>
      <c r="B43" t="s">
        <v>1438</v>
      </c>
      <c r="C43" t="s">
        <v>83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35">
      <c r="A44">
        <v>3234</v>
      </c>
      <c r="B44" t="s">
        <v>1439</v>
      </c>
      <c r="C44" t="s">
        <v>83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35">
      <c r="A45">
        <v>3236</v>
      </c>
      <c r="B45" t="s">
        <v>1440</v>
      </c>
      <c r="C45" t="s">
        <v>83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35">
      <c r="A46">
        <v>3238</v>
      </c>
      <c r="B46" t="s">
        <v>1441</v>
      </c>
      <c r="C46" t="s">
        <v>83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35">
      <c r="A47">
        <v>3240</v>
      </c>
      <c r="B47" t="s">
        <v>1442</v>
      </c>
      <c r="C47" t="s">
        <v>83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35">
      <c r="A48">
        <v>3242</v>
      </c>
      <c r="B48" t="s">
        <v>1443</v>
      </c>
      <c r="C48" t="s">
        <v>83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35">
      <c r="A49">
        <v>3301</v>
      </c>
      <c r="B49" t="s">
        <v>1444</v>
      </c>
      <c r="C49" t="s">
        <v>1445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35">
      <c r="A50">
        <v>3303</v>
      </c>
      <c r="B50" t="s">
        <v>1446</v>
      </c>
      <c r="C50" t="s">
        <v>1445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35">
      <c r="A51">
        <v>3305</v>
      </c>
      <c r="B51" t="s">
        <v>1447</v>
      </c>
      <c r="C51" t="s">
        <v>1445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35">
      <c r="A52">
        <v>3310</v>
      </c>
      <c r="B52" t="s">
        <v>1448</v>
      </c>
      <c r="C52" t="s">
        <v>1445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35">
      <c r="A53">
        <v>3312</v>
      </c>
      <c r="B53" t="s">
        <v>1449</v>
      </c>
      <c r="C53" t="s">
        <v>1445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35">
      <c r="A54">
        <v>3314</v>
      </c>
      <c r="B54" t="s">
        <v>1450</v>
      </c>
      <c r="C54" t="s">
        <v>1445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35">
      <c r="A55">
        <v>3316</v>
      </c>
      <c r="B55" t="s">
        <v>1451</v>
      </c>
      <c r="C55" t="s">
        <v>1445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35">
      <c r="A56">
        <v>3318</v>
      </c>
      <c r="B56" t="s">
        <v>1452</v>
      </c>
      <c r="C56" t="s">
        <v>1445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35">
      <c r="A57">
        <v>3320</v>
      </c>
      <c r="B57" t="s">
        <v>1453</v>
      </c>
      <c r="C57" t="s">
        <v>1445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35">
      <c r="A58">
        <v>3322</v>
      </c>
      <c r="B58" t="s">
        <v>1454</v>
      </c>
      <c r="C58" t="s">
        <v>1445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35">
      <c r="A59">
        <v>3324</v>
      </c>
      <c r="B59" t="s">
        <v>1455</v>
      </c>
      <c r="C59" t="s">
        <v>1445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35">
      <c r="A60">
        <v>3326</v>
      </c>
      <c r="B60" t="s">
        <v>1456</v>
      </c>
      <c r="C60" t="s">
        <v>1445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35">
      <c r="A61">
        <v>3328</v>
      </c>
      <c r="B61" t="s">
        <v>1457</v>
      </c>
      <c r="C61" t="s">
        <v>1445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35">
      <c r="A62">
        <v>3330</v>
      </c>
      <c r="B62" t="s">
        <v>1458</v>
      </c>
      <c r="C62" t="s">
        <v>1445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35">
      <c r="A63">
        <v>3332</v>
      </c>
      <c r="B63" t="s">
        <v>1459</v>
      </c>
      <c r="C63" t="s">
        <v>1445</v>
      </c>
      <c r="D63" t="s">
        <v>1400</v>
      </c>
      <c r="E63">
        <f>_xlfn.XLOOKUP(arbgiveravg[[#This Row],[Sone]],arbeidsgiveravgift[Sone],arbeidsgiveravgift[Sats])</f>
        <v>0.106</v>
      </c>
    </row>
    <row r="64" spans="1:5" x14ac:dyDescent="0.35">
      <c r="A64">
        <v>3334</v>
      </c>
      <c r="B64" t="s">
        <v>1460</v>
      </c>
      <c r="C64" t="s">
        <v>1445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35">
      <c r="A65">
        <v>3336</v>
      </c>
      <c r="B65" t="s">
        <v>1461</v>
      </c>
      <c r="C65" t="s">
        <v>1445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35">
      <c r="A66">
        <v>3338</v>
      </c>
      <c r="B66" t="s">
        <v>1462</v>
      </c>
      <c r="C66" t="s">
        <v>1445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35">
      <c r="A67">
        <v>5601</v>
      </c>
      <c r="B67" t="s">
        <v>1463</v>
      </c>
      <c r="C67" t="s">
        <v>1464</v>
      </c>
      <c r="D67">
        <v>5</v>
      </c>
      <c r="E67">
        <f>_xlfn.XLOOKUP(arbgiveravg[[#This Row],[Sone]],arbeidsgiveravgift[Sone],arbeidsgiveravgift[Sats])</f>
        <v>0</v>
      </c>
    </row>
    <row r="68" spans="1:5" x14ac:dyDescent="0.35">
      <c r="A68">
        <v>5603</v>
      </c>
      <c r="B68" t="s">
        <v>1465</v>
      </c>
      <c r="C68" t="s">
        <v>1464</v>
      </c>
      <c r="D68">
        <v>5</v>
      </c>
      <c r="E68">
        <f>_xlfn.XLOOKUP(arbgiveravg[[#This Row],[Sone]],arbeidsgiveravgift[Sone],arbeidsgiveravgift[Sats])</f>
        <v>0</v>
      </c>
    </row>
    <row r="69" spans="1:5" x14ac:dyDescent="0.35">
      <c r="A69">
        <v>5605</v>
      </c>
      <c r="B69" t="s">
        <v>1466</v>
      </c>
      <c r="C69" t="s">
        <v>1464</v>
      </c>
      <c r="D69">
        <v>5</v>
      </c>
      <c r="E69">
        <f>_xlfn.XLOOKUP(arbgiveravg[[#This Row],[Sone]],arbeidsgiveravgift[Sone],arbeidsgiveravgift[Sats])</f>
        <v>0</v>
      </c>
    </row>
    <row r="70" spans="1:5" x14ac:dyDescent="0.35">
      <c r="A70">
        <v>5607</v>
      </c>
      <c r="B70" t="s">
        <v>1467</v>
      </c>
      <c r="C70" t="s">
        <v>1464</v>
      </c>
      <c r="D70">
        <v>5</v>
      </c>
      <c r="E70">
        <f>_xlfn.XLOOKUP(arbgiveravg[[#This Row],[Sone]],arbeidsgiveravgift[Sone],arbeidsgiveravgift[Sats])</f>
        <v>0</v>
      </c>
    </row>
    <row r="71" spans="1:5" x14ac:dyDescent="0.35">
      <c r="A71">
        <v>5610</v>
      </c>
      <c r="B71" t="s">
        <v>1468</v>
      </c>
      <c r="C71" t="s">
        <v>1464</v>
      </c>
      <c r="D71">
        <v>5</v>
      </c>
      <c r="E71">
        <f>_xlfn.XLOOKUP(arbgiveravg[[#This Row],[Sone]],arbeidsgiveravgift[Sone],arbeidsgiveravgift[Sats])</f>
        <v>0</v>
      </c>
    </row>
    <row r="72" spans="1:5" x14ac:dyDescent="0.35">
      <c r="A72">
        <v>5612</v>
      </c>
      <c r="B72" t="s">
        <v>1469</v>
      </c>
      <c r="C72" t="s">
        <v>1464</v>
      </c>
      <c r="D72">
        <v>5</v>
      </c>
      <c r="E72">
        <f>_xlfn.XLOOKUP(arbgiveravg[[#This Row],[Sone]],arbeidsgiveravgift[Sone],arbeidsgiveravgift[Sats])</f>
        <v>0</v>
      </c>
    </row>
    <row r="73" spans="1:5" x14ac:dyDescent="0.35">
      <c r="A73">
        <v>5614</v>
      </c>
      <c r="B73" t="s">
        <v>1470</v>
      </c>
      <c r="C73" t="s">
        <v>1464</v>
      </c>
      <c r="D73">
        <v>5</v>
      </c>
      <c r="E73">
        <f>_xlfn.XLOOKUP(arbgiveravg[[#This Row],[Sone]],arbeidsgiveravgift[Sone],arbeidsgiveravgift[Sats])</f>
        <v>0</v>
      </c>
    </row>
    <row r="74" spans="1:5" x14ac:dyDescent="0.35">
      <c r="A74">
        <v>5616</v>
      </c>
      <c r="B74" t="s">
        <v>1471</v>
      </c>
      <c r="C74" t="s">
        <v>1464</v>
      </c>
      <c r="D74">
        <v>5</v>
      </c>
      <c r="E74">
        <f>_xlfn.XLOOKUP(arbgiveravg[[#This Row],[Sone]],arbeidsgiveravgift[Sone],arbeidsgiveravgift[Sats])</f>
        <v>0</v>
      </c>
    </row>
    <row r="75" spans="1:5" x14ac:dyDescent="0.35">
      <c r="A75">
        <v>5618</v>
      </c>
      <c r="B75" t="s">
        <v>1472</v>
      </c>
      <c r="C75" t="s">
        <v>1464</v>
      </c>
      <c r="D75">
        <v>5</v>
      </c>
      <c r="E75">
        <f>_xlfn.XLOOKUP(arbgiveravg[[#This Row],[Sone]],arbeidsgiveravgift[Sone],arbeidsgiveravgift[Sats])</f>
        <v>0</v>
      </c>
    </row>
    <row r="76" spans="1:5" x14ac:dyDescent="0.35">
      <c r="A76">
        <v>5620</v>
      </c>
      <c r="B76" t="s">
        <v>1473</v>
      </c>
      <c r="C76" t="s">
        <v>1464</v>
      </c>
      <c r="D76">
        <v>5</v>
      </c>
      <c r="E76">
        <f>_xlfn.XLOOKUP(arbgiveravg[[#This Row],[Sone]],arbeidsgiveravgift[Sone],arbeidsgiveravgift[Sats])</f>
        <v>0</v>
      </c>
    </row>
    <row r="77" spans="1:5" x14ac:dyDescent="0.35">
      <c r="A77">
        <v>5622</v>
      </c>
      <c r="B77" t="s">
        <v>1474</v>
      </c>
      <c r="C77" t="s">
        <v>1464</v>
      </c>
      <c r="D77">
        <v>5</v>
      </c>
      <c r="E77">
        <f>_xlfn.XLOOKUP(arbgiveravg[[#This Row],[Sone]],arbeidsgiveravgift[Sone],arbeidsgiveravgift[Sats])</f>
        <v>0</v>
      </c>
    </row>
    <row r="78" spans="1:5" x14ac:dyDescent="0.35">
      <c r="A78">
        <v>5624</v>
      </c>
      <c r="B78" t="s">
        <v>1475</v>
      </c>
      <c r="C78" t="s">
        <v>1464</v>
      </c>
      <c r="D78">
        <v>5</v>
      </c>
      <c r="E78">
        <f>_xlfn.XLOOKUP(arbgiveravg[[#This Row],[Sone]],arbeidsgiveravgift[Sone],arbeidsgiveravgift[Sats])</f>
        <v>0</v>
      </c>
    </row>
    <row r="79" spans="1:5" x14ac:dyDescent="0.35">
      <c r="A79">
        <v>5626</v>
      </c>
      <c r="B79" t="s">
        <v>1476</v>
      </c>
      <c r="C79" t="s">
        <v>1464</v>
      </c>
      <c r="D79">
        <v>5</v>
      </c>
      <c r="E79">
        <f>_xlfn.XLOOKUP(arbgiveravg[[#This Row],[Sone]],arbeidsgiveravgift[Sone],arbeidsgiveravgift[Sats])</f>
        <v>0</v>
      </c>
    </row>
    <row r="80" spans="1:5" x14ac:dyDescent="0.35">
      <c r="A80">
        <v>5628</v>
      </c>
      <c r="B80" t="s">
        <v>1477</v>
      </c>
      <c r="C80" t="s">
        <v>1464</v>
      </c>
      <c r="D80">
        <v>5</v>
      </c>
      <c r="E80">
        <f>_xlfn.XLOOKUP(arbgiveravg[[#This Row],[Sone]],arbeidsgiveravgift[Sone],arbeidsgiveravgift[Sats])</f>
        <v>0</v>
      </c>
    </row>
    <row r="81" spans="1:5" x14ac:dyDescent="0.35">
      <c r="A81">
        <v>5630</v>
      </c>
      <c r="B81" t="s">
        <v>1478</v>
      </c>
      <c r="C81" t="s">
        <v>1464</v>
      </c>
      <c r="D81">
        <v>5</v>
      </c>
      <c r="E81">
        <f>_xlfn.XLOOKUP(arbgiveravg[[#This Row],[Sone]],arbeidsgiveravgift[Sone],arbeidsgiveravgift[Sats])</f>
        <v>0</v>
      </c>
    </row>
    <row r="82" spans="1:5" x14ac:dyDescent="0.35">
      <c r="A82">
        <v>5632</v>
      </c>
      <c r="B82" t="s">
        <v>1479</v>
      </c>
      <c r="C82" t="s">
        <v>1464</v>
      </c>
      <c r="D82">
        <v>5</v>
      </c>
      <c r="E82">
        <f>_xlfn.XLOOKUP(arbgiveravg[[#This Row],[Sone]],arbeidsgiveravgift[Sone],arbeidsgiveravgift[Sats])</f>
        <v>0</v>
      </c>
    </row>
    <row r="83" spans="1:5" x14ac:dyDescent="0.35">
      <c r="A83">
        <v>5634</v>
      </c>
      <c r="B83" t="s">
        <v>1480</v>
      </c>
      <c r="C83" t="s">
        <v>1464</v>
      </c>
      <c r="D83">
        <v>5</v>
      </c>
      <c r="E83">
        <f>_xlfn.XLOOKUP(arbgiveravg[[#This Row],[Sone]],arbeidsgiveravgift[Sone],arbeidsgiveravgift[Sats])</f>
        <v>0</v>
      </c>
    </row>
    <row r="84" spans="1:5" x14ac:dyDescent="0.35">
      <c r="A84">
        <v>5636</v>
      </c>
      <c r="B84" t="s">
        <v>1481</v>
      </c>
      <c r="C84" t="s">
        <v>1464</v>
      </c>
      <c r="D84">
        <v>5</v>
      </c>
      <c r="E84">
        <f>_xlfn.XLOOKUP(arbgiveravg[[#This Row],[Sone]],arbeidsgiveravgift[Sone],arbeidsgiveravgift[Sats])</f>
        <v>0</v>
      </c>
    </row>
    <row r="85" spans="1:5" x14ac:dyDescent="0.35">
      <c r="A85">
        <v>3401</v>
      </c>
      <c r="B85" t="s">
        <v>1482</v>
      </c>
      <c r="C85" t="s">
        <v>1483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35">
      <c r="A86">
        <v>3403</v>
      </c>
      <c r="B86" t="s">
        <v>1484</v>
      </c>
      <c r="C86" t="s">
        <v>1483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35">
      <c r="A87">
        <v>3405</v>
      </c>
      <c r="B87" t="s">
        <v>1485</v>
      </c>
      <c r="C87" t="s">
        <v>1483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35">
      <c r="A88">
        <v>3407</v>
      </c>
      <c r="B88" t="s">
        <v>1486</v>
      </c>
      <c r="C88" t="s">
        <v>1483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35">
      <c r="A89">
        <v>3411</v>
      </c>
      <c r="B89" t="s">
        <v>1487</v>
      </c>
      <c r="C89" t="s">
        <v>1483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35">
      <c r="A90">
        <v>3412</v>
      </c>
      <c r="B90" t="s">
        <v>1488</v>
      </c>
      <c r="C90" t="s">
        <v>1483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35">
      <c r="A91">
        <v>3413</v>
      </c>
      <c r="B91" t="s">
        <v>1489</v>
      </c>
      <c r="C91" t="s">
        <v>1483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35">
      <c r="A92">
        <v>3414</v>
      </c>
      <c r="B92" t="s">
        <v>1490</v>
      </c>
      <c r="C92" t="s">
        <v>1483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35">
      <c r="A93">
        <v>3415</v>
      </c>
      <c r="B93" t="s">
        <v>1491</v>
      </c>
      <c r="C93" t="s">
        <v>1483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35">
      <c r="A94">
        <v>3416</v>
      </c>
      <c r="B94" t="s">
        <v>1492</v>
      </c>
      <c r="C94" t="s">
        <v>1483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35">
      <c r="A95">
        <v>3417</v>
      </c>
      <c r="B95" t="s">
        <v>1493</v>
      </c>
      <c r="C95" t="s">
        <v>1483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35">
      <c r="A96">
        <v>3418</v>
      </c>
      <c r="B96" t="s">
        <v>1494</v>
      </c>
      <c r="C96" t="s">
        <v>1483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35">
      <c r="A97">
        <v>3419</v>
      </c>
      <c r="B97" t="s">
        <v>1495</v>
      </c>
      <c r="C97" t="s">
        <v>1483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35">
      <c r="A98">
        <v>3420</v>
      </c>
      <c r="B98" t="s">
        <v>1496</v>
      </c>
      <c r="C98" t="s">
        <v>1483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35">
      <c r="A99">
        <v>3421</v>
      </c>
      <c r="B99" t="s">
        <v>1497</v>
      </c>
      <c r="C99" t="s">
        <v>1483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35">
      <c r="A100">
        <v>3422</v>
      </c>
      <c r="B100" t="s">
        <v>1498</v>
      </c>
      <c r="C100" t="s">
        <v>1483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35">
      <c r="A101">
        <v>3423</v>
      </c>
      <c r="B101" t="s">
        <v>1499</v>
      </c>
      <c r="C101" t="s">
        <v>1483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35">
      <c r="A102">
        <v>3424</v>
      </c>
      <c r="B102" t="s">
        <v>1500</v>
      </c>
      <c r="C102" t="s">
        <v>1483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35">
      <c r="A103">
        <v>3425</v>
      </c>
      <c r="B103" t="s">
        <v>1501</v>
      </c>
      <c r="C103" t="s">
        <v>1483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35">
      <c r="A104">
        <v>3426</v>
      </c>
      <c r="B104" t="s">
        <v>1502</v>
      </c>
      <c r="C104" t="s">
        <v>1483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35">
      <c r="A105">
        <v>3427</v>
      </c>
      <c r="B105" t="s">
        <v>1503</v>
      </c>
      <c r="C105" t="s">
        <v>1483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35">
      <c r="A106">
        <v>3428</v>
      </c>
      <c r="B106" t="s">
        <v>1504</v>
      </c>
      <c r="C106" t="s">
        <v>1483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35">
      <c r="A107">
        <v>3429</v>
      </c>
      <c r="B107" t="s">
        <v>1505</v>
      </c>
      <c r="C107" t="s">
        <v>1483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35">
      <c r="A108">
        <v>3430</v>
      </c>
      <c r="B108" t="s">
        <v>1506</v>
      </c>
      <c r="C108" t="s">
        <v>1483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35">
      <c r="A109">
        <v>3431</v>
      </c>
      <c r="B109" t="s">
        <v>1507</v>
      </c>
      <c r="C109" t="s">
        <v>1483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35">
      <c r="A110">
        <v>3432</v>
      </c>
      <c r="B110" t="s">
        <v>1508</v>
      </c>
      <c r="C110" t="s">
        <v>1483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35">
      <c r="A111">
        <v>3433</v>
      </c>
      <c r="B111" t="s">
        <v>1509</v>
      </c>
      <c r="C111" t="s">
        <v>1483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35">
      <c r="A112">
        <v>3434</v>
      </c>
      <c r="B112" t="s">
        <v>1510</v>
      </c>
      <c r="C112" t="s">
        <v>1483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35">
      <c r="A113">
        <v>3435</v>
      </c>
      <c r="B113" t="s">
        <v>1511</v>
      </c>
      <c r="C113" t="s">
        <v>1483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35">
      <c r="A114">
        <v>3436</v>
      </c>
      <c r="B114" t="s">
        <v>1512</v>
      </c>
      <c r="C114" t="s">
        <v>1483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35">
      <c r="A115">
        <v>3437</v>
      </c>
      <c r="B115" t="s">
        <v>1513</v>
      </c>
      <c r="C115" t="s">
        <v>1483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35">
      <c r="A116">
        <v>3438</v>
      </c>
      <c r="B116" t="s">
        <v>1514</v>
      </c>
      <c r="C116" t="s">
        <v>1483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35">
      <c r="A117">
        <v>3439</v>
      </c>
      <c r="B117" t="s">
        <v>1515</v>
      </c>
      <c r="C117" t="s">
        <v>1483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35">
      <c r="A118">
        <v>3440</v>
      </c>
      <c r="B118" t="s">
        <v>1516</v>
      </c>
      <c r="C118" t="s">
        <v>1483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35">
      <c r="A119">
        <v>3441</v>
      </c>
      <c r="B119" t="s">
        <v>1517</v>
      </c>
      <c r="C119" t="s">
        <v>1483</v>
      </c>
      <c r="D119" t="s">
        <v>1400</v>
      </c>
      <c r="E119">
        <f>_xlfn.XLOOKUP(arbgiveravg[[#This Row],[Sone]],arbeidsgiveravgift[Sone],arbeidsgiveravgift[Sats])</f>
        <v>0.106</v>
      </c>
    </row>
    <row r="120" spans="1:5" x14ac:dyDescent="0.35">
      <c r="A120">
        <v>3442</v>
      </c>
      <c r="B120" t="s">
        <v>1518</v>
      </c>
      <c r="C120" t="s">
        <v>1483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35">
      <c r="A121">
        <v>3443</v>
      </c>
      <c r="B121" t="s">
        <v>1519</v>
      </c>
      <c r="C121" t="s">
        <v>1483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35">
      <c r="A122">
        <v>3446</v>
      </c>
      <c r="B122" t="s">
        <v>1520</v>
      </c>
      <c r="C122" t="s">
        <v>1483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35">
      <c r="A123">
        <v>3447</v>
      </c>
      <c r="B123" t="s">
        <v>1521</v>
      </c>
      <c r="C123" t="s">
        <v>1483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35">
      <c r="A124">
        <v>3448</v>
      </c>
      <c r="B124" t="s">
        <v>1522</v>
      </c>
      <c r="C124" t="s">
        <v>1483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35">
      <c r="A125">
        <v>3449</v>
      </c>
      <c r="B125" t="s">
        <v>1523</v>
      </c>
      <c r="C125" t="s">
        <v>1483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35">
      <c r="A126">
        <v>3450</v>
      </c>
      <c r="B126" t="s">
        <v>1524</v>
      </c>
      <c r="C126" t="s">
        <v>1483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35">
      <c r="A127">
        <v>3451</v>
      </c>
      <c r="B127" t="s">
        <v>1525</v>
      </c>
      <c r="C127" t="s">
        <v>1483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35">
      <c r="A128">
        <v>3452</v>
      </c>
      <c r="B128" t="s">
        <v>1526</v>
      </c>
      <c r="C128" t="s">
        <v>1483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35">
      <c r="A129">
        <v>3453</v>
      </c>
      <c r="B129" t="s">
        <v>1527</v>
      </c>
      <c r="C129" t="s">
        <v>1483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35">
      <c r="A130">
        <v>3454</v>
      </c>
      <c r="B130" t="s">
        <v>1528</v>
      </c>
      <c r="C130" t="s">
        <v>1483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35">
      <c r="A131">
        <v>1505</v>
      </c>
      <c r="B131" t="s">
        <v>1529</v>
      </c>
      <c r="C131" t="s">
        <v>1530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35">
      <c r="A132">
        <v>1506</v>
      </c>
      <c r="B132" t="s">
        <v>1531</v>
      </c>
      <c r="C132" t="s">
        <v>1530</v>
      </c>
      <c r="D132">
        <v>2</v>
      </c>
      <c r="E132">
        <f>_xlfn.XLOOKUP(arbgiveravg[[#This Row],[Sone]],arbeidsgiveravgift[Sone],arbeidsgiveravgift[Sats])</f>
        <v>0.106</v>
      </c>
      <c r="F132" t="s">
        <v>1532</v>
      </c>
    </row>
    <row r="133" spans="1:6" x14ac:dyDescent="0.35">
      <c r="A133">
        <v>1506</v>
      </c>
      <c r="B133" t="s">
        <v>1531</v>
      </c>
      <c r="C133" t="s">
        <v>1530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35">
      <c r="A134">
        <v>1508</v>
      </c>
      <c r="B134" t="s">
        <v>1533</v>
      </c>
      <c r="C134" t="s">
        <v>1530</v>
      </c>
      <c r="D134">
        <v>2</v>
      </c>
      <c r="E134">
        <f>_xlfn.XLOOKUP(arbgiveravg[[#This Row],[Sone]],arbeidsgiveravgift[Sone],arbeidsgiveravgift[Sats])</f>
        <v>0.106</v>
      </c>
      <c r="F134" t="s">
        <v>1534</v>
      </c>
    </row>
    <row r="135" spans="1:6" x14ac:dyDescent="0.35">
      <c r="A135">
        <v>1508</v>
      </c>
      <c r="B135" t="s">
        <v>1533</v>
      </c>
      <c r="C135" t="s">
        <v>1530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35">
      <c r="A136">
        <v>1511</v>
      </c>
      <c r="B136" t="s">
        <v>1535</v>
      </c>
      <c r="C136" t="s">
        <v>1530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35">
      <c r="A137">
        <v>1514</v>
      </c>
      <c r="B137" t="s">
        <v>1536</v>
      </c>
      <c r="C137" t="s">
        <v>1530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35">
      <c r="A138">
        <v>1515</v>
      </c>
      <c r="B138" t="s">
        <v>1537</v>
      </c>
      <c r="C138" t="s">
        <v>1530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35">
      <c r="A139">
        <v>1516</v>
      </c>
      <c r="B139" t="s">
        <v>1538</v>
      </c>
      <c r="C139" t="s">
        <v>1530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35">
      <c r="A140">
        <v>1517</v>
      </c>
      <c r="B140" t="s">
        <v>1539</v>
      </c>
      <c r="C140" t="s">
        <v>1530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35">
      <c r="A141">
        <v>1520</v>
      </c>
      <c r="B141" t="s">
        <v>1540</v>
      </c>
      <c r="C141" t="s">
        <v>1530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35">
      <c r="A142">
        <v>1525</v>
      </c>
      <c r="B142" t="s">
        <v>1541</v>
      </c>
      <c r="C142" t="s">
        <v>1530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35">
      <c r="A143">
        <v>1528</v>
      </c>
      <c r="B143" t="s">
        <v>1542</v>
      </c>
      <c r="C143" t="s">
        <v>1530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35">
      <c r="A144">
        <v>1531</v>
      </c>
      <c r="B144" t="s">
        <v>1543</v>
      </c>
      <c r="C144" t="s">
        <v>1530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35">
      <c r="A145">
        <v>1532</v>
      </c>
      <c r="B145" t="s">
        <v>1544</v>
      </c>
      <c r="C145" t="s">
        <v>1530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35">
      <c r="A146">
        <v>1535</v>
      </c>
      <c r="B146" t="s">
        <v>1545</v>
      </c>
      <c r="C146" t="s">
        <v>1530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35">
      <c r="A147">
        <v>1539</v>
      </c>
      <c r="B147" t="s">
        <v>1546</v>
      </c>
      <c r="C147" t="s">
        <v>1530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35">
      <c r="A148">
        <v>1547</v>
      </c>
      <c r="B148" t="s">
        <v>1547</v>
      </c>
      <c r="C148" t="s">
        <v>1530</v>
      </c>
      <c r="D148" t="s">
        <v>1400</v>
      </c>
      <c r="E148">
        <f>_xlfn.XLOOKUP(arbgiveravg[[#This Row],[Sone]],arbeidsgiveravgift[Sone],arbeidsgiveravgift[Sats])</f>
        <v>0.106</v>
      </c>
    </row>
    <row r="149" spans="1:6" x14ac:dyDescent="0.35">
      <c r="A149">
        <v>1554</v>
      </c>
      <c r="B149" t="s">
        <v>1548</v>
      </c>
      <c r="C149" t="s">
        <v>1530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35">
      <c r="A150">
        <v>1557</v>
      </c>
      <c r="B150" t="s">
        <v>1549</v>
      </c>
      <c r="C150" t="s">
        <v>1530</v>
      </c>
      <c r="D150" t="s">
        <v>1400</v>
      </c>
      <c r="E150">
        <f>_xlfn.XLOOKUP(arbgiveravg[[#This Row],[Sone]],arbeidsgiveravgift[Sone],arbeidsgiveravgift[Sats])</f>
        <v>0.106</v>
      </c>
    </row>
    <row r="151" spans="1:6" x14ac:dyDescent="0.35">
      <c r="A151">
        <v>1560</v>
      </c>
      <c r="B151" t="s">
        <v>1550</v>
      </c>
      <c r="C151" t="s">
        <v>1530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35">
      <c r="A152">
        <v>1563</v>
      </c>
      <c r="B152" t="s">
        <v>1551</v>
      </c>
      <c r="C152" t="s">
        <v>1530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35">
      <c r="A153">
        <v>1566</v>
      </c>
      <c r="B153" t="s">
        <v>1552</v>
      </c>
      <c r="C153" t="s">
        <v>1530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35">
      <c r="A154">
        <v>1573</v>
      </c>
      <c r="B154" t="s">
        <v>1553</v>
      </c>
      <c r="C154" t="s">
        <v>1530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35">
      <c r="A155">
        <v>1576</v>
      </c>
      <c r="B155" t="s">
        <v>1554</v>
      </c>
      <c r="C155" t="s">
        <v>1530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35">
      <c r="A156">
        <v>1577</v>
      </c>
      <c r="B156" t="s">
        <v>1555</v>
      </c>
      <c r="C156" t="s">
        <v>1530</v>
      </c>
      <c r="D156">
        <v>2</v>
      </c>
      <c r="E156">
        <f>_xlfn.XLOOKUP(arbgiveravg[[#This Row],[Sone]],arbeidsgiveravgift[Sone],arbeidsgiveravgift[Sats])</f>
        <v>0.106</v>
      </c>
      <c r="F156" t="s">
        <v>1556</v>
      </c>
    </row>
    <row r="157" spans="1:6" x14ac:dyDescent="0.35">
      <c r="A157">
        <v>1577</v>
      </c>
      <c r="B157" t="s">
        <v>1555</v>
      </c>
      <c r="C157" t="s">
        <v>1530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35">
      <c r="A158">
        <v>1578</v>
      </c>
      <c r="B158" t="s">
        <v>1557</v>
      </c>
      <c r="C158" t="s">
        <v>1530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35">
      <c r="A159">
        <v>1579</v>
      </c>
      <c r="B159" t="s">
        <v>1558</v>
      </c>
      <c r="C159" t="s">
        <v>1530</v>
      </c>
      <c r="D159" t="s">
        <v>1400</v>
      </c>
      <c r="E159">
        <f>_xlfn.XLOOKUP(arbgiveravg[[#This Row],[Sone]],arbeidsgiveravgift[Sone],arbeidsgiveravgift[Sats])</f>
        <v>0.106</v>
      </c>
      <c r="F159" t="s">
        <v>1559</v>
      </c>
    </row>
    <row r="160" spans="1:6" x14ac:dyDescent="0.35">
      <c r="A160">
        <v>1579</v>
      </c>
      <c r="B160" t="s">
        <v>1558</v>
      </c>
      <c r="C160" t="s">
        <v>1530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35">
      <c r="A161">
        <v>1580</v>
      </c>
      <c r="B161" t="s">
        <v>1560</v>
      </c>
      <c r="C161" t="s">
        <v>1530</v>
      </c>
      <c r="D161" t="s">
        <v>1400</v>
      </c>
      <c r="E161">
        <f>_xlfn.XLOOKUP(arbgiveravg[[#This Row],[Sone]],arbeidsgiveravgift[Sone],arbeidsgiveravgift[Sats])</f>
        <v>0.106</v>
      </c>
    </row>
    <row r="162" spans="1:5" x14ac:dyDescent="0.35">
      <c r="A162">
        <v>1804</v>
      </c>
      <c r="B162" t="s">
        <v>1561</v>
      </c>
      <c r="C162" t="s">
        <v>1562</v>
      </c>
      <c r="D162" t="s">
        <v>1405</v>
      </c>
      <c r="E162">
        <f>_xlfn.XLOOKUP(arbgiveravg[[#This Row],[Sone]],arbeidsgiveravgift[Sone],arbeidsgiveravgift[Sats])</f>
        <v>7.9000000000000001E-2</v>
      </c>
    </row>
    <row r="163" spans="1:5" x14ac:dyDescent="0.35">
      <c r="A163">
        <v>1806</v>
      </c>
      <c r="B163" t="s">
        <v>1563</v>
      </c>
      <c r="C163" t="s">
        <v>1562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35">
      <c r="A164">
        <v>1811</v>
      </c>
      <c r="B164" t="s">
        <v>1564</v>
      </c>
      <c r="C164" t="s">
        <v>1562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35">
      <c r="A165">
        <v>1812</v>
      </c>
      <c r="B165" t="s">
        <v>1565</v>
      </c>
      <c r="C165" t="s">
        <v>1562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35">
      <c r="A166">
        <v>1813</v>
      </c>
      <c r="B166" t="s">
        <v>1566</v>
      </c>
      <c r="C166" t="s">
        <v>1562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35">
      <c r="A167">
        <v>1815</v>
      </c>
      <c r="B167" t="s">
        <v>1567</v>
      </c>
      <c r="C167" t="s">
        <v>1562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35">
      <c r="A168">
        <v>1816</v>
      </c>
      <c r="B168" t="s">
        <v>1568</v>
      </c>
      <c r="C168" t="s">
        <v>1562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35">
      <c r="A169">
        <v>1818</v>
      </c>
      <c r="B169" t="s">
        <v>1569</v>
      </c>
      <c r="C169" t="s">
        <v>1562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35">
      <c r="A170">
        <v>1820</v>
      </c>
      <c r="B170" t="s">
        <v>1570</v>
      </c>
      <c r="C170" t="s">
        <v>1562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35">
      <c r="A171">
        <v>1822</v>
      </c>
      <c r="B171" t="s">
        <v>1571</v>
      </c>
      <c r="C171" t="s">
        <v>1562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35">
      <c r="A172">
        <v>1824</v>
      </c>
      <c r="B172" t="s">
        <v>1572</v>
      </c>
      <c r="C172" t="s">
        <v>1562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35">
      <c r="A173">
        <v>1825</v>
      </c>
      <c r="B173" t="s">
        <v>1573</v>
      </c>
      <c r="C173" t="s">
        <v>1562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35">
      <c r="A174">
        <v>1826</v>
      </c>
      <c r="B174" t="s">
        <v>1574</v>
      </c>
      <c r="C174" t="s">
        <v>1562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35">
      <c r="A175">
        <v>1827</v>
      </c>
      <c r="B175" t="s">
        <v>1575</v>
      </c>
      <c r="C175" t="s">
        <v>1562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35">
      <c r="A176">
        <v>1828</v>
      </c>
      <c r="B176" t="s">
        <v>1576</v>
      </c>
      <c r="C176" t="s">
        <v>1562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35">
      <c r="A177">
        <v>1832</v>
      </c>
      <c r="B177" t="s">
        <v>1577</v>
      </c>
      <c r="C177" t="s">
        <v>1562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35">
      <c r="A178">
        <v>1833</v>
      </c>
      <c r="B178" t="s">
        <v>1578</v>
      </c>
      <c r="C178" t="s">
        <v>1562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35">
      <c r="A179">
        <v>1834</v>
      </c>
      <c r="B179" t="s">
        <v>1579</v>
      </c>
      <c r="C179" t="s">
        <v>1562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35">
      <c r="A180">
        <v>1835</v>
      </c>
      <c r="B180" t="s">
        <v>1580</v>
      </c>
      <c r="C180" t="s">
        <v>1562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35">
      <c r="A181">
        <v>1836</v>
      </c>
      <c r="B181" t="s">
        <v>1581</v>
      </c>
      <c r="C181" t="s">
        <v>1562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35">
      <c r="A182">
        <v>1837</v>
      </c>
      <c r="B182" t="s">
        <v>1582</v>
      </c>
      <c r="C182" t="s">
        <v>1562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35">
      <c r="A183">
        <v>1838</v>
      </c>
      <c r="B183" t="s">
        <v>1583</v>
      </c>
      <c r="C183" t="s">
        <v>1562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35">
      <c r="A184">
        <v>1839</v>
      </c>
      <c r="B184" t="s">
        <v>1584</v>
      </c>
      <c r="C184" t="s">
        <v>1562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35">
      <c r="A185">
        <v>1840</v>
      </c>
      <c r="B185" t="s">
        <v>1585</v>
      </c>
      <c r="C185" t="s">
        <v>1562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35">
      <c r="A186">
        <v>1841</v>
      </c>
      <c r="B186" t="s">
        <v>1586</v>
      </c>
      <c r="C186" t="s">
        <v>1562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35">
      <c r="A187">
        <v>1845</v>
      </c>
      <c r="B187" t="s">
        <v>1587</v>
      </c>
      <c r="C187" t="s">
        <v>1562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35">
      <c r="A188">
        <v>1848</v>
      </c>
      <c r="B188" t="s">
        <v>1588</v>
      </c>
      <c r="C188" t="s">
        <v>1562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35">
      <c r="A189">
        <v>1851</v>
      </c>
      <c r="B189" t="s">
        <v>1589</v>
      </c>
      <c r="C189" t="s">
        <v>1562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35">
      <c r="A190">
        <v>1853</v>
      </c>
      <c r="B190" t="s">
        <v>1590</v>
      </c>
      <c r="C190" t="s">
        <v>1562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35">
      <c r="A191">
        <v>1856</v>
      </c>
      <c r="B191" t="s">
        <v>1591</v>
      </c>
      <c r="C191" t="s">
        <v>1562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35">
      <c r="A192">
        <v>1857</v>
      </c>
      <c r="B192" t="s">
        <v>1592</v>
      </c>
      <c r="C192" t="s">
        <v>1562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35">
      <c r="A193">
        <v>1859</v>
      </c>
      <c r="B193" t="s">
        <v>1593</v>
      </c>
      <c r="C193" t="s">
        <v>1562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35">
      <c r="A194">
        <v>1860</v>
      </c>
      <c r="B194" t="s">
        <v>1594</v>
      </c>
      <c r="C194" t="s">
        <v>1562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35">
      <c r="A195">
        <v>1865</v>
      </c>
      <c r="B195" t="s">
        <v>1595</v>
      </c>
      <c r="C195" t="s">
        <v>1562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35">
      <c r="A196">
        <v>1866</v>
      </c>
      <c r="B196" t="s">
        <v>1596</v>
      </c>
      <c r="C196" t="s">
        <v>1562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35">
      <c r="A197">
        <v>1867</v>
      </c>
      <c r="B197" t="s">
        <v>1597</v>
      </c>
      <c r="C197" t="s">
        <v>1562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35">
      <c r="A198">
        <v>1868</v>
      </c>
      <c r="B198" t="s">
        <v>1598</v>
      </c>
      <c r="C198" t="s">
        <v>1562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35">
      <c r="A199">
        <v>1870</v>
      </c>
      <c r="B199" t="s">
        <v>1599</v>
      </c>
      <c r="C199" t="s">
        <v>1562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35">
      <c r="A200">
        <v>1871</v>
      </c>
      <c r="B200" t="s">
        <v>1600</v>
      </c>
      <c r="C200" t="s">
        <v>1562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35">
      <c r="A201">
        <v>1874</v>
      </c>
      <c r="B201" t="s">
        <v>1601</v>
      </c>
      <c r="C201" t="s">
        <v>1562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35">
      <c r="A202">
        <v>1875</v>
      </c>
      <c r="B202" t="s">
        <v>1602</v>
      </c>
      <c r="C202" t="s">
        <v>1562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35">
      <c r="A203">
        <v>301</v>
      </c>
      <c r="B203" t="s">
        <v>1603</v>
      </c>
      <c r="C203" t="s">
        <v>1603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35">
      <c r="A204">
        <v>1101</v>
      </c>
      <c r="B204" t="s">
        <v>1604</v>
      </c>
      <c r="C204" t="s">
        <v>1605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35">
      <c r="A205">
        <v>1103</v>
      </c>
      <c r="B205" t="s">
        <v>1606</v>
      </c>
      <c r="C205" t="s">
        <v>1605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35">
      <c r="A206">
        <v>1106</v>
      </c>
      <c r="B206" t="s">
        <v>1607</v>
      </c>
      <c r="C206" t="s">
        <v>1605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35">
      <c r="A207">
        <v>1108</v>
      </c>
      <c r="B207" t="s">
        <v>1608</v>
      </c>
      <c r="C207" t="s">
        <v>1605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35">
      <c r="A208">
        <v>1111</v>
      </c>
      <c r="B208" t="s">
        <v>1609</v>
      </c>
      <c r="C208" t="s">
        <v>1605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35">
      <c r="A209">
        <v>1112</v>
      </c>
      <c r="B209" t="s">
        <v>1610</v>
      </c>
      <c r="C209" t="s">
        <v>1605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35">
      <c r="A210">
        <v>1114</v>
      </c>
      <c r="B210" t="s">
        <v>1611</v>
      </c>
      <c r="C210" t="s">
        <v>1605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35">
      <c r="A211">
        <v>1119</v>
      </c>
      <c r="B211" t="s">
        <v>1612</v>
      </c>
      <c r="C211" t="s">
        <v>1605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35">
      <c r="A212">
        <v>1120</v>
      </c>
      <c r="B212" t="s">
        <v>1613</v>
      </c>
      <c r="C212" t="s">
        <v>1605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35">
      <c r="A213">
        <v>1121</v>
      </c>
      <c r="B213" t="s">
        <v>1614</v>
      </c>
      <c r="C213" t="s">
        <v>1605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35">
      <c r="A214">
        <v>1122</v>
      </c>
      <c r="B214" t="s">
        <v>1615</v>
      </c>
      <c r="C214" t="s">
        <v>1605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35">
      <c r="A215">
        <v>1124</v>
      </c>
      <c r="B215" t="s">
        <v>1616</v>
      </c>
      <c r="C215" t="s">
        <v>1605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35">
      <c r="A216">
        <v>1127</v>
      </c>
      <c r="B216" t="s">
        <v>1617</v>
      </c>
      <c r="C216" t="s">
        <v>1605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35">
      <c r="A217">
        <v>1130</v>
      </c>
      <c r="B217" t="s">
        <v>1618</v>
      </c>
      <c r="C217" t="s">
        <v>1605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35">
      <c r="A218">
        <v>1133</v>
      </c>
      <c r="B218" t="s">
        <v>1619</v>
      </c>
      <c r="C218" t="s">
        <v>1605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35">
      <c r="A219">
        <v>1134</v>
      </c>
      <c r="B219" t="s">
        <v>1620</v>
      </c>
      <c r="C219" t="s">
        <v>1605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35">
      <c r="A220">
        <v>1135</v>
      </c>
      <c r="B220" t="s">
        <v>1621</v>
      </c>
      <c r="C220" t="s">
        <v>1605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35">
      <c r="A221">
        <v>1144</v>
      </c>
      <c r="B221" t="s">
        <v>1622</v>
      </c>
      <c r="C221" t="s">
        <v>1605</v>
      </c>
      <c r="D221" t="s">
        <v>1400</v>
      </c>
      <c r="E221">
        <f>_xlfn.XLOOKUP(arbgiveravg[[#This Row],[Sone]],arbeidsgiveravgift[Sone],arbeidsgiveravgift[Sats])</f>
        <v>0.106</v>
      </c>
    </row>
    <row r="222" spans="1:5" x14ac:dyDescent="0.35">
      <c r="A222">
        <v>1145</v>
      </c>
      <c r="B222" t="s">
        <v>1623</v>
      </c>
      <c r="C222" t="s">
        <v>1605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35">
      <c r="A223">
        <v>1146</v>
      </c>
      <c r="B223" t="s">
        <v>1624</v>
      </c>
      <c r="C223" t="s">
        <v>1605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35">
      <c r="A224">
        <v>1149</v>
      </c>
      <c r="B224" t="s">
        <v>1625</v>
      </c>
      <c r="C224" t="s">
        <v>1605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35">
      <c r="A225">
        <v>1151</v>
      </c>
      <c r="B225" t="s">
        <v>1626</v>
      </c>
      <c r="C225" t="s">
        <v>1605</v>
      </c>
      <c r="D225" t="s">
        <v>1400</v>
      </c>
      <c r="E225">
        <f>_xlfn.XLOOKUP(arbgiveravg[[#This Row],[Sone]],arbeidsgiveravgift[Sone],arbeidsgiveravgift[Sats])</f>
        <v>0.106</v>
      </c>
    </row>
    <row r="226" spans="1:5" x14ac:dyDescent="0.35">
      <c r="A226">
        <v>1160</v>
      </c>
      <c r="B226" t="s">
        <v>1627</v>
      </c>
      <c r="C226" t="s">
        <v>1605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35">
      <c r="A227">
        <v>4001</v>
      </c>
      <c r="B227" t="s">
        <v>1628</v>
      </c>
      <c r="C227" t="s">
        <v>1629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35">
      <c r="A228">
        <v>4003</v>
      </c>
      <c r="B228" t="s">
        <v>1630</v>
      </c>
      <c r="C228" t="s">
        <v>1629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35">
      <c r="A229">
        <v>4005</v>
      </c>
      <c r="B229" t="s">
        <v>1631</v>
      </c>
      <c r="C229" t="s">
        <v>1629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35">
      <c r="A230">
        <v>4010</v>
      </c>
      <c r="B230" t="s">
        <v>1632</v>
      </c>
      <c r="C230" t="s">
        <v>1629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35">
      <c r="A231">
        <v>4012</v>
      </c>
      <c r="B231" t="s">
        <v>1633</v>
      </c>
      <c r="C231" t="s">
        <v>1629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35">
      <c r="A232">
        <v>4014</v>
      </c>
      <c r="B232" t="s">
        <v>1634</v>
      </c>
      <c r="C232" t="s">
        <v>1629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35">
      <c r="A233">
        <v>4016</v>
      </c>
      <c r="B233" t="s">
        <v>1635</v>
      </c>
      <c r="C233" t="s">
        <v>1629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35">
      <c r="A234">
        <v>4018</v>
      </c>
      <c r="B234" t="s">
        <v>1636</v>
      </c>
      <c r="C234" t="s">
        <v>1629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35">
      <c r="A235">
        <v>4020</v>
      </c>
      <c r="B235" t="s">
        <v>1637</v>
      </c>
      <c r="C235" t="s">
        <v>1629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35">
      <c r="A236">
        <v>4022</v>
      </c>
      <c r="B236" t="s">
        <v>1638</v>
      </c>
      <c r="C236" t="s">
        <v>1629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35">
      <c r="A237">
        <v>4024</v>
      </c>
      <c r="B237" t="s">
        <v>1639</v>
      </c>
      <c r="C237" t="s">
        <v>1629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35">
      <c r="A238">
        <v>4026</v>
      </c>
      <c r="B238" t="s">
        <v>1640</v>
      </c>
      <c r="C238" t="s">
        <v>1629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35">
      <c r="A239">
        <v>4028</v>
      </c>
      <c r="B239" t="s">
        <v>1641</v>
      </c>
      <c r="C239" t="s">
        <v>1629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35">
      <c r="A240">
        <v>4030</v>
      </c>
      <c r="B240" t="s">
        <v>1642</v>
      </c>
      <c r="C240" t="s">
        <v>1629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35">
      <c r="A241">
        <v>4032</v>
      </c>
      <c r="B241" t="s">
        <v>1643</v>
      </c>
      <c r="C241" t="s">
        <v>1629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35">
      <c r="A242">
        <v>4034</v>
      </c>
      <c r="B242" t="s">
        <v>1644</v>
      </c>
      <c r="C242" t="s">
        <v>1629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35">
      <c r="A243">
        <v>4036</v>
      </c>
      <c r="B243" t="s">
        <v>1645</v>
      </c>
      <c r="C243" t="s">
        <v>1629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35">
      <c r="A244">
        <v>5501</v>
      </c>
      <c r="B244" t="s">
        <v>1646</v>
      </c>
      <c r="C244" t="s">
        <v>1647</v>
      </c>
      <c r="D244" t="s">
        <v>1405</v>
      </c>
      <c r="E244">
        <f>_xlfn.XLOOKUP(arbgiveravg[[#This Row],[Sone]],arbeidsgiveravgift[Sone],arbeidsgiveravgift[Sats])</f>
        <v>7.9000000000000001E-2</v>
      </c>
    </row>
    <row r="245" spans="1:5" x14ac:dyDescent="0.35">
      <c r="A245">
        <v>5503</v>
      </c>
      <c r="B245" t="s">
        <v>1648</v>
      </c>
      <c r="C245" t="s">
        <v>1647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35">
      <c r="A246">
        <v>5510</v>
      </c>
      <c r="B246" t="s">
        <v>1649</v>
      </c>
      <c r="C246" t="s">
        <v>1647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35">
      <c r="A247">
        <v>5512</v>
      </c>
      <c r="B247" t="s">
        <v>1650</v>
      </c>
      <c r="C247" t="s">
        <v>1647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35">
      <c r="A248">
        <v>5514</v>
      </c>
      <c r="B248" t="s">
        <v>1651</v>
      </c>
      <c r="C248" t="s">
        <v>1647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35">
      <c r="A249">
        <v>5516</v>
      </c>
      <c r="B249" t="s">
        <v>1652</v>
      </c>
      <c r="C249" t="s">
        <v>1647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35">
      <c r="A250">
        <v>5518</v>
      </c>
      <c r="B250" t="s">
        <v>1653</v>
      </c>
      <c r="C250" t="s">
        <v>1647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35">
      <c r="A251">
        <v>5520</v>
      </c>
      <c r="B251" t="s">
        <v>1654</v>
      </c>
      <c r="C251" t="s">
        <v>1647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35">
      <c r="A252">
        <v>5522</v>
      </c>
      <c r="B252" t="s">
        <v>1655</v>
      </c>
      <c r="C252" t="s">
        <v>1647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35">
      <c r="A253">
        <v>5524</v>
      </c>
      <c r="B253" t="s">
        <v>1656</v>
      </c>
      <c r="C253" t="s">
        <v>1647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35">
      <c r="A254">
        <v>5526</v>
      </c>
      <c r="B254" t="s">
        <v>1657</v>
      </c>
      <c r="C254" t="s">
        <v>1647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35">
      <c r="A255">
        <v>5528</v>
      </c>
      <c r="B255" t="s">
        <v>1658</v>
      </c>
      <c r="C255" t="s">
        <v>1647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35">
      <c r="A256">
        <v>5530</v>
      </c>
      <c r="B256" t="s">
        <v>1659</v>
      </c>
      <c r="C256" t="s">
        <v>1647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35">
      <c r="A257">
        <v>5532</v>
      </c>
      <c r="B257" t="s">
        <v>1660</v>
      </c>
      <c r="C257" t="s">
        <v>1647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35">
      <c r="A258">
        <v>5534</v>
      </c>
      <c r="B258" t="s">
        <v>1661</v>
      </c>
      <c r="C258" t="s">
        <v>1647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35">
      <c r="A259">
        <v>5536</v>
      </c>
      <c r="B259" t="s">
        <v>1662</v>
      </c>
      <c r="C259" t="s">
        <v>1647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35">
      <c r="A260">
        <v>5538</v>
      </c>
      <c r="B260" t="s">
        <v>1663</v>
      </c>
      <c r="C260" t="s">
        <v>1647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35">
      <c r="A261">
        <v>5540</v>
      </c>
      <c r="B261" t="s">
        <v>1664</v>
      </c>
      <c r="C261" t="s">
        <v>1647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35">
      <c r="A262">
        <v>5542</v>
      </c>
      <c r="B262" t="s">
        <v>1665</v>
      </c>
      <c r="C262" t="s">
        <v>1647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35">
      <c r="A263">
        <v>5544</v>
      </c>
      <c r="B263" t="s">
        <v>1666</v>
      </c>
      <c r="C263" t="s">
        <v>1647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35">
      <c r="A264">
        <v>5546</v>
      </c>
      <c r="B264" t="s">
        <v>1667</v>
      </c>
      <c r="C264" t="s">
        <v>1647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35">
      <c r="A265">
        <v>5001</v>
      </c>
      <c r="B265" t="s">
        <v>1668</v>
      </c>
      <c r="C265" t="s">
        <v>1669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35">
      <c r="A266">
        <v>5006</v>
      </c>
      <c r="B266" t="s">
        <v>1670</v>
      </c>
      <c r="C266" t="s">
        <v>1669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35">
      <c r="A267">
        <v>5006</v>
      </c>
      <c r="B267" t="s">
        <v>1670</v>
      </c>
      <c r="C267" t="s">
        <v>1669</v>
      </c>
      <c r="D267">
        <v>2</v>
      </c>
      <c r="E267">
        <f>_xlfn.XLOOKUP(arbgiveravg[[#This Row],[Sone]],arbeidsgiveravgift[Sone],arbeidsgiveravgift[Sats])</f>
        <v>0.106</v>
      </c>
      <c r="F267" t="s">
        <v>1671</v>
      </c>
    </row>
    <row r="268" spans="1:6" x14ac:dyDescent="0.35">
      <c r="A268">
        <v>5007</v>
      </c>
      <c r="B268" t="s">
        <v>1672</v>
      </c>
      <c r="C268" t="s">
        <v>1669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35">
      <c r="A269">
        <v>5014</v>
      </c>
      <c r="B269" t="s">
        <v>1673</v>
      </c>
      <c r="C269" t="s">
        <v>1669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35">
      <c r="A270">
        <v>5020</v>
      </c>
      <c r="B270" t="s">
        <v>1674</v>
      </c>
      <c r="C270" t="s">
        <v>1669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35">
      <c r="A271">
        <v>5021</v>
      </c>
      <c r="B271" t="s">
        <v>1675</v>
      </c>
      <c r="C271" t="s">
        <v>1669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35">
      <c r="A272">
        <v>5022</v>
      </c>
      <c r="B272" t="s">
        <v>1676</v>
      </c>
      <c r="C272" t="s">
        <v>1669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35">
      <c r="A273">
        <v>5025</v>
      </c>
      <c r="B273" t="s">
        <v>1677</v>
      </c>
      <c r="C273" t="s">
        <v>1669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35">
      <c r="A274">
        <v>5026</v>
      </c>
      <c r="B274" t="s">
        <v>1678</v>
      </c>
      <c r="C274" t="s">
        <v>1669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35">
      <c r="A275">
        <v>5027</v>
      </c>
      <c r="B275" t="s">
        <v>1679</v>
      </c>
      <c r="C275" t="s">
        <v>1669</v>
      </c>
      <c r="D275" t="s">
        <v>1400</v>
      </c>
      <c r="E275">
        <f>_xlfn.XLOOKUP(arbgiveravg[[#This Row],[Sone]],arbeidsgiveravgift[Sone],arbeidsgiveravgift[Sats])</f>
        <v>0.106</v>
      </c>
    </row>
    <row r="276" spans="1:5" x14ac:dyDescent="0.35">
      <c r="A276">
        <v>5028</v>
      </c>
      <c r="B276" t="s">
        <v>1680</v>
      </c>
      <c r="C276" t="s">
        <v>1669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35">
      <c r="A277">
        <v>5029</v>
      </c>
      <c r="B277" t="s">
        <v>1681</v>
      </c>
      <c r="C277" t="s">
        <v>1669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35">
      <c r="A278">
        <v>5031</v>
      </c>
      <c r="B278" t="s">
        <v>1682</v>
      </c>
      <c r="C278" t="s">
        <v>1669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35">
      <c r="A279">
        <v>5032</v>
      </c>
      <c r="B279" t="s">
        <v>1683</v>
      </c>
      <c r="C279" t="s">
        <v>1669</v>
      </c>
      <c r="D279" t="s">
        <v>1400</v>
      </c>
      <c r="E279">
        <f>_xlfn.XLOOKUP(arbgiveravg[[#This Row],[Sone]],arbeidsgiveravgift[Sone],arbeidsgiveravgift[Sats])</f>
        <v>0.106</v>
      </c>
    </row>
    <row r="280" spans="1:5" x14ac:dyDescent="0.35">
      <c r="A280">
        <v>5033</v>
      </c>
      <c r="B280" t="s">
        <v>1684</v>
      </c>
      <c r="C280" t="s">
        <v>1669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35">
      <c r="A281">
        <v>5034</v>
      </c>
      <c r="B281" t="s">
        <v>1685</v>
      </c>
      <c r="C281" t="s">
        <v>1669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35">
      <c r="A282">
        <v>5035</v>
      </c>
      <c r="B282" t="s">
        <v>1686</v>
      </c>
      <c r="C282" t="s">
        <v>1669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35">
      <c r="A283">
        <v>5036</v>
      </c>
      <c r="B283" t="s">
        <v>1687</v>
      </c>
      <c r="C283" t="s">
        <v>1669</v>
      </c>
      <c r="D283" t="s">
        <v>1400</v>
      </c>
      <c r="E283">
        <f>_xlfn.XLOOKUP(arbgiveravg[[#This Row],[Sone]],arbeidsgiveravgift[Sone],arbeidsgiveravgift[Sats])</f>
        <v>0.106</v>
      </c>
    </row>
    <row r="284" spans="1:5" x14ac:dyDescent="0.35">
      <c r="A284">
        <v>5037</v>
      </c>
      <c r="B284" t="s">
        <v>1688</v>
      </c>
      <c r="C284" t="s">
        <v>1669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35">
      <c r="A285">
        <v>5038</v>
      </c>
      <c r="B285" t="s">
        <v>1689</v>
      </c>
      <c r="C285" t="s">
        <v>1669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35">
      <c r="A286">
        <v>5041</v>
      </c>
      <c r="B286" t="s">
        <v>1690</v>
      </c>
      <c r="C286" t="s">
        <v>1669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35">
      <c r="A287">
        <v>5042</v>
      </c>
      <c r="B287" t="s">
        <v>1691</v>
      </c>
      <c r="C287" t="s">
        <v>1669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35">
      <c r="A288">
        <v>5043</v>
      </c>
      <c r="B288" t="s">
        <v>1692</v>
      </c>
      <c r="C288" t="s">
        <v>1669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35">
      <c r="A289">
        <v>5044</v>
      </c>
      <c r="B289" t="s">
        <v>1693</v>
      </c>
      <c r="C289" t="s">
        <v>1669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35">
      <c r="A290">
        <v>5045</v>
      </c>
      <c r="B290" t="s">
        <v>1694</v>
      </c>
      <c r="C290" t="s">
        <v>1669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35">
      <c r="A291">
        <v>5046</v>
      </c>
      <c r="B291" t="s">
        <v>1695</v>
      </c>
      <c r="C291" t="s">
        <v>1669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35">
      <c r="A292">
        <v>5047</v>
      </c>
      <c r="B292" t="s">
        <v>1696</v>
      </c>
      <c r="C292" t="s">
        <v>1669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35">
      <c r="A293">
        <v>5049</v>
      </c>
      <c r="B293" t="s">
        <v>1697</v>
      </c>
      <c r="C293" t="s">
        <v>1669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35">
      <c r="A294">
        <v>5052</v>
      </c>
      <c r="B294" t="s">
        <v>1698</v>
      </c>
      <c r="C294" t="s">
        <v>1669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35">
      <c r="A295">
        <v>5053</v>
      </c>
      <c r="B295" t="s">
        <v>1699</v>
      </c>
      <c r="C295" t="s">
        <v>1669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35">
      <c r="A296">
        <v>5054</v>
      </c>
      <c r="B296" t="s">
        <v>1700</v>
      </c>
      <c r="C296" t="s">
        <v>1669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35">
      <c r="A297">
        <v>5055</v>
      </c>
      <c r="B297" t="s">
        <v>1701</v>
      </c>
      <c r="C297" t="s">
        <v>1669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35">
      <c r="A298">
        <v>5056</v>
      </c>
      <c r="B298" t="s">
        <v>1702</v>
      </c>
      <c r="C298" t="s">
        <v>1669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35">
      <c r="A299">
        <v>5057</v>
      </c>
      <c r="B299" t="s">
        <v>1703</v>
      </c>
      <c r="C299" t="s">
        <v>1669</v>
      </c>
      <c r="D299">
        <v>3</v>
      </c>
      <c r="E299">
        <f>_xlfn.XLOOKUP(arbgiveravg[[#This Row],[Sone]],arbeidsgiveravgift[Sone],arbeidsgiveravgift[Sats])</f>
        <v>6.4000000000000001E-2</v>
      </c>
      <c r="F299" t="s">
        <v>1704</v>
      </c>
    </row>
    <row r="300" spans="1:6" x14ac:dyDescent="0.35">
      <c r="A300">
        <v>5057</v>
      </c>
      <c r="B300" t="s">
        <v>1703</v>
      </c>
      <c r="C300" t="s">
        <v>1669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35">
      <c r="A301">
        <v>5058</v>
      </c>
      <c r="B301" t="s">
        <v>1705</v>
      </c>
      <c r="C301" t="s">
        <v>1669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35">
      <c r="A302">
        <v>5059</v>
      </c>
      <c r="B302" t="s">
        <v>1706</v>
      </c>
      <c r="C302" t="s">
        <v>1669</v>
      </c>
      <c r="D302">
        <v>2</v>
      </c>
      <c r="E302">
        <f>_xlfn.XLOOKUP(arbgiveravg[[#This Row],[Sone]],arbeidsgiveravgift[Sone],arbeidsgiveravgift[Sats])</f>
        <v>0.106</v>
      </c>
      <c r="F302" t="s">
        <v>1707</v>
      </c>
    </row>
    <row r="303" spans="1:6" x14ac:dyDescent="0.35">
      <c r="A303">
        <v>5059</v>
      </c>
      <c r="B303" t="s">
        <v>1706</v>
      </c>
      <c r="C303" t="s">
        <v>1669</v>
      </c>
      <c r="D303">
        <v>3</v>
      </c>
      <c r="E303">
        <f>_xlfn.XLOOKUP(arbgiveravg[[#This Row],[Sone]],arbeidsgiveravgift[Sone],arbeidsgiveravgift[Sats])</f>
        <v>6.4000000000000001E-2</v>
      </c>
      <c r="F303" t="s">
        <v>1708</v>
      </c>
    </row>
    <row r="304" spans="1:6" x14ac:dyDescent="0.35">
      <c r="A304">
        <v>5059</v>
      </c>
      <c r="B304" t="s">
        <v>1706</v>
      </c>
      <c r="C304" t="s">
        <v>1669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35">
      <c r="A305">
        <v>5060</v>
      </c>
      <c r="B305" t="s">
        <v>1709</v>
      </c>
      <c r="C305" t="s">
        <v>1669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35">
      <c r="A306">
        <v>5061</v>
      </c>
      <c r="B306" t="s">
        <v>1710</v>
      </c>
      <c r="C306" t="s">
        <v>1669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35">
      <c r="A307">
        <v>3901</v>
      </c>
      <c r="B307" t="s">
        <v>1711</v>
      </c>
      <c r="C307" t="s">
        <v>1712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35">
      <c r="A308">
        <v>3903</v>
      </c>
      <c r="B308" t="s">
        <v>1713</v>
      </c>
      <c r="C308" t="s">
        <v>1712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35">
      <c r="A309">
        <v>3905</v>
      </c>
      <c r="B309" t="s">
        <v>1714</v>
      </c>
      <c r="C309" t="s">
        <v>1712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35">
      <c r="A310">
        <v>3907</v>
      </c>
      <c r="B310" t="s">
        <v>1715</v>
      </c>
      <c r="C310" t="s">
        <v>1712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35">
      <c r="A311">
        <v>3909</v>
      </c>
      <c r="B311" t="s">
        <v>1716</v>
      </c>
      <c r="C311" t="s">
        <v>1712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35">
      <c r="A312">
        <v>3911</v>
      </c>
      <c r="B312" t="s">
        <v>1717</v>
      </c>
      <c r="C312" t="s">
        <v>1712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35">
      <c r="A313">
        <v>4601</v>
      </c>
      <c r="B313" t="s">
        <v>1718</v>
      </c>
      <c r="C313" t="s">
        <v>1719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35">
      <c r="A314">
        <v>4602</v>
      </c>
      <c r="B314" t="s">
        <v>1720</v>
      </c>
      <c r="C314" t="s">
        <v>1719</v>
      </c>
      <c r="D314" t="s">
        <v>1400</v>
      </c>
      <c r="E314">
        <f>_xlfn.XLOOKUP(arbgiveravg[[#This Row],[Sone]],arbeidsgiveravgift[Sone],arbeidsgiveravgift[Sats])</f>
        <v>0.106</v>
      </c>
      <c r="F314" t="s">
        <v>1721</v>
      </c>
    </row>
    <row r="315" spans="1:6" x14ac:dyDescent="0.35">
      <c r="A315">
        <v>4602</v>
      </c>
      <c r="B315" t="s">
        <v>1720</v>
      </c>
      <c r="C315" t="s">
        <v>1719</v>
      </c>
      <c r="D315">
        <v>2</v>
      </c>
      <c r="E315">
        <f>_xlfn.XLOOKUP(arbgiveravg[[#This Row],[Sone]],arbeidsgiveravgift[Sone],arbeidsgiveravgift[Sats])</f>
        <v>0.106</v>
      </c>
      <c r="F315" t="s">
        <v>1722</v>
      </c>
    </row>
    <row r="316" spans="1:6" x14ac:dyDescent="0.35">
      <c r="A316">
        <v>4611</v>
      </c>
      <c r="B316" t="s">
        <v>1723</v>
      </c>
      <c r="C316" t="s">
        <v>1719</v>
      </c>
      <c r="D316" t="s">
        <v>1400</v>
      </c>
      <c r="E316">
        <f>_xlfn.XLOOKUP(arbgiveravg[[#This Row],[Sone]],arbeidsgiveravgift[Sone],arbeidsgiveravgift[Sats])</f>
        <v>0.106</v>
      </c>
    </row>
    <row r="317" spans="1:6" x14ac:dyDescent="0.35">
      <c r="A317">
        <v>4612</v>
      </c>
      <c r="B317" t="s">
        <v>1724</v>
      </c>
      <c r="C317" t="s">
        <v>1719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35">
      <c r="A318">
        <v>4613</v>
      </c>
      <c r="B318" t="s">
        <v>1725</v>
      </c>
      <c r="C318" t="s">
        <v>1719</v>
      </c>
      <c r="D318" t="s">
        <v>1400</v>
      </c>
      <c r="E318">
        <f>_xlfn.XLOOKUP(arbgiveravg[[#This Row],[Sone]],arbeidsgiveravgift[Sone],arbeidsgiveravgift[Sats])</f>
        <v>0.106</v>
      </c>
    </row>
    <row r="319" spans="1:6" x14ac:dyDescent="0.35">
      <c r="A319">
        <v>4614</v>
      </c>
      <c r="B319" t="s">
        <v>1726</v>
      </c>
      <c r="C319" t="s">
        <v>1719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35">
      <c r="A320">
        <v>4615</v>
      </c>
      <c r="B320" t="s">
        <v>1727</v>
      </c>
      <c r="C320" t="s">
        <v>1719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35">
      <c r="A321">
        <v>4616</v>
      </c>
      <c r="B321" t="s">
        <v>1728</v>
      </c>
      <c r="C321" t="s">
        <v>1719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35">
      <c r="A322">
        <v>4617</v>
      </c>
      <c r="B322" t="s">
        <v>1729</v>
      </c>
      <c r="C322" t="s">
        <v>1719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35">
      <c r="A323">
        <v>4618</v>
      </c>
      <c r="B323" t="s">
        <v>1730</v>
      </c>
      <c r="C323" t="s">
        <v>1719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35">
      <c r="A324">
        <v>4619</v>
      </c>
      <c r="B324" t="s">
        <v>1731</v>
      </c>
      <c r="C324" t="s">
        <v>1719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35">
      <c r="A325">
        <v>4620</v>
      </c>
      <c r="B325" t="s">
        <v>1732</v>
      </c>
      <c r="C325" t="s">
        <v>1719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35">
      <c r="A326">
        <v>4621</v>
      </c>
      <c r="B326" t="s">
        <v>1733</v>
      </c>
      <c r="C326" t="s">
        <v>1719</v>
      </c>
      <c r="D326">
        <v>2</v>
      </c>
      <c r="E326">
        <f>_xlfn.XLOOKUP(arbgiveravg[[#This Row],[Sone]],arbeidsgiveravgift[Sone],arbeidsgiveravgift[Sats])</f>
        <v>0.106</v>
      </c>
      <c r="F326" t="s">
        <v>1734</v>
      </c>
    </row>
    <row r="327" spans="1:6" x14ac:dyDescent="0.35">
      <c r="A327">
        <v>4621</v>
      </c>
      <c r="B327" t="s">
        <v>1733</v>
      </c>
      <c r="C327" t="s">
        <v>1719</v>
      </c>
      <c r="D327">
        <v>1</v>
      </c>
      <c r="E327">
        <f>_xlfn.XLOOKUP(arbgiveravg[[#This Row],[Sone]],arbeidsgiveravgift[Sone],arbeidsgiveravgift[Sats])</f>
        <v>0.14099999999999999</v>
      </c>
      <c r="F327" t="s">
        <v>1735</v>
      </c>
    </row>
    <row r="328" spans="1:6" x14ac:dyDescent="0.35">
      <c r="A328">
        <v>4622</v>
      </c>
      <c r="B328" t="s">
        <v>1736</v>
      </c>
      <c r="C328" t="s">
        <v>1719</v>
      </c>
      <c r="D328" t="s">
        <v>1400</v>
      </c>
      <c r="E328">
        <f>_xlfn.XLOOKUP(arbgiveravg[[#This Row],[Sone]],arbeidsgiveravgift[Sone],arbeidsgiveravgift[Sats])</f>
        <v>0.106</v>
      </c>
    </row>
    <row r="329" spans="1:6" x14ac:dyDescent="0.35">
      <c r="A329">
        <v>4623</v>
      </c>
      <c r="B329" t="s">
        <v>1737</v>
      </c>
      <c r="C329" t="s">
        <v>1719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35">
      <c r="A330">
        <v>4624</v>
      </c>
      <c r="B330" t="s">
        <v>1738</v>
      </c>
      <c r="C330" t="s">
        <v>1719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35">
      <c r="A331">
        <v>4625</v>
      </c>
      <c r="B331" t="s">
        <v>1739</v>
      </c>
      <c r="C331" t="s">
        <v>1719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35">
      <c r="A332">
        <v>4626</v>
      </c>
      <c r="B332" t="s">
        <v>1740</v>
      </c>
      <c r="C332" t="s">
        <v>1719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35">
      <c r="A333">
        <v>4627</v>
      </c>
      <c r="B333" t="s">
        <v>1741</v>
      </c>
      <c r="C333" t="s">
        <v>1719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35">
      <c r="A334">
        <v>4628</v>
      </c>
      <c r="B334" t="s">
        <v>1742</v>
      </c>
      <c r="C334" t="s">
        <v>1719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35">
      <c r="A335">
        <v>4629</v>
      </c>
      <c r="B335" t="s">
        <v>1743</v>
      </c>
      <c r="C335" t="s">
        <v>1719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35">
      <c r="A336">
        <v>4630</v>
      </c>
      <c r="B336" t="s">
        <v>1744</v>
      </c>
      <c r="C336" t="s">
        <v>1719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35">
      <c r="A337">
        <v>4631</v>
      </c>
      <c r="B337" t="s">
        <v>1745</v>
      </c>
      <c r="C337" t="s">
        <v>1719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35">
      <c r="A338">
        <v>4632</v>
      </c>
      <c r="B338" t="s">
        <v>1746</v>
      </c>
      <c r="C338" t="s">
        <v>1719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35">
      <c r="A339">
        <v>4633</v>
      </c>
      <c r="B339" t="s">
        <v>1747</v>
      </c>
      <c r="C339" t="s">
        <v>1719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35">
      <c r="A340">
        <v>4634</v>
      </c>
      <c r="B340" t="s">
        <v>1748</v>
      </c>
      <c r="C340" t="s">
        <v>1719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35">
      <c r="A341">
        <v>4635</v>
      </c>
      <c r="B341" t="s">
        <v>1749</v>
      </c>
      <c r="C341" t="s">
        <v>1719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35">
      <c r="A342">
        <v>4636</v>
      </c>
      <c r="B342" t="s">
        <v>1750</v>
      </c>
      <c r="C342" t="s">
        <v>1719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35">
      <c r="A343">
        <v>4637</v>
      </c>
      <c r="B343" t="s">
        <v>1751</v>
      </c>
      <c r="C343" t="s">
        <v>1719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35">
      <c r="A344">
        <v>4638</v>
      </c>
      <c r="B344" t="s">
        <v>1752</v>
      </c>
      <c r="C344" t="s">
        <v>1719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35">
      <c r="A345">
        <v>4639</v>
      </c>
      <c r="B345" t="s">
        <v>1753</v>
      </c>
      <c r="C345" t="s">
        <v>1719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35">
      <c r="A346">
        <v>4640</v>
      </c>
      <c r="B346" t="s">
        <v>1754</v>
      </c>
      <c r="C346" t="s">
        <v>1719</v>
      </c>
      <c r="D346">
        <v>2</v>
      </c>
      <c r="E346">
        <f>_xlfn.XLOOKUP(arbgiveravg[[#This Row],[Sone]],arbeidsgiveravgift[Sone],arbeidsgiveravgift[Sats])</f>
        <v>0.106</v>
      </c>
      <c r="F346" t="s">
        <v>1755</v>
      </c>
    </row>
    <row r="347" spans="1:6" x14ac:dyDescent="0.35">
      <c r="A347">
        <v>4640</v>
      </c>
      <c r="B347" t="s">
        <v>1754</v>
      </c>
      <c r="C347" t="s">
        <v>1719</v>
      </c>
      <c r="D347" t="s">
        <v>1400</v>
      </c>
      <c r="E347">
        <f>_xlfn.XLOOKUP(arbgiveravg[[#This Row],[Sone]],arbeidsgiveravgift[Sone],arbeidsgiveravgift[Sats])</f>
        <v>0.106</v>
      </c>
    </row>
    <row r="348" spans="1:6" x14ac:dyDescent="0.35">
      <c r="A348">
        <v>4641</v>
      </c>
      <c r="B348" t="s">
        <v>1756</v>
      </c>
      <c r="C348" t="s">
        <v>1719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35">
      <c r="A349">
        <v>4642</v>
      </c>
      <c r="B349" t="s">
        <v>1757</v>
      </c>
      <c r="C349" t="s">
        <v>1719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35">
      <c r="A350">
        <v>4643</v>
      </c>
      <c r="B350" t="s">
        <v>1758</v>
      </c>
      <c r="C350" t="s">
        <v>1719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35">
      <c r="A351">
        <v>4644</v>
      </c>
      <c r="B351" t="s">
        <v>1759</v>
      </c>
      <c r="C351" t="s">
        <v>1719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35">
      <c r="A352">
        <v>4645</v>
      </c>
      <c r="B352" t="s">
        <v>1760</v>
      </c>
      <c r="C352" t="s">
        <v>1719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35">
      <c r="A353">
        <v>4646</v>
      </c>
      <c r="B353" t="s">
        <v>1761</v>
      </c>
      <c r="C353" t="s">
        <v>1719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35">
      <c r="A354">
        <v>4647</v>
      </c>
      <c r="B354" t="s">
        <v>1762</v>
      </c>
      <c r="C354" t="s">
        <v>1719</v>
      </c>
      <c r="D354" t="s">
        <v>1400</v>
      </c>
      <c r="E354">
        <f>_xlfn.XLOOKUP(arbgiveravg[[#This Row],[Sone]],arbeidsgiveravgift[Sone],arbeidsgiveravgift[Sats])</f>
        <v>0.106</v>
      </c>
      <c r="F354" t="s">
        <v>1763</v>
      </c>
    </row>
    <row r="355" spans="1:6" x14ac:dyDescent="0.35">
      <c r="A355">
        <v>4647</v>
      </c>
      <c r="B355" t="s">
        <v>1762</v>
      </c>
      <c r="C355" t="s">
        <v>1719</v>
      </c>
      <c r="D355">
        <v>2</v>
      </c>
      <c r="E355">
        <f>_xlfn.XLOOKUP(arbgiveravg[[#This Row],[Sone]],arbeidsgiveravgift[Sone],arbeidsgiveravgift[Sats])</f>
        <v>0.106</v>
      </c>
      <c r="F355" t="s">
        <v>1764</v>
      </c>
    </row>
    <row r="356" spans="1:6" x14ac:dyDescent="0.35">
      <c r="A356">
        <v>4648</v>
      </c>
      <c r="B356" t="s">
        <v>1765</v>
      </c>
      <c r="C356" t="s">
        <v>1719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35">
      <c r="A357">
        <v>4649</v>
      </c>
      <c r="B357" t="s">
        <v>1766</v>
      </c>
      <c r="C357" t="s">
        <v>1719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35">
      <c r="A358">
        <v>4650</v>
      </c>
      <c r="B358" t="s">
        <v>1767</v>
      </c>
      <c r="C358" t="s">
        <v>1719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35">
      <c r="A359">
        <v>4651</v>
      </c>
      <c r="B359" t="s">
        <v>1768</v>
      </c>
      <c r="C359" t="s">
        <v>1719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35">
      <c r="A360">
        <v>3101</v>
      </c>
      <c r="B360" t="s">
        <v>1769</v>
      </c>
      <c r="C360" t="s">
        <v>1770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35">
      <c r="A361">
        <v>3103</v>
      </c>
      <c r="B361" t="s">
        <v>1771</v>
      </c>
      <c r="C361" t="s">
        <v>1770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35">
      <c r="A362">
        <v>3105</v>
      </c>
      <c r="B362" t="s">
        <v>1772</v>
      </c>
      <c r="C362" t="s">
        <v>1770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35">
      <c r="A363">
        <v>3107</v>
      </c>
      <c r="B363" t="s">
        <v>1773</v>
      </c>
      <c r="C363" t="s">
        <v>1770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35">
      <c r="A364">
        <v>3110</v>
      </c>
      <c r="B364" t="s">
        <v>1774</v>
      </c>
      <c r="C364" t="s">
        <v>1770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35">
      <c r="A365">
        <v>3112</v>
      </c>
      <c r="B365" t="s">
        <v>1775</v>
      </c>
      <c r="C365" t="s">
        <v>1770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35">
      <c r="A366">
        <v>3114</v>
      </c>
      <c r="B366" t="s">
        <v>1776</v>
      </c>
      <c r="C366" t="s">
        <v>1770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35">
      <c r="A367">
        <v>3116</v>
      </c>
      <c r="B367" t="s">
        <v>1777</v>
      </c>
      <c r="C367" t="s">
        <v>1770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35">
      <c r="A368">
        <v>3118</v>
      </c>
      <c r="B368" t="s">
        <v>1778</v>
      </c>
      <c r="C368" t="s">
        <v>1770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35">
      <c r="A369">
        <v>3120</v>
      </c>
      <c r="B369" t="s">
        <v>1779</v>
      </c>
      <c r="C369" t="s">
        <v>1770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35">
      <c r="A370">
        <v>3122</v>
      </c>
      <c r="B370" t="s">
        <v>1780</v>
      </c>
      <c r="C370" t="s">
        <v>1770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35">
      <c r="A371">
        <v>3124</v>
      </c>
      <c r="B371" t="s">
        <v>1781</v>
      </c>
      <c r="C371" t="s">
        <v>1770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4" activePane="bottomRight" state="frozen"/>
      <selection pane="topRight" activeCell="J68" sqref="J68"/>
      <selection pane="bottomLeft" activeCell="J68" sqref="J68"/>
      <selection pane="bottomRight" activeCell="D2" sqref="D1:E1048576"/>
    </sheetView>
  </sheetViews>
  <sheetFormatPr baseColWidth="10" defaultColWidth="8.81640625" defaultRowHeight="14.5" x14ac:dyDescent="0.35"/>
  <cols>
    <col min="1" max="1" width="6" customWidth="1"/>
    <col min="2" max="2" width="13.81640625" customWidth="1"/>
    <col min="3" max="3" width="12.54296875" customWidth="1"/>
    <col min="4" max="4" width="15.54296875" hidden="1" customWidth="1"/>
    <col min="5" max="5" width="13.1796875" hidden="1" customWidth="1"/>
    <col min="6" max="6" width="15.453125" customWidth="1"/>
    <col min="7" max="7" width="12.81640625" customWidth="1"/>
    <col min="8" max="8" width="32" customWidth="1"/>
    <col min="9" max="9" width="19.81640625" customWidth="1"/>
    <col min="10" max="10" width="18.54296875" customWidth="1"/>
    <col min="11" max="11" width="26.81640625" customWidth="1"/>
    <col min="12" max="12" width="36.54296875" customWidth="1"/>
    <col min="13" max="13" width="44.453125" customWidth="1"/>
    <col min="14" max="14" width="9.81640625" customWidth="1"/>
    <col min="15" max="15" width="10" customWidth="1"/>
  </cols>
  <sheetData>
    <row r="1" spans="1:19" ht="28" customHeight="1" x14ac:dyDescent="0.35">
      <c r="A1" s="253" t="s">
        <v>61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R1">
        <f>MAXA(BasilRadata[År])</f>
        <v>2025</v>
      </c>
      <c r="S1" t="s">
        <v>62</v>
      </c>
    </row>
    <row r="2" spans="1:19" ht="36" customHeight="1" x14ac:dyDescent="0.35">
      <c r="A2" s="42" t="s">
        <v>63</v>
      </c>
      <c r="B2" s="42" t="s">
        <v>64</v>
      </c>
      <c r="C2" s="42" t="s">
        <v>65</v>
      </c>
      <c r="D2" s="42" t="s">
        <v>66</v>
      </c>
      <c r="E2" s="42" t="s">
        <v>67</v>
      </c>
      <c r="F2" s="42" t="s">
        <v>68</v>
      </c>
      <c r="G2" s="42" t="s">
        <v>69</v>
      </c>
      <c r="H2" s="42" t="s">
        <v>70</v>
      </c>
      <c r="I2" s="42" t="s">
        <v>71</v>
      </c>
      <c r="J2" s="42" t="s">
        <v>72</v>
      </c>
      <c r="K2" s="42" t="s">
        <v>73</v>
      </c>
      <c r="L2" s="42" t="s">
        <v>74</v>
      </c>
      <c r="M2" s="43" t="s">
        <v>75</v>
      </c>
      <c r="N2" s="44" t="s">
        <v>76</v>
      </c>
      <c r="O2" s="44" t="s">
        <v>77</v>
      </c>
    </row>
    <row r="3" spans="1:19" x14ac:dyDescent="0.35">
      <c r="A3" s="41">
        <v>2024</v>
      </c>
      <c r="B3" s="41" t="s">
        <v>78</v>
      </c>
      <c r="C3" s="41" t="s">
        <v>79</v>
      </c>
      <c r="D3" s="41" t="s">
        <v>80</v>
      </c>
      <c r="E3" s="41" t="s">
        <v>81</v>
      </c>
      <c r="F3" s="41" t="s">
        <v>82</v>
      </c>
      <c r="G3" s="41" t="s">
        <v>83</v>
      </c>
      <c r="H3" s="41" t="s">
        <v>84</v>
      </c>
      <c r="I3" s="41" t="s">
        <v>85</v>
      </c>
      <c r="J3" s="41" t="s">
        <v>86</v>
      </c>
      <c r="K3" s="41" t="s">
        <v>6</v>
      </c>
      <c r="L3" s="41" t="s">
        <v>87</v>
      </c>
      <c r="M3" s="41">
        <v>0</v>
      </c>
      <c r="N3" s="10">
        <v>26</v>
      </c>
      <c r="O3" s="10">
        <v>67</v>
      </c>
      <c r="Q3" s="68"/>
    </row>
    <row r="4" spans="1:19" x14ac:dyDescent="0.35">
      <c r="A4" s="41">
        <v>2025</v>
      </c>
      <c r="B4" s="41" t="s">
        <v>78</v>
      </c>
      <c r="C4" s="41" t="s">
        <v>79</v>
      </c>
      <c r="D4" s="41" t="s">
        <v>80</v>
      </c>
      <c r="E4" s="41" t="s">
        <v>81</v>
      </c>
      <c r="F4" s="41" t="s">
        <v>82</v>
      </c>
      <c r="G4" s="41" t="s">
        <v>83</v>
      </c>
      <c r="H4" s="41" t="s">
        <v>84</v>
      </c>
      <c r="I4" s="41" t="s">
        <v>85</v>
      </c>
      <c r="J4" s="41" t="s">
        <v>86</v>
      </c>
      <c r="K4" s="41" t="s">
        <v>6</v>
      </c>
      <c r="L4" s="41" t="s">
        <v>87</v>
      </c>
      <c r="M4" s="41">
        <v>0</v>
      </c>
      <c r="N4" s="10">
        <v>21</v>
      </c>
      <c r="O4" s="10">
        <v>66</v>
      </c>
    </row>
    <row r="5" spans="1:19" x14ac:dyDescent="0.35">
      <c r="A5" s="41">
        <v>2024</v>
      </c>
      <c r="B5" s="41" t="s">
        <v>78</v>
      </c>
      <c r="C5" s="41" t="s">
        <v>79</v>
      </c>
      <c r="D5" s="41" t="s">
        <v>80</v>
      </c>
      <c r="E5" s="41" t="s">
        <v>81</v>
      </c>
      <c r="F5" s="41" t="s">
        <v>82</v>
      </c>
      <c r="G5" s="41" t="s">
        <v>83</v>
      </c>
      <c r="H5" s="41" t="s">
        <v>88</v>
      </c>
      <c r="I5" s="41" t="s">
        <v>89</v>
      </c>
      <c r="J5" s="41" t="s">
        <v>90</v>
      </c>
      <c r="K5" s="41" t="s">
        <v>6</v>
      </c>
      <c r="L5" s="41" t="s">
        <v>87</v>
      </c>
      <c r="M5" s="41">
        <v>0</v>
      </c>
      <c r="N5" s="10">
        <v>11</v>
      </c>
      <c r="O5" s="10">
        <v>20</v>
      </c>
    </row>
    <row r="6" spans="1:19" x14ac:dyDescent="0.35">
      <c r="A6" s="41">
        <v>2025</v>
      </c>
      <c r="B6" s="41" t="s">
        <v>78</v>
      </c>
      <c r="C6" s="41" t="s">
        <v>79</v>
      </c>
      <c r="D6" s="41" t="s">
        <v>80</v>
      </c>
      <c r="E6" s="41" t="s">
        <v>81</v>
      </c>
      <c r="F6" s="41" t="s">
        <v>82</v>
      </c>
      <c r="G6" s="41" t="s">
        <v>83</v>
      </c>
      <c r="H6" s="41" t="s">
        <v>88</v>
      </c>
      <c r="I6" s="41" t="s">
        <v>89</v>
      </c>
      <c r="J6" s="41" t="s">
        <v>90</v>
      </c>
      <c r="K6" s="41" t="s">
        <v>6</v>
      </c>
      <c r="L6" s="41" t="s">
        <v>87</v>
      </c>
      <c r="M6" s="41">
        <v>0</v>
      </c>
      <c r="N6" s="10">
        <v>9</v>
      </c>
      <c r="O6" s="10">
        <v>24</v>
      </c>
    </row>
    <row r="7" spans="1:19" x14ac:dyDescent="0.35">
      <c r="A7" s="41">
        <v>2024</v>
      </c>
      <c r="B7" s="41" t="s">
        <v>78</v>
      </c>
      <c r="C7" s="41" t="s">
        <v>79</v>
      </c>
      <c r="D7" s="41" t="s">
        <v>80</v>
      </c>
      <c r="E7" s="41" t="s">
        <v>81</v>
      </c>
      <c r="F7" s="41" t="s">
        <v>82</v>
      </c>
      <c r="G7" s="41" t="s">
        <v>83</v>
      </c>
      <c r="H7" s="41" t="s">
        <v>91</v>
      </c>
      <c r="I7" s="41" t="s">
        <v>92</v>
      </c>
      <c r="J7" s="41" t="s">
        <v>93</v>
      </c>
      <c r="K7" s="41" t="s">
        <v>6</v>
      </c>
      <c r="L7" s="41" t="s">
        <v>87</v>
      </c>
      <c r="M7" s="41">
        <v>0</v>
      </c>
      <c r="N7" s="10">
        <v>22</v>
      </c>
      <c r="O7" s="10">
        <v>68.466700000000003</v>
      </c>
    </row>
    <row r="8" spans="1:19" x14ac:dyDescent="0.35">
      <c r="A8" s="41">
        <v>2025</v>
      </c>
      <c r="B8" s="41" t="s">
        <v>78</v>
      </c>
      <c r="C8" s="41" t="s">
        <v>79</v>
      </c>
      <c r="D8" s="41" t="s">
        <v>80</v>
      </c>
      <c r="E8" s="41" t="s">
        <v>81</v>
      </c>
      <c r="F8" s="41" t="s">
        <v>82</v>
      </c>
      <c r="G8" s="41" t="s">
        <v>83</v>
      </c>
      <c r="H8" s="41" t="s">
        <v>91</v>
      </c>
      <c r="I8" s="41" t="s">
        <v>92</v>
      </c>
      <c r="J8" s="41" t="s">
        <v>93</v>
      </c>
      <c r="K8" s="41" t="s">
        <v>6</v>
      </c>
      <c r="L8" s="41" t="s">
        <v>87</v>
      </c>
      <c r="M8" s="41">
        <v>0</v>
      </c>
      <c r="N8" s="10">
        <v>31</v>
      </c>
      <c r="O8" s="10">
        <v>58</v>
      </c>
    </row>
    <row r="9" spans="1:19" x14ac:dyDescent="0.35">
      <c r="A9" s="41">
        <v>2024</v>
      </c>
      <c r="B9" s="41" t="s">
        <v>78</v>
      </c>
      <c r="C9" s="41" t="s">
        <v>79</v>
      </c>
      <c r="D9" s="41" t="s">
        <v>80</v>
      </c>
      <c r="E9" s="41" t="s">
        <v>81</v>
      </c>
      <c r="F9" s="41" t="s">
        <v>82</v>
      </c>
      <c r="G9" s="41" t="s">
        <v>83</v>
      </c>
      <c r="H9" s="41" t="s">
        <v>94</v>
      </c>
      <c r="I9" s="41" t="s">
        <v>95</v>
      </c>
      <c r="J9" s="41" t="s">
        <v>96</v>
      </c>
      <c r="K9" s="41" t="s">
        <v>6</v>
      </c>
      <c r="L9" s="41" t="s">
        <v>87</v>
      </c>
      <c r="M9" s="41">
        <v>0</v>
      </c>
      <c r="N9" s="10">
        <v>13</v>
      </c>
      <c r="O9" s="10">
        <v>40</v>
      </c>
    </row>
    <row r="10" spans="1:19" x14ac:dyDescent="0.35">
      <c r="A10" s="41">
        <v>2024</v>
      </c>
      <c r="B10" s="41" t="s">
        <v>78</v>
      </c>
      <c r="C10" s="41" t="s">
        <v>79</v>
      </c>
      <c r="D10" s="41" t="s">
        <v>80</v>
      </c>
      <c r="E10" s="41" t="s">
        <v>81</v>
      </c>
      <c r="F10" s="41" t="s">
        <v>82</v>
      </c>
      <c r="G10" s="41" t="s">
        <v>83</v>
      </c>
      <c r="H10" s="41" t="s">
        <v>97</v>
      </c>
      <c r="I10" s="41" t="s">
        <v>98</v>
      </c>
      <c r="J10" s="41" t="s">
        <v>99</v>
      </c>
      <c r="K10" s="41" t="s">
        <v>6</v>
      </c>
      <c r="L10" s="41" t="s">
        <v>100</v>
      </c>
      <c r="M10" s="41">
        <v>0</v>
      </c>
      <c r="N10" s="10">
        <v>30</v>
      </c>
      <c r="O10" s="10">
        <v>60</v>
      </c>
    </row>
    <row r="11" spans="1:19" x14ac:dyDescent="0.35">
      <c r="A11" s="41">
        <v>2025</v>
      </c>
      <c r="B11" s="41" t="s">
        <v>78</v>
      </c>
      <c r="C11" s="41" t="s">
        <v>79</v>
      </c>
      <c r="D11" s="41" t="s">
        <v>80</v>
      </c>
      <c r="E11" s="41" t="s">
        <v>81</v>
      </c>
      <c r="F11" s="41" t="s">
        <v>82</v>
      </c>
      <c r="G11" s="41" t="s">
        <v>83</v>
      </c>
      <c r="H11" s="41" t="s">
        <v>97</v>
      </c>
      <c r="I11" s="41" t="s">
        <v>98</v>
      </c>
      <c r="J11" s="41" t="s">
        <v>99</v>
      </c>
      <c r="K11" s="41" t="s">
        <v>6</v>
      </c>
      <c r="L11" s="41" t="s">
        <v>100</v>
      </c>
      <c r="M11" s="41">
        <v>21.5</v>
      </c>
      <c r="N11" s="10">
        <v>30</v>
      </c>
      <c r="O11" s="10">
        <v>60</v>
      </c>
    </row>
    <row r="12" spans="1:19" x14ac:dyDescent="0.35">
      <c r="A12" s="41">
        <v>2024</v>
      </c>
      <c r="B12" s="41" t="s">
        <v>78</v>
      </c>
      <c r="C12" s="41" t="s">
        <v>79</v>
      </c>
      <c r="D12" s="41" t="s">
        <v>80</v>
      </c>
      <c r="E12" s="41" t="s">
        <v>81</v>
      </c>
      <c r="F12" s="41" t="s">
        <v>82</v>
      </c>
      <c r="G12" s="41" t="s">
        <v>83</v>
      </c>
      <c r="H12" s="41" t="s">
        <v>101</v>
      </c>
      <c r="I12" s="41" t="s">
        <v>102</v>
      </c>
      <c r="J12" s="41" t="s">
        <v>103</v>
      </c>
      <c r="K12" s="41" t="s">
        <v>6</v>
      </c>
      <c r="L12" s="41" t="s">
        <v>87</v>
      </c>
      <c r="M12" s="41">
        <v>0</v>
      </c>
      <c r="N12" s="10">
        <v>24</v>
      </c>
      <c r="O12" s="10">
        <v>41</v>
      </c>
    </row>
    <row r="13" spans="1:19" x14ac:dyDescent="0.35">
      <c r="A13" s="41">
        <v>2025</v>
      </c>
      <c r="B13" s="41" t="s">
        <v>78</v>
      </c>
      <c r="C13" s="41" t="s">
        <v>79</v>
      </c>
      <c r="D13" s="41" t="s">
        <v>80</v>
      </c>
      <c r="E13" s="41" t="s">
        <v>81</v>
      </c>
      <c r="F13" s="41" t="s">
        <v>82</v>
      </c>
      <c r="G13" s="41" t="s">
        <v>83</v>
      </c>
      <c r="H13" s="41" t="s">
        <v>101</v>
      </c>
      <c r="I13" s="41" t="s">
        <v>102</v>
      </c>
      <c r="J13" s="41" t="s">
        <v>103</v>
      </c>
      <c r="K13" s="41" t="s">
        <v>6</v>
      </c>
      <c r="L13" s="41" t="s">
        <v>87</v>
      </c>
      <c r="M13" s="41">
        <v>0</v>
      </c>
      <c r="N13" s="10">
        <v>26</v>
      </c>
      <c r="O13" s="10">
        <v>38</v>
      </c>
    </row>
    <row r="14" spans="1:19" x14ac:dyDescent="0.35">
      <c r="A14" s="41">
        <v>2024</v>
      </c>
      <c r="B14" s="41" t="s">
        <v>78</v>
      </c>
      <c r="C14" s="41" t="s">
        <v>79</v>
      </c>
      <c r="D14" s="41" t="s">
        <v>80</v>
      </c>
      <c r="E14" s="41" t="s">
        <v>81</v>
      </c>
      <c r="F14" s="41" t="s">
        <v>82</v>
      </c>
      <c r="G14" s="41" t="s">
        <v>83</v>
      </c>
      <c r="H14" s="41" t="s">
        <v>104</v>
      </c>
      <c r="I14" s="41" t="s">
        <v>105</v>
      </c>
      <c r="J14" s="41" t="s">
        <v>106</v>
      </c>
      <c r="K14" s="41" t="s">
        <v>6</v>
      </c>
      <c r="L14" s="41" t="s">
        <v>87</v>
      </c>
      <c r="M14" s="41">
        <v>0</v>
      </c>
      <c r="N14" s="10">
        <v>32.466700000000003</v>
      </c>
      <c r="O14" s="10">
        <v>59.466700000000003</v>
      </c>
    </row>
    <row r="15" spans="1:19" x14ac:dyDescent="0.35">
      <c r="A15" s="41">
        <v>2025</v>
      </c>
      <c r="B15" s="41" t="s">
        <v>78</v>
      </c>
      <c r="C15" s="41" t="s">
        <v>79</v>
      </c>
      <c r="D15" s="41" t="s">
        <v>80</v>
      </c>
      <c r="E15" s="41" t="s">
        <v>81</v>
      </c>
      <c r="F15" s="41" t="s">
        <v>82</v>
      </c>
      <c r="G15" s="41" t="s">
        <v>83</v>
      </c>
      <c r="H15" s="41" t="s">
        <v>104</v>
      </c>
      <c r="I15" s="41" t="s">
        <v>105</v>
      </c>
      <c r="J15" s="41" t="s">
        <v>106</v>
      </c>
      <c r="K15" s="41" t="s">
        <v>6</v>
      </c>
      <c r="L15" s="41" t="s">
        <v>87</v>
      </c>
      <c r="M15" s="41">
        <v>0</v>
      </c>
      <c r="N15" s="10">
        <v>40</v>
      </c>
      <c r="O15" s="10">
        <v>58</v>
      </c>
    </row>
    <row r="16" spans="1:19" x14ac:dyDescent="0.35">
      <c r="A16" s="41">
        <v>2024</v>
      </c>
      <c r="B16" s="41" t="s">
        <v>78</v>
      </c>
      <c r="C16" s="41" t="s">
        <v>79</v>
      </c>
      <c r="D16" s="41" t="s">
        <v>80</v>
      </c>
      <c r="E16" s="41" t="s">
        <v>81</v>
      </c>
      <c r="F16" s="41" t="s">
        <v>82</v>
      </c>
      <c r="G16" s="41" t="s">
        <v>83</v>
      </c>
      <c r="H16" s="41" t="s">
        <v>107</v>
      </c>
      <c r="I16" s="41" t="s">
        <v>108</v>
      </c>
      <c r="J16" s="41" t="s">
        <v>109</v>
      </c>
      <c r="K16" s="41" t="s">
        <v>6</v>
      </c>
      <c r="L16" s="41" t="s">
        <v>87</v>
      </c>
      <c r="M16" s="41">
        <v>0</v>
      </c>
      <c r="N16" s="10">
        <v>12</v>
      </c>
      <c r="O16" s="10">
        <v>24</v>
      </c>
    </row>
    <row r="17" spans="1:15" x14ac:dyDescent="0.35">
      <c r="A17" s="41">
        <v>2024</v>
      </c>
      <c r="B17" s="41" t="s">
        <v>78</v>
      </c>
      <c r="C17" s="41" t="s">
        <v>79</v>
      </c>
      <c r="D17" s="41" t="s">
        <v>80</v>
      </c>
      <c r="E17" s="41" t="s">
        <v>81</v>
      </c>
      <c r="F17" s="41" t="s">
        <v>82</v>
      </c>
      <c r="G17" s="41" t="s">
        <v>83</v>
      </c>
      <c r="H17" s="41" t="s">
        <v>110</v>
      </c>
      <c r="I17" s="41" t="s">
        <v>111</v>
      </c>
      <c r="J17" s="41" t="s">
        <v>112</v>
      </c>
      <c r="K17" s="41" t="s">
        <v>6</v>
      </c>
      <c r="L17" s="41" t="s">
        <v>87</v>
      </c>
      <c r="M17" s="41">
        <v>0</v>
      </c>
      <c r="N17" s="10">
        <v>9</v>
      </c>
      <c r="O17" s="10">
        <v>17</v>
      </c>
    </row>
    <row r="18" spans="1:15" x14ac:dyDescent="0.35">
      <c r="A18" s="41">
        <v>2025</v>
      </c>
      <c r="B18" s="41" t="s">
        <v>78</v>
      </c>
      <c r="C18" s="41" t="s">
        <v>79</v>
      </c>
      <c r="D18" s="41" t="s">
        <v>80</v>
      </c>
      <c r="E18" s="41" t="s">
        <v>81</v>
      </c>
      <c r="F18" s="41" t="s">
        <v>82</v>
      </c>
      <c r="G18" s="41" t="s">
        <v>83</v>
      </c>
      <c r="H18" s="41" t="s">
        <v>110</v>
      </c>
      <c r="I18" s="41" t="s">
        <v>111</v>
      </c>
      <c r="J18" s="41" t="s">
        <v>112</v>
      </c>
      <c r="K18" s="41" t="s">
        <v>6</v>
      </c>
      <c r="L18" s="41" t="s">
        <v>87</v>
      </c>
      <c r="M18" s="41">
        <v>0</v>
      </c>
      <c r="N18" s="10">
        <v>10</v>
      </c>
      <c r="O18" s="10">
        <v>16</v>
      </c>
    </row>
    <row r="19" spans="1:15" x14ac:dyDescent="0.35">
      <c r="A19" s="41">
        <v>2024</v>
      </c>
      <c r="B19" s="41" t="s">
        <v>78</v>
      </c>
      <c r="C19" s="41" t="s">
        <v>79</v>
      </c>
      <c r="D19" s="41" t="s">
        <v>80</v>
      </c>
      <c r="E19" s="41" t="s">
        <v>81</v>
      </c>
      <c r="F19" s="41" t="s">
        <v>82</v>
      </c>
      <c r="G19" s="41" t="s">
        <v>83</v>
      </c>
      <c r="H19" s="41" t="s">
        <v>113</v>
      </c>
      <c r="I19" s="41" t="s">
        <v>114</v>
      </c>
      <c r="J19" s="41" t="s">
        <v>115</v>
      </c>
      <c r="K19" s="41" t="s">
        <v>6</v>
      </c>
      <c r="L19" s="41" t="s">
        <v>100</v>
      </c>
      <c r="M19" s="41">
        <v>0</v>
      </c>
      <c r="N19" s="10">
        <v>30</v>
      </c>
      <c r="O19" s="10">
        <v>50</v>
      </c>
    </row>
    <row r="20" spans="1:15" x14ac:dyDescent="0.35">
      <c r="A20" s="41">
        <v>2025</v>
      </c>
      <c r="B20" s="41" t="s">
        <v>78</v>
      </c>
      <c r="C20" s="41" t="s">
        <v>79</v>
      </c>
      <c r="D20" s="41" t="s">
        <v>80</v>
      </c>
      <c r="E20" s="41" t="s">
        <v>81</v>
      </c>
      <c r="F20" s="41" t="s">
        <v>82</v>
      </c>
      <c r="G20" s="41" t="s">
        <v>83</v>
      </c>
      <c r="H20" s="41" t="s">
        <v>113</v>
      </c>
      <c r="I20" s="41" t="s">
        <v>114</v>
      </c>
      <c r="J20" s="41" t="s">
        <v>115</v>
      </c>
      <c r="K20" s="41" t="s">
        <v>6</v>
      </c>
      <c r="L20" s="41" t="s">
        <v>100</v>
      </c>
      <c r="M20" s="41">
        <v>19.600000000000001</v>
      </c>
      <c r="N20" s="10">
        <v>30</v>
      </c>
      <c r="O20" s="10">
        <v>50</v>
      </c>
    </row>
    <row r="21" spans="1:15" x14ac:dyDescent="0.35">
      <c r="A21" s="41">
        <v>2024</v>
      </c>
      <c r="B21" s="41" t="s">
        <v>78</v>
      </c>
      <c r="C21" s="41" t="s">
        <v>79</v>
      </c>
      <c r="D21" s="41" t="s">
        <v>80</v>
      </c>
      <c r="E21" s="41" t="s">
        <v>81</v>
      </c>
      <c r="F21" s="41" t="s">
        <v>82</v>
      </c>
      <c r="G21" s="41" t="s">
        <v>83</v>
      </c>
      <c r="H21" s="41" t="s">
        <v>116</v>
      </c>
      <c r="I21" s="41" t="s">
        <v>117</v>
      </c>
      <c r="J21" s="41" t="s">
        <v>118</v>
      </c>
      <c r="K21" s="41" t="s">
        <v>119</v>
      </c>
      <c r="L21" s="41" t="s">
        <v>87</v>
      </c>
      <c r="M21" s="41">
        <v>0</v>
      </c>
      <c r="N21" s="10">
        <v>0</v>
      </c>
      <c r="O21" s="10">
        <v>0</v>
      </c>
    </row>
    <row r="22" spans="1:15" x14ac:dyDescent="0.35">
      <c r="A22" s="41">
        <v>2024</v>
      </c>
      <c r="B22" s="41" t="s">
        <v>78</v>
      </c>
      <c r="C22" s="41" t="s">
        <v>79</v>
      </c>
      <c r="D22" s="41" t="s">
        <v>80</v>
      </c>
      <c r="E22" s="41" t="s">
        <v>81</v>
      </c>
      <c r="F22" s="41" t="s">
        <v>82</v>
      </c>
      <c r="G22" s="41" t="s">
        <v>83</v>
      </c>
      <c r="H22" s="41" t="s">
        <v>120</v>
      </c>
      <c r="I22" s="41" t="s">
        <v>121</v>
      </c>
      <c r="J22" s="41" t="s">
        <v>122</v>
      </c>
      <c r="K22" s="41" t="s">
        <v>119</v>
      </c>
      <c r="L22" s="41" t="s">
        <v>87</v>
      </c>
      <c r="M22" s="41">
        <v>0</v>
      </c>
      <c r="N22" s="10">
        <v>0</v>
      </c>
      <c r="O22" s="10">
        <v>0</v>
      </c>
    </row>
    <row r="23" spans="1:15" x14ac:dyDescent="0.35">
      <c r="A23" s="41">
        <v>2025</v>
      </c>
      <c r="B23" s="41" t="s">
        <v>78</v>
      </c>
      <c r="C23" s="41" t="s">
        <v>79</v>
      </c>
      <c r="D23" s="41" t="s">
        <v>80</v>
      </c>
      <c r="E23" s="41" t="s">
        <v>81</v>
      </c>
      <c r="F23" s="41" t="s">
        <v>82</v>
      </c>
      <c r="G23" s="41" t="s">
        <v>83</v>
      </c>
      <c r="H23" s="41" t="s">
        <v>123</v>
      </c>
      <c r="I23" s="41" t="s">
        <v>124</v>
      </c>
      <c r="J23" s="41" t="s">
        <v>125</v>
      </c>
      <c r="K23" s="41" t="s">
        <v>6</v>
      </c>
      <c r="L23" s="41" t="s">
        <v>87</v>
      </c>
      <c r="M23" s="41">
        <v>0</v>
      </c>
      <c r="N23" s="10">
        <v>36</v>
      </c>
      <c r="O23" s="10">
        <v>72</v>
      </c>
    </row>
    <row r="24" spans="1:15" ht="21.65" customHeight="1" x14ac:dyDescent="0.35">
      <c r="A24" s="41">
        <v>2024</v>
      </c>
      <c r="B24" s="41" t="s">
        <v>78</v>
      </c>
      <c r="C24" s="41" t="s">
        <v>79</v>
      </c>
      <c r="D24" s="41" t="s">
        <v>80</v>
      </c>
      <c r="E24" s="41" t="s">
        <v>81</v>
      </c>
      <c r="F24" s="41" t="s">
        <v>82</v>
      </c>
      <c r="G24" s="41" t="s">
        <v>83</v>
      </c>
      <c r="H24" s="41" t="s">
        <v>126</v>
      </c>
      <c r="I24" s="41" t="s">
        <v>127</v>
      </c>
      <c r="J24" s="41" t="s">
        <v>128</v>
      </c>
      <c r="K24" s="41" t="s">
        <v>6</v>
      </c>
      <c r="L24" s="41" t="s">
        <v>100</v>
      </c>
      <c r="M24" s="41">
        <v>0</v>
      </c>
      <c r="N24" s="10">
        <v>28</v>
      </c>
      <c r="O24" s="10">
        <v>42</v>
      </c>
    </row>
    <row r="25" spans="1:15" x14ac:dyDescent="0.35">
      <c r="A25" s="41">
        <v>2025</v>
      </c>
      <c r="B25" s="41" t="s">
        <v>78</v>
      </c>
      <c r="C25" s="41" t="s">
        <v>79</v>
      </c>
      <c r="D25" s="41" t="s">
        <v>80</v>
      </c>
      <c r="E25" s="41" t="s">
        <v>81</v>
      </c>
      <c r="F25" s="41" t="s">
        <v>82</v>
      </c>
      <c r="G25" s="41" t="s">
        <v>83</v>
      </c>
      <c r="H25" s="41" t="s">
        <v>126</v>
      </c>
      <c r="I25" s="41" t="s">
        <v>127</v>
      </c>
      <c r="J25" s="41" t="s">
        <v>128</v>
      </c>
      <c r="K25" s="41" t="s">
        <v>6</v>
      </c>
      <c r="L25" s="41" t="s">
        <v>100</v>
      </c>
      <c r="M25" s="41">
        <v>19.899999999999999</v>
      </c>
      <c r="N25" s="10">
        <v>28</v>
      </c>
      <c r="O25" s="10">
        <v>42</v>
      </c>
    </row>
    <row r="26" spans="1:15" x14ac:dyDescent="0.35">
      <c r="A26" s="41">
        <v>2024</v>
      </c>
      <c r="B26" s="41" t="s">
        <v>78</v>
      </c>
      <c r="C26" s="41" t="s">
        <v>79</v>
      </c>
      <c r="D26" s="41" t="s">
        <v>80</v>
      </c>
      <c r="E26" s="41" t="s">
        <v>81</v>
      </c>
      <c r="F26" s="41" t="s">
        <v>82</v>
      </c>
      <c r="G26" s="41" t="s">
        <v>83</v>
      </c>
      <c r="H26" s="41" t="s">
        <v>129</v>
      </c>
      <c r="I26" s="41" t="s">
        <v>130</v>
      </c>
      <c r="J26" s="41" t="s">
        <v>131</v>
      </c>
      <c r="K26" s="41" t="s">
        <v>6</v>
      </c>
      <c r="L26" s="41" t="s">
        <v>87</v>
      </c>
      <c r="M26" s="41">
        <v>0</v>
      </c>
      <c r="N26" s="10">
        <v>15</v>
      </c>
      <c r="O26" s="10">
        <v>33</v>
      </c>
    </row>
    <row r="27" spans="1:15" x14ac:dyDescent="0.35">
      <c r="A27" s="187">
        <v>2025</v>
      </c>
      <c r="B27" s="188" t="s">
        <v>78</v>
      </c>
      <c r="C27" s="187" t="s">
        <v>79</v>
      </c>
      <c r="D27" s="187" t="s">
        <v>80</v>
      </c>
      <c r="E27" s="187" t="s">
        <v>81</v>
      </c>
      <c r="F27" s="187" t="s">
        <v>82</v>
      </c>
      <c r="G27" s="187" t="s">
        <v>83</v>
      </c>
      <c r="H27" s="188" t="s">
        <v>129</v>
      </c>
      <c r="I27" s="188" t="s">
        <v>130</v>
      </c>
      <c r="J27" s="188" t="s">
        <v>131</v>
      </c>
      <c r="K27" s="187" t="s">
        <v>6</v>
      </c>
      <c r="L27" s="188" t="s">
        <v>87</v>
      </c>
      <c r="M27" s="41">
        <v>0</v>
      </c>
      <c r="N27" s="10">
        <v>20</v>
      </c>
      <c r="O27" s="10">
        <v>28</v>
      </c>
    </row>
    <row r="28" spans="1:15" x14ac:dyDescent="0.35">
      <c r="A28" s="187">
        <v>2024</v>
      </c>
      <c r="B28" s="188" t="s">
        <v>78</v>
      </c>
      <c r="C28" s="187" t="s">
        <v>79</v>
      </c>
      <c r="D28" s="187" t="s">
        <v>80</v>
      </c>
      <c r="E28" s="187" t="s">
        <v>81</v>
      </c>
      <c r="F28" s="187" t="s">
        <v>82</v>
      </c>
      <c r="G28" s="187" t="s">
        <v>83</v>
      </c>
      <c r="H28" s="188" t="s">
        <v>132</v>
      </c>
      <c r="I28" s="188" t="s">
        <v>133</v>
      </c>
      <c r="J28" s="188" t="s">
        <v>128</v>
      </c>
      <c r="K28" s="187" t="s">
        <v>6</v>
      </c>
      <c r="L28" s="188" t="s">
        <v>87</v>
      </c>
      <c r="M28" s="41">
        <v>0</v>
      </c>
      <c r="N28" s="10">
        <v>21</v>
      </c>
      <c r="O28" s="10">
        <v>36</v>
      </c>
    </row>
    <row r="29" spans="1:15" x14ac:dyDescent="0.35">
      <c r="A29" s="187">
        <v>2025</v>
      </c>
      <c r="B29" s="188" t="s">
        <v>78</v>
      </c>
      <c r="C29" s="187" t="s">
        <v>79</v>
      </c>
      <c r="D29" s="187" t="s">
        <v>80</v>
      </c>
      <c r="E29" s="187" t="s">
        <v>81</v>
      </c>
      <c r="F29" s="187" t="s">
        <v>82</v>
      </c>
      <c r="G29" s="187" t="s">
        <v>83</v>
      </c>
      <c r="H29" s="188" t="s">
        <v>132</v>
      </c>
      <c r="I29" s="188" t="s">
        <v>133</v>
      </c>
      <c r="J29" s="188" t="s">
        <v>128</v>
      </c>
      <c r="K29" s="187" t="s">
        <v>6</v>
      </c>
      <c r="L29" s="188" t="s">
        <v>87</v>
      </c>
      <c r="M29" s="41">
        <v>0</v>
      </c>
      <c r="N29" s="10">
        <v>24</v>
      </c>
      <c r="O29" s="10">
        <v>36</v>
      </c>
    </row>
    <row r="30" spans="1:15" x14ac:dyDescent="0.35">
      <c r="A30" s="187">
        <v>2024</v>
      </c>
      <c r="B30" s="188" t="s">
        <v>78</v>
      </c>
      <c r="C30" s="187" t="s">
        <v>79</v>
      </c>
      <c r="D30" s="187" t="s">
        <v>80</v>
      </c>
      <c r="E30" s="187" t="s">
        <v>81</v>
      </c>
      <c r="F30" s="187" t="s">
        <v>82</v>
      </c>
      <c r="G30" s="187" t="s">
        <v>83</v>
      </c>
      <c r="H30" s="188" t="s">
        <v>134</v>
      </c>
      <c r="I30" s="188" t="s">
        <v>135</v>
      </c>
      <c r="J30" s="188" t="s">
        <v>128</v>
      </c>
      <c r="K30" s="187" t="s">
        <v>6</v>
      </c>
      <c r="L30" s="188" t="s">
        <v>87</v>
      </c>
      <c r="M30" s="41">
        <v>0</v>
      </c>
      <c r="N30" s="10">
        <v>23</v>
      </c>
      <c r="O30" s="10">
        <v>32</v>
      </c>
    </row>
    <row r="31" spans="1:15" x14ac:dyDescent="0.35">
      <c r="A31" s="187">
        <v>2025</v>
      </c>
      <c r="B31" s="188" t="s">
        <v>78</v>
      </c>
      <c r="C31" s="187" t="s">
        <v>79</v>
      </c>
      <c r="D31" s="187" t="s">
        <v>80</v>
      </c>
      <c r="E31" s="187" t="s">
        <v>81</v>
      </c>
      <c r="F31" s="187" t="s">
        <v>82</v>
      </c>
      <c r="G31" s="187" t="s">
        <v>83</v>
      </c>
      <c r="H31" s="188" t="s">
        <v>134</v>
      </c>
      <c r="I31" s="188" t="s">
        <v>135</v>
      </c>
      <c r="J31" s="188" t="s">
        <v>128</v>
      </c>
      <c r="K31" s="187" t="s">
        <v>6</v>
      </c>
      <c r="L31" s="188" t="s">
        <v>87</v>
      </c>
      <c r="M31" s="41">
        <v>0</v>
      </c>
      <c r="N31" s="10">
        <v>20</v>
      </c>
      <c r="O31" s="10">
        <v>38</v>
      </c>
    </row>
    <row r="32" spans="1:15" x14ac:dyDescent="0.35">
      <c r="A32" s="187">
        <v>2024</v>
      </c>
      <c r="B32" s="188" t="s">
        <v>78</v>
      </c>
      <c r="C32" s="187" t="s">
        <v>79</v>
      </c>
      <c r="D32" s="187" t="s">
        <v>80</v>
      </c>
      <c r="E32" s="187" t="s">
        <v>81</v>
      </c>
      <c r="F32" s="187" t="s">
        <v>82</v>
      </c>
      <c r="G32" s="187" t="s">
        <v>83</v>
      </c>
      <c r="H32" s="188" t="s">
        <v>136</v>
      </c>
      <c r="I32" s="188" t="s">
        <v>137</v>
      </c>
      <c r="J32" s="188" t="s">
        <v>138</v>
      </c>
      <c r="K32" s="187" t="s">
        <v>6</v>
      </c>
      <c r="L32" s="188" t="s">
        <v>87</v>
      </c>
      <c r="M32" s="41">
        <v>0</v>
      </c>
      <c r="N32" s="10">
        <v>19</v>
      </c>
      <c r="O32" s="10">
        <v>39</v>
      </c>
    </row>
    <row r="33" spans="1:15" x14ac:dyDescent="0.35">
      <c r="A33" s="187">
        <v>2025</v>
      </c>
      <c r="B33" s="188" t="s">
        <v>78</v>
      </c>
      <c r="C33" s="187" t="s">
        <v>79</v>
      </c>
      <c r="D33" s="187" t="s">
        <v>80</v>
      </c>
      <c r="E33" s="187" t="s">
        <v>81</v>
      </c>
      <c r="F33" s="187" t="s">
        <v>82</v>
      </c>
      <c r="G33" s="187" t="s">
        <v>83</v>
      </c>
      <c r="H33" s="188" t="s">
        <v>136</v>
      </c>
      <c r="I33" s="188" t="s">
        <v>137</v>
      </c>
      <c r="J33" s="188" t="s">
        <v>138</v>
      </c>
      <c r="K33" s="187" t="s">
        <v>6</v>
      </c>
      <c r="L33" s="188" t="s">
        <v>87</v>
      </c>
      <c r="M33" s="41">
        <v>0</v>
      </c>
      <c r="N33" s="10">
        <v>18</v>
      </c>
      <c r="O33" s="10">
        <v>42</v>
      </c>
    </row>
    <row r="34" spans="1:15" x14ac:dyDescent="0.35">
      <c r="A34" s="187">
        <v>2024</v>
      </c>
      <c r="B34" s="188" t="s">
        <v>78</v>
      </c>
      <c r="C34" s="187" t="s">
        <v>79</v>
      </c>
      <c r="D34" s="187" t="s">
        <v>80</v>
      </c>
      <c r="E34" s="187" t="s">
        <v>81</v>
      </c>
      <c r="F34" s="187" t="s">
        <v>82</v>
      </c>
      <c r="G34" s="187" t="s">
        <v>83</v>
      </c>
      <c r="H34" s="188" t="s">
        <v>139</v>
      </c>
      <c r="I34" s="188" t="s">
        <v>140</v>
      </c>
      <c r="J34" s="188" t="s">
        <v>141</v>
      </c>
      <c r="K34" s="187" t="s">
        <v>6</v>
      </c>
      <c r="L34" s="188" t="s">
        <v>100</v>
      </c>
      <c r="M34" s="41">
        <v>0</v>
      </c>
      <c r="N34" s="10">
        <v>6</v>
      </c>
      <c r="O34" s="10">
        <v>18</v>
      </c>
    </row>
    <row r="35" spans="1:15" x14ac:dyDescent="0.35">
      <c r="A35" s="187">
        <v>2025</v>
      </c>
      <c r="B35" s="188" t="s">
        <v>78</v>
      </c>
      <c r="C35" s="187" t="s">
        <v>79</v>
      </c>
      <c r="D35" s="187" t="s">
        <v>80</v>
      </c>
      <c r="E35" s="187" t="s">
        <v>81</v>
      </c>
      <c r="F35" s="187" t="s">
        <v>82</v>
      </c>
      <c r="G35" s="187" t="s">
        <v>83</v>
      </c>
      <c r="H35" s="188" t="s">
        <v>139</v>
      </c>
      <c r="I35" s="188" t="s">
        <v>140</v>
      </c>
      <c r="J35" s="188" t="s">
        <v>141</v>
      </c>
      <c r="K35" s="187" t="s">
        <v>6</v>
      </c>
      <c r="L35" s="188" t="s">
        <v>100</v>
      </c>
      <c r="M35" s="41">
        <v>8</v>
      </c>
      <c r="N35" s="10">
        <v>6</v>
      </c>
      <c r="O35" s="10">
        <v>18</v>
      </c>
    </row>
    <row r="36" spans="1:15" x14ac:dyDescent="0.35">
      <c r="A36" s="187">
        <v>2024</v>
      </c>
      <c r="B36" s="188" t="s">
        <v>78</v>
      </c>
      <c r="C36" s="187" t="s">
        <v>79</v>
      </c>
      <c r="D36" s="187" t="s">
        <v>80</v>
      </c>
      <c r="E36" s="187" t="s">
        <v>81</v>
      </c>
      <c r="F36" s="187" t="s">
        <v>82</v>
      </c>
      <c r="G36" s="187" t="s">
        <v>83</v>
      </c>
      <c r="H36" s="188" t="s">
        <v>142</v>
      </c>
      <c r="I36" s="188" t="s">
        <v>143</v>
      </c>
      <c r="J36" s="188" t="s">
        <v>144</v>
      </c>
      <c r="K36" s="187" t="s">
        <v>6</v>
      </c>
      <c r="L36" s="188" t="s">
        <v>100</v>
      </c>
      <c r="M36" s="41">
        <v>0</v>
      </c>
      <c r="N36" s="10">
        <v>10</v>
      </c>
      <c r="O36" s="10">
        <v>18</v>
      </c>
    </row>
    <row r="37" spans="1:15" x14ac:dyDescent="0.35">
      <c r="A37" s="187">
        <v>2025</v>
      </c>
      <c r="B37" s="188" t="s">
        <v>78</v>
      </c>
      <c r="C37" s="187" t="s">
        <v>79</v>
      </c>
      <c r="D37" s="187" t="s">
        <v>80</v>
      </c>
      <c r="E37" s="187" t="s">
        <v>81</v>
      </c>
      <c r="F37" s="187" t="s">
        <v>82</v>
      </c>
      <c r="G37" s="187" t="s">
        <v>83</v>
      </c>
      <c r="H37" s="188" t="s">
        <v>142</v>
      </c>
      <c r="I37" s="188" t="s">
        <v>143</v>
      </c>
      <c r="J37" s="188" t="s">
        <v>144</v>
      </c>
      <c r="K37" s="187" t="s">
        <v>6</v>
      </c>
      <c r="L37" s="188" t="s">
        <v>100</v>
      </c>
      <c r="M37" s="41">
        <v>6.9</v>
      </c>
      <c r="N37" s="10">
        <v>10</v>
      </c>
      <c r="O37" s="10">
        <v>18</v>
      </c>
    </row>
    <row r="38" spans="1:15" x14ac:dyDescent="0.35">
      <c r="A38" s="187">
        <v>2024</v>
      </c>
      <c r="B38" s="188" t="s">
        <v>78</v>
      </c>
      <c r="C38" s="187" t="s">
        <v>79</v>
      </c>
      <c r="D38" s="187" t="s">
        <v>80</v>
      </c>
      <c r="E38" s="187" t="s">
        <v>81</v>
      </c>
      <c r="F38" s="187" t="s">
        <v>82</v>
      </c>
      <c r="G38" s="187" t="s">
        <v>83</v>
      </c>
      <c r="H38" s="188" t="s">
        <v>145</v>
      </c>
      <c r="I38" s="188" t="s">
        <v>146</v>
      </c>
      <c r="J38" s="188" t="s">
        <v>147</v>
      </c>
      <c r="K38" s="187" t="s">
        <v>6</v>
      </c>
      <c r="L38" s="188" t="s">
        <v>87</v>
      </c>
      <c r="M38" s="41">
        <v>0</v>
      </c>
      <c r="N38" s="10">
        <v>9</v>
      </c>
      <c r="O38" s="10">
        <v>36</v>
      </c>
    </row>
    <row r="39" spans="1:15" x14ac:dyDescent="0.35">
      <c r="A39" s="187">
        <v>2025</v>
      </c>
      <c r="B39" s="188" t="s">
        <v>78</v>
      </c>
      <c r="C39" s="187" t="s">
        <v>79</v>
      </c>
      <c r="D39" s="187" t="s">
        <v>80</v>
      </c>
      <c r="E39" s="187" t="s">
        <v>81</v>
      </c>
      <c r="F39" s="187" t="s">
        <v>82</v>
      </c>
      <c r="G39" s="187" t="s">
        <v>83</v>
      </c>
      <c r="H39" s="188" t="s">
        <v>145</v>
      </c>
      <c r="I39" s="188" t="s">
        <v>146</v>
      </c>
      <c r="J39" s="188" t="s">
        <v>147</v>
      </c>
      <c r="K39" s="187" t="s">
        <v>6</v>
      </c>
      <c r="L39" s="188" t="s">
        <v>87</v>
      </c>
      <c r="M39" s="41">
        <v>0</v>
      </c>
      <c r="N39" s="10">
        <v>12</v>
      </c>
      <c r="O39" s="10">
        <v>36</v>
      </c>
    </row>
    <row r="40" spans="1:15" x14ac:dyDescent="0.35">
      <c r="A40" s="187">
        <v>2024</v>
      </c>
      <c r="B40" s="188" t="s">
        <v>78</v>
      </c>
      <c r="C40" s="187" t="s">
        <v>79</v>
      </c>
      <c r="D40" s="187" t="s">
        <v>80</v>
      </c>
      <c r="E40" s="187" t="s">
        <v>81</v>
      </c>
      <c r="F40" s="187" t="s">
        <v>82</v>
      </c>
      <c r="G40" s="187" t="s">
        <v>83</v>
      </c>
      <c r="H40" s="188" t="s">
        <v>148</v>
      </c>
      <c r="I40" s="188" t="s">
        <v>149</v>
      </c>
      <c r="J40" s="188" t="s">
        <v>90</v>
      </c>
      <c r="K40" s="187" t="s">
        <v>6</v>
      </c>
      <c r="L40" s="188" t="s">
        <v>87</v>
      </c>
      <c r="M40" s="41">
        <v>0</v>
      </c>
      <c r="N40" s="10">
        <v>12</v>
      </c>
      <c r="O40" s="10">
        <v>18</v>
      </c>
    </row>
    <row r="41" spans="1:15" x14ac:dyDescent="0.35">
      <c r="A41" s="187">
        <v>2025</v>
      </c>
      <c r="B41" s="188" t="s">
        <v>78</v>
      </c>
      <c r="C41" s="187" t="s">
        <v>79</v>
      </c>
      <c r="D41" s="187" t="s">
        <v>80</v>
      </c>
      <c r="E41" s="187" t="s">
        <v>81</v>
      </c>
      <c r="F41" s="187" t="s">
        <v>82</v>
      </c>
      <c r="G41" s="187" t="s">
        <v>83</v>
      </c>
      <c r="H41" s="188" t="s">
        <v>148</v>
      </c>
      <c r="I41" s="188" t="s">
        <v>149</v>
      </c>
      <c r="J41" s="188" t="s">
        <v>90</v>
      </c>
      <c r="K41" s="187" t="s">
        <v>6</v>
      </c>
      <c r="L41" s="188" t="s">
        <v>87</v>
      </c>
      <c r="M41" s="41">
        <v>0</v>
      </c>
      <c r="N41" s="10">
        <v>12</v>
      </c>
      <c r="O41" s="10">
        <v>18</v>
      </c>
    </row>
    <row r="42" spans="1:15" x14ac:dyDescent="0.35">
      <c r="A42" s="187">
        <v>2024</v>
      </c>
      <c r="B42" s="188" t="s">
        <v>78</v>
      </c>
      <c r="C42" s="187" t="s">
        <v>79</v>
      </c>
      <c r="D42" s="187" t="s">
        <v>80</v>
      </c>
      <c r="E42" s="187" t="s">
        <v>81</v>
      </c>
      <c r="F42" s="187" t="s">
        <v>82</v>
      </c>
      <c r="G42" s="187" t="s">
        <v>83</v>
      </c>
      <c r="H42" s="188" t="s">
        <v>150</v>
      </c>
      <c r="I42" s="188" t="s">
        <v>151</v>
      </c>
      <c r="J42" s="188" t="s">
        <v>152</v>
      </c>
      <c r="K42" s="187" t="s">
        <v>6</v>
      </c>
      <c r="L42" s="188" t="s">
        <v>100</v>
      </c>
      <c r="M42" s="41">
        <v>0</v>
      </c>
      <c r="N42" s="10">
        <v>7</v>
      </c>
      <c r="O42" s="10">
        <v>16</v>
      </c>
    </row>
    <row r="43" spans="1:15" x14ac:dyDescent="0.35">
      <c r="A43" s="187">
        <v>2025</v>
      </c>
      <c r="B43" s="188" t="s">
        <v>78</v>
      </c>
      <c r="C43" s="187" t="s">
        <v>79</v>
      </c>
      <c r="D43" s="187" t="s">
        <v>80</v>
      </c>
      <c r="E43" s="187" t="s">
        <v>81</v>
      </c>
      <c r="F43" s="187" t="s">
        <v>82</v>
      </c>
      <c r="G43" s="187" t="s">
        <v>83</v>
      </c>
      <c r="H43" s="188" t="s">
        <v>150</v>
      </c>
      <c r="I43" s="188" t="s">
        <v>151</v>
      </c>
      <c r="J43" s="188" t="s">
        <v>152</v>
      </c>
      <c r="K43" s="187" t="s">
        <v>6</v>
      </c>
      <c r="L43" s="188" t="s">
        <v>100</v>
      </c>
      <c r="M43" s="41">
        <v>7</v>
      </c>
      <c r="N43" s="10">
        <v>5</v>
      </c>
      <c r="O43" s="10">
        <v>19</v>
      </c>
    </row>
    <row r="44" spans="1:15" x14ac:dyDescent="0.35">
      <c r="A44" s="187">
        <v>2024</v>
      </c>
      <c r="B44" s="188" t="s">
        <v>78</v>
      </c>
      <c r="C44" s="187" t="s">
        <v>79</v>
      </c>
      <c r="D44" s="187" t="s">
        <v>80</v>
      </c>
      <c r="E44" s="187" t="s">
        <v>81</v>
      </c>
      <c r="F44" s="187" t="s">
        <v>82</v>
      </c>
      <c r="G44" s="187" t="s">
        <v>83</v>
      </c>
      <c r="H44" s="188" t="s">
        <v>153</v>
      </c>
      <c r="I44" s="188" t="s">
        <v>154</v>
      </c>
      <c r="J44" s="188" t="s">
        <v>131</v>
      </c>
      <c r="K44" s="187" t="s">
        <v>6</v>
      </c>
      <c r="L44" s="188" t="s">
        <v>100</v>
      </c>
      <c r="M44" s="41">
        <v>0</v>
      </c>
      <c r="N44" s="10">
        <v>2</v>
      </c>
      <c r="O44" s="10">
        <v>13</v>
      </c>
    </row>
    <row r="45" spans="1:15" x14ac:dyDescent="0.35">
      <c r="A45" s="187">
        <v>2025</v>
      </c>
      <c r="B45" s="188" t="s">
        <v>78</v>
      </c>
      <c r="C45" s="187" t="s">
        <v>79</v>
      </c>
      <c r="D45" s="187" t="s">
        <v>80</v>
      </c>
      <c r="E45" s="187" t="s">
        <v>81</v>
      </c>
      <c r="F45" s="187" t="s">
        <v>82</v>
      </c>
      <c r="G45" s="187" t="s">
        <v>83</v>
      </c>
      <c r="H45" s="188" t="s">
        <v>153</v>
      </c>
      <c r="I45" s="188" t="s">
        <v>154</v>
      </c>
      <c r="J45" s="188" t="s">
        <v>131</v>
      </c>
      <c r="K45" s="187" t="s">
        <v>6</v>
      </c>
      <c r="L45" s="188" t="s">
        <v>100</v>
      </c>
      <c r="M45" s="41">
        <v>3.5</v>
      </c>
      <c r="N45" s="10">
        <v>5</v>
      </c>
      <c r="O45" s="10">
        <v>8</v>
      </c>
    </row>
    <row r="46" spans="1:15" x14ac:dyDescent="0.35">
      <c r="A46" s="187">
        <v>2024</v>
      </c>
      <c r="B46" s="188" t="s">
        <v>78</v>
      </c>
      <c r="C46" s="187" t="s">
        <v>79</v>
      </c>
      <c r="D46" s="187" t="s">
        <v>80</v>
      </c>
      <c r="E46" s="187" t="s">
        <v>81</v>
      </c>
      <c r="F46" s="187" t="s">
        <v>82</v>
      </c>
      <c r="G46" s="187" t="s">
        <v>83</v>
      </c>
      <c r="H46" s="188" t="s">
        <v>155</v>
      </c>
      <c r="I46" s="188" t="s">
        <v>156</v>
      </c>
      <c r="J46" s="188" t="s">
        <v>157</v>
      </c>
      <c r="K46" s="187" t="s">
        <v>6</v>
      </c>
      <c r="L46" s="188" t="s">
        <v>100</v>
      </c>
      <c r="M46" s="41">
        <v>0</v>
      </c>
      <c r="N46" s="10">
        <v>12</v>
      </c>
      <c r="O46" s="10">
        <v>18</v>
      </c>
    </row>
    <row r="47" spans="1:15" x14ac:dyDescent="0.35">
      <c r="A47" s="187">
        <v>2025</v>
      </c>
      <c r="B47" s="188" t="s">
        <v>78</v>
      </c>
      <c r="C47" s="187" t="s">
        <v>79</v>
      </c>
      <c r="D47" s="187" t="s">
        <v>80</v>
      </c>
      <c r="E47" s="187" t="s">
        <v>81</v>
      </c>
      <c r="F47" s="187" t="s">
        <v>82</v>
      </c>
      <c r="G47" s="187" t="s">
        <v>83</v>
      </c>
      <c r="H47" s="188" t="s">
        <v>155</v>
      </c>
      <c r="I47" s="188" t="s">
        <v>156</v>
      </c>
      <c r="J47" s="188" t="s">
        <v>157</v>
      </c>
      <c r="K47" s="187" t="s">
        <v>6</v>
      </c>
      <c r="L47" s="188" t="s">
        <v>100</v>
      </c>
      <c r="M47" s="41">
        <v>9</v>
      </c>
      <c r="N47" s="10">
        <v>11</v>
      </c>
      <c r="O47" s="10">
        <v>19</v>
      </c>
    </row>
    <row r="48" spans="1:15" x14ac:dyDescent="0.35">
      <c r="A48" s="187">
        <v>2024</v>
      </c>
      <c r="B48" s="188" t="s">
        <v>78</v>
      </c>
      <c r="C48" s="187" t="s">
        <v>79</v>
      </c>
      <c r="D48" s="187" t="s">
        <v>80</v>
      </c>
      <c r="E48" s="187" t="s">
        <v>81</v>
      </c>
      <c r="F48" s="187" t="s">
        <v>82</v>
      </c>
      <c r="G48" s="187" t="s">
        <v>83</v>
      </c>
      <c r="H48" s="188" t="s">
        <v>158</v>
      </c>
      <c r="I48" s="188" t="s">
        <v>159</v>
      </c>
      <c r="J48" s="188" t="s">
        <v>160</v>
      </c>
      <c r="K48" s="187" t="s">
        <v>6</v>
      </c>
      <c r="L48" s="188" t="s">
        <v>87</v>
      </c>
      <c r="M48" s="41">
        <v>0</v>
      </c>
      <c r="N48" s="10">
        <v>14</v>
      </c>
      <c r="O48" s="10">
        <v>26</v>
      </c>
    </row>
    <row r="49" spans="1:15" x14ac:dyDescent="0.35">
      <c r="A49" s="187">
        <v>2025</v>
      </c>
      <c r="B49" s="188" t="s">
        <v>78</v>
      </c>
      <c r="C49" s="187" t="s">
        <v>79</v>
      </c>
      <c r="D49" s="187" t="s">
        <v>80</v>
      </c>
      <c r="E49" s="187" t="s">
        <v>81</v>
      </c>
      <c r="F49" s="187" t="s">
        <v>82</v>
      </c>
      <c r="G49" s="187" t="s">
        <v>83</v>
      </c>
      <c r="H49" s="188" t="s">
        <v>158</v>
      </c>
      <c r="I49" s="188" t="s">
        <v>159</v>
      </c>
      <c r="J49" s="188" t="s">
        <v>160</v>
      </c>
      <c r="K49" s="187" t="s">
        <v>6</v>
      </c>
      <c r="L49" s="188" t="s">
        <v>87</v>
      </c>
      <c r="M49" s="41">
        <v>0</v>
      </c>
      <c r="N49" s="10">
        <v>20</v>
      </c>
      <c r="O49" s="10">
        <v>26</v>
      </c>
    </row>
    <row r="50" spans="1:15" x14ac:dyDescent="0.35">
      <c r="A50" s="187">
        <v>2024</v>
      </c>
      <c r="B50" s="188" t="s">
        <v>78</v>
      </c>
      <c r="C50" s="187" t="s">
        <v>79</v>
      </c>
      <c r="D50" s="187" t="s">
        <v>80</v>
      </c>
      <c r="E50" s="187" t="s">
        <v>81</v>
      </c>
      <c r="F50" s="187" t="s">
        <v>82</v>
      </c>
      <c r="G50" s="187" t="s">
        <v>83</v>
      </c>
      <c r="H50" s="188" t="s">
        <v>161</v>
      </c>
      <c r="I50" s="188" t="s">
        <v>162</v>
      </c>
      <c r="J50" s="188" t="s">
        <v>163</v>
      </c>
      <c r="K50" s="187" t="s">
        <v>6</v>
      </c>
      <c r="L50" s="188" t="s">
        <v>87</v>
      </c>
      <c r="M50" s="41">
        <v>0</v>
      </c>
      <c r="N50" s="10">
        <v>17</v>
      </c>
      <c r="O50" s="10">
        <v>32</v>
      </c>
    </row>
    <row r="51" spans="1:15" x14ac:dyDescent="0.35">
      <c r="A51" s="187">
        <v>2025</v>
      </c>
      <c r="B51" s="188" t="s">
        <v>78</v>
      </c>
      <c r="C51" s="187" t="s">
        <v>79</v>
      </c>
      <c r="D51" s="187" t="s">
        <v>80</v>
      </c>
      <c r="E51" s="187" t="s">
        <v>81</v>
      </c>
      <c r="F51" s="187" t="s">
        <v>82</v>
      </c>
      <c r="G51" s="187" t="s">
        <v>83</v>
      </c>
      <c r="H51" s="188" t="s">
        <v>161</v>
      </c>
      <c r="I51" s="188" t="s">
        <v>162</v>
      </c>
      <c r="J51" s="188" t="s">
        <v>163</v>
      </c>
      <c r="K51" s="187" t="s">
        <v>6</v>
      </c>
      <c r="L51" s="188" t="s">
        <v>87</v>
      </c>
      <c r="M51" s="41">
        <v>0</v>
      </c>
      <c r="N51" s="10">
        <v>22</v>
      </c>
      <c r="O51" s="10">
        <v>28</v>
      </c>
    </row>
    <row r="52" spans="1:15" x14ac:dyDescent="0.35">
      <c r="A52" s="187">
        <v>2024</v>
      </c>
      <c r="B52" s="188" t="s">
        <v>78</v>
      </c>
      <c r="C52" s="187" t="s">
        <v>79</v>
      </c>
      <c r="D52" s="187" t="s">
        <v>80</v>
      </c>
      <c r="E52" s="187" t="s">
        <v>81</v>
      </c>
      <c r="F52" s="187" t="s">
        <v>82</v>
      </c>
      <c r="G52" s="187" t="s">
        <v>83</v>
      </c>
      <c r="H52" s="188" t="s">
        <v>164</v>
      </c>
      <c r="I52" s="188" t="s">
        <v>165</v>
      </c>
      <c r="J52" s="188" t="s">
        <v>166</v>
      </c>
      <c r="K52" s="187" t="s">
        <v>6</v>
      </c>
      <c r="L52" s="188" t="s">
        <v>87</v>
      </c>
      <c r="M52" s="41">
        <v>0</v>
      </c>
      <c r="N52" s="10">
        <v>18</v>
      </c>
      <c r="O52" s="10">
        <v>42</v>
      </c>
    </row>
    <row r="53" spans="1:15" x14ac:dyDescent="0.35">
      <c r="A53" s="187">
        <v>2025</v>
      </c>
      <c r="B53" s="188" t="s">
        <v>78</v>
      </c>
      <c r="C53" s="187" t="s">
        <v>79</v>
      </c>
      <c r="D53" s="187" t="s">
        <v>80</v>
      </c>
      <c r="E53" s="187" t="s">
        <v>81</v>
      </c>
      <c r="F53" s="187" t="s">
        <v>82</v>
      </c>
      <c r="G53" s="187" t="s">
        <v>83</v>
      </c>
      <c r="H53" s="188" t="s">
        <v>164</v>
      </c>
      <c r="I53" s="188" t="s">
        <v>165</v>
      </c>
      <c r="J53" s="188" t="s">
        <v>166</v>
      </c>
      <c r="K53" s="187" t="s">
        <v>6</v>
      </c>
      <c r="L53" s="188" t="s">
        <v>87</v>
      </c>
      <c r="M53" s="41">
        <v>0</v>
      </c>
      <c r="N53" s="10">
        <v>21</v>
      </c>
      <c r="O53" s="10">
        <v>36</v>
      </c>
    </row>
    <row r="54" spans="1:15" x14ac:dyDescent="0.35">
      <c r="A54" s="187">
        <v>2024</v>
      </c>
      <c r="B54" s="188" t="s">
        <v>78</v>
      </c>
      <c r="C54" s="187" t="s">
        <v>79</v>
      </c>
      <c r="D54" s="187" t="s">
        <v>80</v>
      </c>
      <c r="E54" s="187" t="s">
        <v>81</v>
      </c>
      <c r="F54" s="187" t="s">
        <v>82</v>
      </c>
      <c r="G54" s="187" t="s">
        <v>83</v>
      </c>
      <c r="H54" s="188" t="s">
        <v>167</v>
      </c>
      <c r="I54" s="188" t="s">
        <v>168</v>
      </c>
      <c r="J54" s="188" t="s">
        <v>169</v>
      </c>
      <c r="K54" s="187" t="s">
        <v>6</v>
      </c>
      <c r="L54" s="188" t="s">
        <v>87</v>
      </c>
      <c r="M54" s="41">
        <v>0</v>
      </c>
      <c r="N54" s="10">
        <v>22</v>
      </c>
      <c r="O54" s="10">
        <v>46</v>
      </c>
    </row>
    <row r="55" spans="1:15" x14ac:dyDescent="0.35">
      <c r="A55" s="187">
        <v>2025</v>
      </c>
      <c r="B55" s="188" t="s">
        <v>78</v>
      </c>
      <c r="C55" s="187" t="s">
        <v>79</v>
      </c>
      <c r="D55" s="187" t="s">
        <v>80</v>
      </c>
      <c r="E55" s="187" t="s">
        <v>81</v>
      </c>
      <c r="F55" s="187" t="s">
        <v>82</v>
      </c>
      <c r="G55" s="187" t="s">
        <v>83</v>
      </c>
      <c r="H55" s="188" t="s">
        <v>167</v>
      </c>
      <c r="I55" s="188" t="s">
        <v>168</v>
      </c>
      <c r="J55" s="188" t="s">
        <v>169</v>
      </c>
      <c r="K55" s="187" t="s">
        <v>6</v>
      </c>
      <c r="L55" s="188" t="s">
        <v>87</v>
      </c>
      <c r="M55" s="41">
        <v>0</v>
      </c>
      <c r="N55" s="10">
        <v>35</v>
      </c>
      <c r="O55" s="10">
        <v>36</v>
      </c>
    </row>
    <row r="56" spans="1:15" x14ac:dyDescent="0.35">
      <c r="A56" s="187">
        <v>2024</v>
      </c>
      <c r="B56" s="188" t="s">
        <v>78</v>
      </c>
      <c r="C56" s="187" t="s">
        <v>79</v>
      </c>
      <c r="D56" s="187" t="s">
        <v>80</v>
      </c>
      <c r="E56" s="187" t="s">
        <v>81</v>
      </c>
      <c r="F56" s="187" t="s">
        <v>82</v>
      </c>
      <c r="G56" s="187" t="s">
        <v>83</v>
      </c>
      <c r="H56" s="188" t="s">
        <v>170</v>
      </c>
      <c r="I56" s="188" t="s">
        <v>171</v>
      </c>
      <c r="J56" s="188" t="s">
        <v>172</v>
      </c>
      <c r="K56" s="187" t="s">
        <v>6</v>
      </c>
      <c r="L56" s="188" t="s">
        <v>87</v>
      </c>
      <c r="M56" s="41">
        <v>0</v>
      </c>
      <c r="N56" s="10">
        <v>14</v>
      </c>
      <c r="O56" s="10">
        <v>36</v>
      </c>
    </row>
    <row r="57" spans="1:15" x14ac:dyDescent="0.35">
      <c r="A57" s="187">
        <v>2025</v>
      </c>
      <c r="B57" s="188" t="s">
        <v>78</v>
      </c>
      <c r="C57" s="187" t="s">
        <v>79</v>
      </c>
      <c r="D57" s="187" t="s">
        <v>80</v>
      </c>
      <c r="E57" s="187" t="s">
        <v>81</v>
      </c>
      <c r="F57" s="187" t="s">
        <v>82</v>
      </c>
      <c r="G57" s="187" t="s">
        <v>83</v>
      </c>
      <c r="H57" s="188" t="s">
        <v>170</v>
      </c>
      <c r="I57" s="188" t="s">
        <v>171</v>
      </c>
      <c r="J57" s="188" t="s">
        <v>172</v>
      </c>
      <c r="K57" s="187" t="s">
        <v>6</v>
      </c>
      <c r="L57" s="188" t="s">
        <v>87</v>
      </c>
      <c r="M57" s="41">
        <v>0</v>
      </c>
      <c r="N57" s="10">
        <v>12</v>
      </c>
      <c r="O57" s="10">
        <v>36</v>
      </c>
    </row>
    <row r="58" spans="1:15" x14ac:dyDescent="0.35">
      <c r="A58" s="187">
        <v>2024</v>
      </c>
      <c r="B58" s="188" t="s">
        <v>78</v>
      </c>
      <c r="C58" s="187" t="s">
        <v>79</v>
      </c>
      <c r="D58" s="187" t="s">
        <v>80</v>
      </c>
      <c r="E58" s="187" t="s">
        <v>81</v>
      </c>
      <c r="F58" s="187" t="s">
        <v>82</v>
      </c>
      <c r="G58" s="187" t="s">
        <v>83</v>
      </c>
      <c r="H58" s="188" t="s">
        <v>173</v>
      </c>
      <c r="I58" s="188" t="s">
        <v>174</v>
      </c>
      <c r="J58" s="188" t="s">
        <v>175</v>
      </c>
      <c r="K58" s="187" t="s">
        <v>6</v>
      </c>
      <c r="L58" s="188" t="s">
        <v>87</v>
      </c>
      <c r="M58" s="41">
        <v>0</v>
      </c>
      <c r="N58" s="10">
        <v>12</v>
      </c>
      <c r="O58" s="10">
        <v>36</v>
      </c>
    </row>
    <row r="59" spans="1:15" x14ac:dyDescent="0.35">
      <c r="A59" s="187">
        <v>2025</v>
      </c>
      <c r="B59" s="188" t="s">
        <v>78</v>
      </c>
      <c r="C59" s="187" t="s">
        <v>79</v>
      </c>
      <c r="D59" s="187" t="s">
        <v>80</v>
      </c>
      <c r="E59" s="187" t="s">
        <v>81</v>
      </c>
      <c r="F59" s="187" t="s">
        <v>82</v>
      </c>
      <c r="G59" s="187" t="s">
        <v>83</v>
      </c>
      <c r="H59" s="188" t="s">
        <v>173</v>
      </c>
      <c r="I59" s="188" t="s">
        <v>174</v>
      </c>
      <c r="J59" s="188" t="s">
        <v>175</v>
      </c>
      <c r="K59" s="187" t="s">
        <v>6</v>
      </c>
      <c r="L59" s="188" t="s">
        <v>87</v>
      </c>
      <c r="M59" s="41">
        <v>0</v>
      </c>
      <c r="N59" s="10">
        <v>10</v>
      </c>
      <c r="O59" s="10">
        <v>34</v>
      </c>
    </row>
    <row r="60" spans="1:15" x14ac:dyDescent="0.35">
      <c r="A60" s="187">
        <v>2024</v>
      </c>
      <c r="B60" s="188" t="s">
        <v>78</v>
      </c>
      <c r="C60" s="187" t="s">
        <v>79</v>
      </c>
      <c r="D60" s="187" t="s">
        <v>80</v>
      </c>
      <c r="E60" s="187" t="s">
        <v>81</v>
      </c>
      <c r="F60" s="187" t="s">
        <v>82</v>
      </c>
      <c r="G60" s="187" t="s">
        <v>83</v>
      </c>
      <c r="H60" s="188" t="s">
        <v>176</v>
      </c>
      <c r="I60" s="188" t="s">
        <v>177</v>
      </c>
      <c r="J60" s="188" t="s">
        <v>175</v>
      </c>
      <c r="K60" s="187" t="s">
        <v>6</v>
      </c>
      <c r="L60" s="188" t="s">
        <v>87</v>
      </c>
      <c r="M60" s="41">
        <v>0</v>
      </c>
      <c r="N60" s="10">
        <v>12</v>
      </c>
      <c r="O60" s="10">
        <v>36</v>
      </c>
    </row>
    <row r="61" spans="1:15" x14ac:dyDescent="0.35">
      <c r="A61" s="187">
        <v>2025</v>
      </c>
      <c r="B61" s="188" t="s">
        <v>78</v>
      </c>
      <c r="C61" s="187" t="s">
        <v>79</v>
      </c>
      <c r="D61" s="187" t="s">
        <v>80</v>
      </c>
      <c r="E61" s="187" t="s">
        <v>81</v>
      </c>
      <c r="F61" s="187" t="s">
        <v>82</v>
      </c>
      <c r="G61" s="187" t="s">
        <v>83</v>
      </c>
      <c r="H61" s="188" t="s">
        <v>176</v>
      </c>
      <c r="I61" s="188" t="s">
        <v>177</v>
      </c>
      <c r="J61" s="188" t="s">
        <v>175</v>
      </c>
      <c r="K61" s="187" t="s">
        <v>6</v>
      </c>
      <c r="L61" s="188" t="s">
        <v>87</v>
      </c>
      <c r="M61" s="41">
        <v>0</v>
      </c>
      <c r="N61" s="10">
        <v>12</v>
      </c>
      <c r="O61" s="10">
        <v>36</v>
      </c>
    </row>
    <row r="62" spans="1:15" x14ac:dyDescent="0.35">
      <c r="A62" s="187">
        <v>2024</v>
      </c>
      <c r="B62" s="188" t="s">
        <v>78</v>
      </c>
      <c r="C62" s="187" t="s">
        <v>79</v>
      </c>
      <c r="D62" s="187" t="s">
        <v>80</v>
      </c>
      <c r="E62" s="187" t="s">
        <v>81</v>
      </c>
      <c r="F62" s="187" t="s">
        <v>82</v>
      </c>
      <c r="G62" s="187" t="s">
        <v>83</v>
      </c>
      <c r="H62" s="188" t="s">
        <v>178</v>
      </c>
      <c r="I62" s="188" t="s">
        <v>179</v>
      </c>
      <c r="J62" s="188" t="s">
        <v>138</v>
      </c>
      <c r="K62" s="187" t="s">
        <v>6</v>
      </c>
      <c r="L62" s="188" t="s">
        <v>87</v>
      </c>
      <c r="M62" s="41">
        <v>0</v>
      </c>
      <c r="N62" s="10">
        <v>18</v>
      </c>
      <c r="O62" s="10">
        <v>28</v>
      </c>
    </row>
    <row r="63" spans="1:15" x14ac:dyDescent="0.35">
      <c r="A63" s="187">
        <v>2025</v>
      </c>
      <c r="B63" s="188" t="s">
        <v>78</v>
      </c>
      <c r="C63" s="187" t="s">
        <v>79</v>
      </c>
      <c r="D63" s="187" t="s">
        <v>80</v>
      </c>
      <c r="E63" s="187" t="s">
        <v>81</v>
      </c>
      <c r="F63" s="187" t="s">
        <v>82</v>
      </c>
      <c r="G63" s="187" t="s">
        <v>83</v>
      </c>
      <c r="H63" s="188" t="s">
        <v>178</v>
      </c>
      <c r="I63" s="188" t="s">
        <v>179</v>
      </c>
      <c r="J63" s="188" t="s">
        <v>138</v>
      </c>
      <c r="K63" s="187" t="s">
        <v>6</v>
      </c>
      <c r="L63" s="188" t="s">
        <v>87</v>
      </c>
      <c r="M63" s="41">
        <v>0</v>
      </c>
      <c r="N63" s="10">
        <v>23</v>
      </c>
      <c r="O63" s="10">
        <v>26</v>
      </c>
    </row>
    <row r="64" spans="1:15" x14ac:dyDescent="0.35">
      <c r="A64" s="187">
        <v>2024</v>
      </c>
      <c r="B64" s="188" t="s">
        <v>78</v>
      </c>
      <c r="C64" s="187" t="s">
        <v>79</v>
      </c>
      <c r="D64" s="187" t="s">
        <v>80</v>
      </c>
      <c r="E64" s="187" t="s">
        <v>81</v>
      </c>
      <c r="F64" s="187" t="s">
        <v>82</v>
      </c>
      <c r="G64" s="187" t="s">
        <v>83</v>
      </c>
      <c r="H64" s="188" t="s">
        <v>180</v>
      </c>
      <c r="I64" s="188" t="s">
        <v>181</v>
      </c>
      <c r="J64" s="188" t="s">
        <v>138</v>
      </c>
      <c r="K64" s="187" t="s">
        <v>6</v>
      </c>
      <c r="L64" s="188" t="s">
        <v>87</v>
      </c>
      <c r="M64" s="41">
        <v>0</v>
      </c>
      <c r="N64" s="10">
        <v>20</v>
      </c>
      <c r="O64" s="10">
        <v>44</v>
      </c>
    </row>
    <row r="65" spans="1:15" x14ac:dyDescent="0.35">
      <c r="A65" s="187">
        <v>2025</v>
      </c>
      <c r="B65" s="188" t="s">
        <v>78</v>
      </c>
      <c r="C65" s="187" t="s">
        <v>79</v>
      </c>
      <c r="D65" s="187" t="s">
        <v>80</v>
      </c>
      <c r="E65" s="187" t="s">
        <v>81</v>
      </c>
      <c r="F65" s="187" t="s">
        <v>82</v>
      </c>
      <c r="G65" s="187" t="s">
        <v>83</v>
      </c>
      <c r="H65" s="188" t="s">
        <v>180</v>
      </c>
      <c r="I65" s="188" t="s">
        <v>181</v>
      </c>
      <c r="J65" s="188" t="s">
        <v>138</v>
      </c>
      <c r="K65" s="187" t="s">
        <v>6</v>
      </c>
      <c r="L65" s="188" t="s">
        <v>87</v>
      </c>
      <c r="M65" s="41">
        <v>0</v>
      </c>
      <c r="N65" s="10">
        <v>20</v>
      </c>
      <c r="O65" s="10">
        <v>44</v>
      </c>
    </row>
    <row r="66" spans="1:15" x14ac:dyDescent="0.35">
      <c r="A66" s="187">
        <v>2024</v>
      </c>
      <c r="B66" s="188" t="s">
        <v>78</v>
      </c>
      <c r="C66" s="187" t="s">
        <v>79</v>
      </c>
      <c r="D66" s="187" t="s">
        <v>80</v>
      </c>
      <c r="E66" s="187" t="s">
        <v>81</v>
      </c>
      <c r="F66" s="187" t="s">
        <v>82</v>
      </c>
      <c r="G66" s="187" t="s">
        <v>83</v>
      </c>
      <c r="H66" s="188" t="s">
        <v>182</v>
      </c>
      <c r="I66" s="188" t="s">
        <v>183</v>
      </c>
      <c r="J66" s="188" t="s">
        <v>152</v>
      </c>
      <c r="K66" s="187" t="s">
        <v>6</v>
      </c>
      <c r="L66" s="188" t="s">
        <v>87</v>
      </c>
      <c r="M66" s="41">
        <v>0</v>
      </c>
      <c r="N66" s="10">
        <v>20</v>
      </c>
      <c r="O66" s="10">
        <v>38</v>
      </c>
    </row>
    <row r="67" spans="1:15" x14ac:dyDescent="0.35">
      <c r="A67" s="187">
        <v>2025</v>
      </c>
      <c r="B67" s="188" t="s">
        <v>78</v>
      </c>
      <c r="C67" s="187" t="s">
        <v>79</v>
      </c>
      <c r="D67" s="187" t="s">
        <v>80</v>
      </c>
      <c r="E67" s="187" t="s">
        <v>81</v>
      </c>
      <c r="F67" s="187" t="s">
        <v>82</v>
      </c>
      <c r="G67" s="187" t="s">
        <v>83</v>
      </c>
      <c r="H67" s="188" t="s">
        <v>182</v>
      </c>
      <c r="I67" s="188" t="s">
        <v>183</v>
      </c>
      <c r="J67" s="188" t="s">
        <v>152</v>
      </c>
      <c r="K67" s="187" t="s">
        <v>6</v>
      </c>
      <c r="L67" s="188" t="s">
        <v>87</v>
      </c>
      <c r="M67" s="41">
        <v>0</v>
      </c>
      <c r="N67" s="10">
        <v>24</v>
      </c>
      <c r="O67" s="10">
        <v>30</v>
      </c>
    </row>
    <row r="68" spans="1:15" x14ac:dyDescent="0.35">
      <c r="A68" s="187">
        <v>2024</v>
      </c>
      <c r="B68" s="188" t="s">
        <v>78</v>
      </c>
      <c r="C68" s="187" t="s">
        <v>79</v>
      </c>
      <c r="D68" s="187" t="s">
        <v>80</v>
      </c>
      <c r="E68" s="187" t="s">
        <v>81</v>
      </c>
      <c r="F68" s="187" t="s">
        <v>82</v>
      </c>
      <c r="G68" s="187" t="s">
        <v>83</v>
      </c>
      <c r="H68" s="188" t="s">
        <v>184</v>
      </c>
      <c r="I68" s="188" t="s">
        <v>185</v>
      </c>
      <c r="J68" s="188" t="s">
        <v>128</v>
      </c>
      <c r="K68" s="187" t="s">
        <v>6</v>
      </c>
      <c r="L68" s="188" t="s">
        <v>87</v>
      </c>
      <c r="M68" s="41">
        <v>0</v>
      </c>
      <c r="N68" s="10">
        <v>19</v>
      </c>
      <c r="O68" s="10">
        <v>40</v>
      </c>
    </row>
    <row r="69" spans="1:15" x14ac:dyDescent="0.35">
      <c r="A69" s="187">
        <v>2025</v>
      </c>
      <c r="B69" s="188" t="s">
        <v>78</v>
      </c>
      <c r="C69" s="187" t="s">
        <v>79</v>
      </c>
      <c r="D69" s="187" t="s">
        <v>80</v>
      </c>
      <c r="E69" s="187" t="s">
        <v>81</v>
      </c>
      <c r="F69" s="187" t="s">
        <v>82</v>
      </c>
      <c r="G69" s="187" t="s">
        <v>83</v>
      </c>
      <c r="H69" s="188" t="s">
        <v>184</v>
      </c>
      <c r="I69" s="188" t="s">
        <v>185</v>
      </c>
      <c r="J69" s="188" t="s">
        <v>128</v>
      </c>
      <c r="K69" s="187" t="s">
        <v>6</v>
      </c>
      <c r="L69" s="188" t="s">
        <v>87</v>
      </c>
      <c r="M69" s="41">
        <v>0</v>
      </c>
      <c r="N69" s="10">
        <v>16</v>
      </c>
      <c r="O69" s="10">
        <v>40</v>
      </c>
    </row>
    <row r="70" spans="1:15" x14ac:dyDescent="0.35">
      <c r="A70" s="187">
        <v>2024</v>
      </c>
      <c r="B70" s="188" t="s">
        <v>78</v>
      </c>
      <c r="C70" s="187" t="s">
        <v>79</v>
      </c>
      <c r="D70" s="187" t="s">
        <v>80</v>
      </c>
      <c r="E70" s="187" t="s">
        <v>81</v>
      </c>
      <c r="F70" s="187" t="s">
        <v>82</v>
      </c>
      <c r="G70" s="187" t="s">
        <v>83</v>
      </c>
      <c r="H70" s="188" t="s">
        <v>186</v>
      </c>
      <c r="I70" s="188" t="s">
        <v>187</v>
      </c>
      <c r="J70" s="188" t="s">
        <v>128</v>
      </c>
      <c r="K70" s="187" t="s">
        <v>6</v>
      </c>
      <c r="L70" s="188" t="s">
        <v>87</v>
      </c>
      <c r="M70" s="41">
        <v>0</v>
      </c>
      <c r="N70" s="10">
        <v>18</v>
      </c>
      <c r="O70" s="10">
        <v>36</v>
      </c>
    </row>
    <row r="71" spans="1:15" x14ac:dyDescent="0.35">
      <c r="A71" s="187">
        <v>2025</v>
      </c>
      <c r="B71" s="188" t="s">
        <v>78</v>
      </c>
      <c r="C71" s="187" t="s">
        <v>79</v>
      </c>
      <c r="D71" s="187" t="s">
        <v>80</v>
      </c>
      <c r="E71" s="187" t="s">
        <v>81</v>
      </c>
      <c r="F71" s="187" t="s">
        <v>82</v>
      </c>
      <c r="G71" s="187" t="s">
        <v>83</v>
      </c>
      <c r="H71" s="188" t="s">
        <v>186</v>
      </c>
      <c r="I71" s="188" t="s">
        <v>187</v>
      </c>
      <c r="J71" s="188" t="s">
        <v>128</v>
      </c>
      <c r="K71" s="187" t="s">
        <v>6</v>
      </c>
      <c r="L71" s="188" t="s">
        <v>87</v>
      </c>
      <c r="M71" s="41">
        <v>0</v>
      </c>
      <c r="N71" s="10">
        <v>18</v>
      </c>
      <c r="O71" s="10">
        <v>36</v>
      </c>
    </row>
    <row r="72" spans="1:15" x14ac:dyDescent="0.35">
      <c r="A72" s="187">
        <v>2024</v>
      </c>
      <c r="B72" s="188" t="s">
        <v>78</v>
      </c>
      <c r="C72" s="187" t="s">
        <v>79</v>
      </c>
      <c r="D72" s="187" t="s">
        <v>80</v>
      </c>
      <c r="E72" s="187" t="s">
        <v>81</v>
      </c>
      <c r="F72" s="187" t="s">
        <v>82</v>
      </c>
      <c r="G72" s="187" t="s">
        <v>83</v>
      </c>
      <c r="H72" s="188" t="s">
        <v>188</v>
      </c>
      <c r="I72" s="188" t="s">
        <v>189</v>
      </c>
      <c r="J72" s="188" t="s">
        <v>190</v>
      </c>
      <c r="K72" s="187" t="s">
        <v>6</v>
      </c>
      <c r="L72" s="188" t="s">
        <v>87</v>
      </c>
      <c r="M72" s="41">
        <v>0</v>
      </c>
      <c r="N72" s="10">
        <v>13</v>
      </c>
      <c r="O72" s="10">
        <v>28</v>
      </c>
    </row>
    <row r="73" spans="1:15" x14ac:dyDescent="0.35">
      <c r="A73" s="187">
        <v>2025</v>
      </c>
      <c r="B73" s="188" t="s">
        <v>78</v>
      </c>
      <c r="C73" s="187" t="s">
        <v>79</v>
      </c>
      <c r="D73" s="187" t="s">
        <v>80</v>
      </c>
      <c r="E73" s="187" t="s">
        <v>81</v>
      </c>
      <c r="F73" s="187" t="s">
        <v>82</v>
      </c>
      <c r="G73" s="187" t="s">
        <v>83</v>
      </c>
      <c r="H73" s="188" t="s">
        <v>188</v>
      </c>
      <c r="I73" s="188" t="s">
        <v>189</v>
      </c>
      <c r="J73" s="188" t="s">
        <v>190</v>
      </c>
      <c r="K73" s="187" t="s">
        <v>6</v>
      </c>
      <c r="L73" s="188" t="s">
        <v>87</v>
      </c>
      <c r="M73" s="41">
        <v>0</v>
      </c>
      <c r="N73" s="10">
        <v>15</v>
      </c>
      <c r="O73" s="10">
        <v>24</v>
      </c>
    </row>
    <row r="74" spans="1:15" x14ac:dyDescent="0.35">
      <c r="A74" s="187">
        <v>2024</v>
      </c>
      <c r="B74" s="188" t="s">
        <v>78</v>
      </c>
      <c r="C74" s="187" t="s">
        <v>79</v>
      </c>
      <c r="D74" s="187" t="s">
        <v>80</v>
      </c>
      <c r="E74" s="187" t="s">
        <v>81</v>
      </c>
      <c r="F74" s="187" t="s">
        <v>82</v>
      </c>
      <c r="G74" s="187" t="s">
        <v>83</v>
      </c>
      <c r="H74" s="188" t="s">
        <v>191</v>
      </c>
      <c r="I74" s="188" t="s">
        <v>192</v>
      </c>
      <c r="J74" s="188" t="s">
        <v>193</v>
      </c>
      <c r="K74" s="187" t="s">
        <v>6</v>
      </c>
      <c r="L74" s="188" t="s">
        <v>87</v>
      </c>
      <c r="M74" s="41">
        <v>0</v>
      </c>
      <c r="N74" s="10">
        <v>28</v>
      </c>
      <c r="O74" s="10">
        <v>52</v>
      </c>
    </row>
    <row r="75" spans="1:15" x14ac:dyDescent="0.35">
      <c r="A75" s="187">
        <v>2025</v>
      </c>
      <c r="B75" s="188" t="s">
        <v>78</v>
      </c>
      <c r="C75" s="187" t="s">
        <v>79</v>
      </c>
      <c r="D75" s="187" t="s">
        <v>80</v>
      </c>
      <c r="E75" s="187" t="s">
        <v>81</v>
      </c>
      <c r="F75" s="187" t="s">
        <v>82</v>
      </c>
      <c r="G75" s="187" t="s">
        <v>83</v>
      </c>
      <c r="H75" s="188" t="s">
        <v>191</v>
      </c>
      <c r="I75" s="188" t="s">
        <v>192</v>
      </c>
      <c r="J75" s="188" t="s">
        <v>193</v>
      </c>
      <c r="K75" s="187" t="s">
        <v>6</v>
      </c>
      <c r="L75" s="188" t="s">
        <v>87</v>
      </c>
      <c r="M75" s="41">
        <v>0</v>
      </c>
      <c r="N75" s="10">
        <v>24</v>
      </c>
      <c r="O75" s="10">
        <v>48</v>
      </c>
    </row>
    <row r="76" spans="1:15" x14ac:dyDescent="0.35">
      <c r="A76" s="187">
        <v>2024</v>
      </c>
      <c r="B76" s="188" t="s">
        <v>78</v>
      </c>
      <c r="C76" s="187" t="s">
        <v>79</v>
      </c>
      <c r="D76" s="187" t="s">
        <v>80</v>
      </c>
      <c r="E76" s="187" t="s">
        <v>81</v>
      </c>
      <c r="F76" s="187" t="s">
        <v>82</v>
      </c>
      <c r="G76" s="187" t="s">
        <v>83</v>
      </c>
      <c r="H76" s="188" t="s">
        <v>194</v>
      </c>
      <c r="I76" s="188" t="s">
        <v>195</v>
      </c>
      <c r="J76" s="188" t="s">
        <v>196</v>
      </c>
      <c r="K76" s="187" t="s">
        <v>6</v>
      </c>
      <c r="L76" s="188" t="s">
        <v>87</v>
      </c>
      <c r="M76" s="41">
        <v>0</v>
      </c>
      <c r="N76" s="10">
        <v>27</v>
      </c>
      <c r="O76" s="10">
        <v>46</v>
      </c>
    </row>
    <row r="77" spans="1:15" x14ac:dyDescent="0.35">
      <c r="A77" s="187">
        <v>2025</v>
      </c>
      <c r="B77" s="188" t="s">
        <v>78</v>
      </c>
      <c r="C77" s="187" t="s">
        <v>79</v>
      </c>
      <c r="D77" s="187" t="s">
        <v>80</v>
      </c>
      <c r="E77" s="187" t="s">
        <v>81</v>
      </c>
      <c r="F77" s="187" t="s">
        <v>82</v>
      </c>
      <c r="G77" s="187" t="s">
        <v>83</v>
      </c>
      <c r="H77" s="188" t="s">
        <v>194</v>
      </c>
      <c r="I77" s="188" t="s">
        <v>195</v>
      </c>
      <c r="J77" s="188" t="s">
        <v>196</v>
      </c>
      <c r="K77" s="187" t="s">
        <v>6</v>
      </c>
      <c r="L77" s="188" t="s">
        <v>87</v>
      </c>
      <c r="M77" s="41">
        <v>0</v>
      </c>
      <c r="N77" s="10">
        <v>20.466699999999999</v>
      </c>
      <c r="O77" s="10">
        <v>42</v>
      </c>
    </row>
    <row r="78" spans="1:15" x14ac:dyDescent="0.35">
      <c r="A78" s="187">
        <v>2024</v>
      </c>
      <c r="B78" s="188" t="s">
        <v>78</v>
      </c>
      <c r="C78" s="187" t="s">
        <v>79</v>
      </c>
      <c r="D78" s="187" t="s">
        <v>80</v>
      </c>
      <c r="E78" s="187" t="s">
        <v>81</v>
      </c>
      <c r="F78" s="187" t="s">
        <v>82</v>
      </c>
      <c r="G78" s="187" t="s">
        <v>83</v>
      </c>
      <c r="H78" s="188" t="s">
        <v>197</v>
      </c>
      <c r="I78" s="188" t="s">
        <v>198</v>
      </c>
      <c r="J78" s="188" t="s">
        <v>199</v>
      </c>
      <c r="K78" s="187" t="s">
        <v>6</v>
      </c>
      <c r="L78" s="188" t="s">
        <v>87</v>
      </c>
      <c r="M78" s="41">
        <v>0</v>
      </c>
      <c r="N78" s="10">
        <v>23</v>
      </c>
      <c r="O78" s="10">
        <v>43</v>
      </c>
    </row>
    <row r="79" spans="1:15" x14ac:dyDescent="0.35">
      <c r="A79" s="187">
        <v>2025</v>
      </c>
      <c r="B79" s="188" t="s">
        <v>78</v>
      </c>
      <c r="C79" s="187" t="s">
        <v>79</v>
      </c>
      <c r="D79" s="187" t="s">
        <v>80</v>
      </c>
      <c r="E79" s="187" t="s">
        <v>81</v>
      </c>
      <c r="F79" s="187" t="s">
        <v>82</v>
      </c>
      <c r="G79" s="187" t="s">
        <v>83</v>
      </c>
      <c r="H79" s="188" t="s">
        <v>197</v>
      </c>
      <c r="I79" s="188" t="s">
        <v>198</v>
      </c>
      <c r="J79" s="188" t="s">
        <v>199</v>
      </c>
      <c r="K79" s="187" t="s">
        <v>6</v>
      </c>
      <c r="L79" s="188" t="s">
        <v>87</v>
      </c>
      <c r="M79" s="41">
        <v>0</v>
      </c>
      <c r="N79" s="10">
        <v>23</v>
      </c>
      <c r="O79" s="10">
        <v>38</v>
      </c>
    </row>
    <row r="80" spans="1:15" x14ac:dyDescent="0.35">
      <c r="A80" s="187">
        <v>2024</v>
      </c>
      <c r="B80" s="188" t="s">
        <v>78</v>
      </c>
      <c r="C80" s="187" t="s">
        <v>79</v>
      </c>
      <c r="D80" s="187" t="s">
        <v>80</v>
      </c>
      <c r="E80" s="187" t="s">
        <v>81</v>
      </c>
      <c r="F80" s="187" t="s">
        <v>82</v>
      </c>
      <c r="G80" s="187" t="s">
        <v>83</v>
      </c>
      <c r="H80" s="188" t="s">
        <v>200</v>
      </c>
      <c r="I80" s="188" t="s">
        <v>201</v>
      </c>
      <c r="J80" s="188" t="s">
        <v>193</v>
      </c>
      <c r="K80" s="187" t="s">
        <v>6</v>
      </c>
      <c r="L80" s="188" t="s">
        <v>87</v>
      </c>
      <c r="M80" s="41">
        <v>0</v>
      </c>
      <c r="N80" s="10">
        <v>25</v>
      </c>
      <c r="O80" s="10">
        <v>52</v>
      </c>
    </row>
    <row r="81" spans="1:15" x14ac:dyDescent="0.35">
      <c r="A81" s="187">
        <v>2025</v>
      </c>
      <c r="B81" s="188" t="s">
        <v>78</v>
      </c>
      <c r="C81" s="187" t="s">
        <v>79</v>
      </c>
      <c r="D81" s="187" t="s">
        <v>80</v>
      </c>
      <c r="E81" s="187" t="s">
        <v>81</v>
      </c>
      <c r="F81" s="187" t="s">
        <v>82</v>
      </c>
      <c r="G81" s="187" t="s">
        <v>83</v>
      </c>
      <c r="H81" s="188" t="s">
        <v>200</v>
      </c>
      <c r="I81" s="188" t="s">
        <v>201</v>
      </c>
      <c r="J81" s="188" t="s">
        <v>193</v>
      </c>
      <c r="K81" s="187" t="s">
        <v>6</v>
      </c>
      <c r="L81" s="188" t="s">
        <v>87</v>
      </c>
      <c r="M81" s="41">
        <v>0</v>
      </c>
      <c r="N81" s="10">
        <v>26</v>
      </c>
      <c r="O81" s="10">
        <v>50</v>
      </c>
    </row>
    <row r="82" spans="1:15" x14ac:dyDescent="0.35">
      <c r="A82" s="187">
        <v>2024</v>
      </c>
      <c r="B82" s="188" t="s">
        <v>78</v>
      </c>
      <c r="C82" s="187" t="s">
        <v>79</v>
      </c>
      <c r="D82" s="187" t="s">
        <v>80</v>
      </c>
      <c r="E82" s="187" t="s">
        <v>81</v>
      </c>
      <c r="F82" s="187" t="s">
        <v>82</v>
      </c>
      <c r="G82" s="187" t="s">
        <v>83</v>
      </c>
      <c r="H82" s="188" t="s">
        <v>202</v>
      </c>
      <c r="I82" s="188" t="s">
        <v>203</v>
      </c>
      <c r="J82" s="188" t="s">
        <v>166</v>
      </c>
      <c r="K82" s="187" t="s">
        <v>6</v>
      </c>
      <c r="L82" s="188" t="s">
        <v>87</v>
      </c>
      <c r="M82" s="41">
        <v>0</v>
      </c>
      <c r="N82" s="10">
        <v>15</v>
      </c>
      <c r="O82" s="10">
        <v>36</v>
      </c>
    </row>
    <row r="83" spans="1:15" x14ac:dyDescent="0.35">
      <c r="A83" s="187">
        <v>2025</v>
      </c>
      <c r="B83" s="188" t="s">
        <v>78</v>
      </c>
      <c r="C83" s="187" t="s">
        <v>79</v>
      </c>
      <c r="D83" s="187" t="s">
        <v>80</v>
      </c>
      <c r="E83" s="187" t="s">
        <v>81</v>
      </c>
      <c r="F83" s="187" t="s">
        <v>82</v>
      </c>
      <c r="G83" s="187" t="s">
        <v>83</v>
      </c>
      <c r="H83" s="188" t="s">
        <v>202</v>
      </c>
      <c r="I83" s="188" t="s">
        <v>203</v>
      </c>
      <c r="J83" s="188" t="s">
        <v>166</v>
      </c>
      <c r="K83" s="187" t="s">
        <v>6</v>
      </c>
      <c r="L83" s="188" t="s">
        <v>87</v>
      </c>
      <c r="M83" s="41">
        <v>0</v>
      </c>
      <c r="N83" s="10">
        <v>17</v>
      </c>
      <c r="O83" s="10">
        <v>31</v>
      </c>
    </row>
    <row r="84" spans="1:15" x14ac:dyDescent="0.35">
      <c r="A84" s="187">
        <v>2024</v>
      </c>
      <c r="B84" s="188" t="s">
        <v>78</v>
      </c>
      <c r="C84" s="187" t="s">
        <v>79</v>
      </c>
      <c r="D84" s="187" t="s">
        <v>80</v>
      </c>
      <c r="E84" s="187" t="s">
        <v>81</v>
      </c>
      <c r="F84" s="187" t="s">
        <v>82</v>
      </c>
      <c r="G84" s="187" t="s">
        <v>83</v>
      </c>
      <c r="H84" s="188" t="s">
        <v>204</v>
      </c>
      <c r="I84" s="188" t="s">
        <v>205</v>
      </c>
      <c r="J84" s="188" t="s">
        <v>141</v>
      </c>
      <c r="K84" s="187" t="s">
        <v>6</v>
      </c>
      <c r="L84" s="188" t="s">
        <v>87</v>
      </c>
      <c r="M84" s="41">
        <v>0</v>
      </c>
      <c r="N84" s="10">
        <v>24</v>
      </c>
      <c r="O84" s="10">
        <v>36</v>
      </c>
    </row>
    <row r="85" spans="1:15" x14ac:dyDescent="0.35">
      <c r="A85" s="187">
        <v>2025</v>
      </c>
      <c r="B85" s="188" t="s">
        <v>78</v>
      </c>
      <c r="C85" s="187" t="s">
        <v>79</v>
      </c>
      <c r="D85" s="187" t="s">
        <v>80</v>
      </c>
      <c r="E85" s="187" t="s">
        <v>81</v>
      </c>
      <c r="F85" s="187" t="s">
        <v>82</v>
      </c>
      <c r="G85" s="187" t="s">
        <v>83</v>
      </c>
      <c r="H85" s="188" t="s">
        <v>204</v>
      </c>
      <c r="I85" s="188" t="s">
        <v>205</v>
      </c>
      <c r="J85" s="188" t="s">
        <v>141</v>
      </c>
      <c r="K85" s="187" t="s">
        <v>6</v>
      </c>
      <c r="L85" s="188" t="s">
        <v>87</v>
      </c>
      <c r="M85" s="41">
        <v>0</v>
      </c>
      <c r="N85" s="10">
        <v>21</v>
      </c>
      <c r="O85" s="10">
        <v>36</v>
      </c>
    </row>
    <row r="86" spans="1:15" x14ac:dyDescent="0.35">
      <c r="A86" s="187">
        <v>2024</v>
      </c>
      <c r="B86" s="188" t="s">
        <v>78</v>
      </c>
      <c r="C86" s="187" t="s">
        <v>79</v>
      </c>
      <c r="D86" s="187" t="s">
        <v>80</v>
      </c>
      <c r="E86" s="187" t="s">
        <v>81</v>
      </c>
      <c r="F86" s="187" t="s">
        <v>82</v>
      </c>
      <c r="G86" s="187" t="s">
        <v>83</v>
      </c>
      <c r="H86" s="188" t="s">
        <v>206</v>
      </c>
      <c r="I86" s="188" t="s">
        <v>207</v>
      </c>
      <c r="J86" s="188" t="s">
        <v>175</v>
      </c>
      <c r="K86" s="187" t="s">
        <v>6</v>
      </c>
      <c r="L86" s="188" t="s">
        <v>87</v>
      </c>
      <c r="M86" s="41">
        <v>0</v>
      </c>
      <c r="N86" s="10">
        <v>17</v>
      </c>
      <c r="O86" s="10">
        <v>37</v>
      </c>
    </row>
    <row r="87" spans="1:15" x14ac:dyDescent="0.35">
      <c r="A87" s="187">
        <v>2025</v>
      </c>
      <c r="B87" s="188" t="s">
        <v>78</v>
      </c>
      <c r="C87" s="187" t="s">
        <v>79</v>
      </c>
      <c r="D87" s="187" t="s">
        <v>80</v>
      </c>
      <c r="E87" s="187" t="s">
        <v>81</v>
      </c>
      <c r="F87" s="187" t="s">
        <v>82</v>
      </c>
      <c r="G87" s="187" t="s">
        <v>83</v>
      </c>
      <c r="H87" s="188" t="s">
        <v>206</v>
      </c>
      <c r="I87" s="188" t="s">
        <v>207</v>
      </c>
      <c r="J87" s="188" t="s">
        <v>175</v>
      </c>
      <c r="K87" s="187" t="s">
        <v>6</v>
      </c>
      <c r="L87" s="188" t="s">
        <v>87</v>
      </c>
      <c r="M87" s="41">
        <v>0</v>
      </c>
      <c r="N87" s="10">
        <v>18</v>
      </c>
      <c r="O87" s="10">
        <v>36</v>
      </c>
    </row>
    <row r="88" spans="1:15" x14ac:dyDescent="0.35">
      <c r="A88" s="187">
        <v>2024</v>
      </c>
      <c r="B88" s="188" t="s">
        <v>78</v>
      </c>
      <c r="C88" s="187" t="s">
        <v>79</v>
      </c>
      <c r="D88" s="187" t="s">
        <v>80</v>
      </c>
      <c r="E88" s="187" t="s">
        <v>81</v>
      </c>
      <c r="F88" s="187" t="s">
        <v>82</v>
      </c>
      <c r="G88" s="187" t="s">
        <v>83</v>
      </c>
      <c r="H88" s="188" t="s">
        <v>208</v>
      </c>
      <c r="I88" s="188" t="s">
        <v>209</v>
      </c>
      <c r="J88" s="188" t="s">
        <v>210</v>
      </c>
      <c r="K88" s="187" t="s">
        <v>6</v>
      </c>
      <c r="L88" s="188" t="s">
        <v>87</v>
      </c>
      <c r="M88" s="41">
        <v>0</v>
      </c>
      <c r="N88" s="10">
        <v>26</v>
      </c>
      <c r="O88" s="10">
        <v>31</v>
      </c>
    </row>
    <row r="89" spans="1:15" x14ac:dyDescent="0.35">
      <c r="A89" s="187">
        <v>2025</v>
      </c>
      <c r="B89" s="188" t="s">
        <v>78</v>
      </c>
      <c r="C89" s="187" t="s">
        <v>79</v>
      </c>
      <c r="D89" s="187" t="s">
        <v>80</v>
      </c>
      <c r="E89" s="187" t="s">
        <v>81</v>
      </c>
      <c r="F89" s="187" t="s">
        <v>82</v>
      </c>
      <c r="G89" s="187" t="s">
        <v>83</v>
      </c>
      <c r="H89" s="188" t="s">
        <v>208</v>
      </c>
      <c r="I89" s="188" t="s">
        <v>209</v>
      </c>
      <c r="J89" s="188" t="s">
        <v>210</v>
      </c>
      <c r="K89" s="187" t="s">
        <v>6</v>
      </c>
      <c r="L89" s="188" t="s">
        <v>87</v>
      </c>
      <c r="M89" s="41">
        <v>0</v>
      </c>
      <c r="N89" s="10">
        <v>23</v>
      </c>
      <c r="O89" s="10">
        <v>38</v>
      </c>
    </row>
    <row r="90" spans="1:15" x14ac:dyDescent="0.35">
      <c r="A90" s="187">
        <v>2024</v>
      </c>
      <c r="B90" s="188" t="s">
        <v>78</v>
      </c>
      <c r="C90" s="187" t="s">
        <v>79</v>
      </c>
      <c r="D90" s="187" t="s">
        <v>80</v>
      </c>
      <c r="E90" s="187" t="s">
        <v>81</v>
      </c>
      <c r="F90" s="187" t="s">
        <v>82</v>
      </c>
      <c r="G90" s="187" t="s">
        <v>83</v>
      </c>
      <c r="H90" s="188" t="s">
        <v>211</v>
      </c>
      <c r="I90" s="188" t="s">
        <v>212</v>
      </c>
      <c r="J90" s="188" t="s">
        <v>128</v>
      </c>
      <c r="K90" s="187" t="s">
        <v>6</v>
      </c>
      <c r="L90" s="188" t="s">
        <v>87</v>
      </c>
      <c r="M90" s="41">
        <v>0</v>
      </c>
      <c r="N90" s="10">
        <v>20.466699999999999</v>
      </c>
      <c r="O90" s="10">
        <v>29</v>
      </c>
    </row>
    <row r="91" spans="1:15" x14ac:dyDescent="0.35">
      <c r="A91" s="187">
        <v>2025</v>
      </c>
      <c r="B91" s="188" t="s">
        <v>78</v>
      </c>
      <c r="C91" s="187" t="s">
        <v>79</v>
      </c>
      <c r="D91" s="187" t="s">
        <v>80</v>
      </c>
      <c r="E91" s="187" t="s">
        <v>81</v>
      </c>
      <c r="F91" s="187" t="s">
        <v>82</v>
      </c>
      <c r="G91" s="187" t="s">
        <v>83</v>
      </c>
      <c r="H91" s="188" t="s">
        <v>211</v>
      </c>
      <c r="I91" s="188" t="s">
        <v>212</v>
      </c>
      <c r="J91" s="188" t="s">
        <v>128</v>
      </c>
      <c r="K91" s="187" t="s">
        <v>6</v>
      </c>
      <c r="L91" s="188" t="s">
        <v>87</v>
      </c>
      <c r="M91" s="41">
        <v>0</v>
      </c>
      <c r="N91" s="10">
        <v>21</v>
      </c>
      <c r="O91" s="10">
        <v>36</v>
      </c>
    </row>
    <row r="92" spans="1:15" x14ac:dyDescent="0.35">
      <c r="A92" s="187">
        <v>2024</v>
      </c>
      <c r="B92" s="188" t="s">
        <v>78</v>
      </c>
      <c r="C92" s="187" t="s">
        <v>79</v>
      </c>
      <c r="D92" s="187" t="s">
        <v>80</v>
      </c>
      <c r="E92" s="187" t="s">
        <v>81</v>
      </c>
      <c r="F92" s="187" t="s">
        <v>82</v>
      </c>
      <c r="G92" s="187" t="s">
        <v>83</v>
      </c>
      <c r="H92" s="188" t="s">
        <v>213</v>
      </c>
      <c r="I92" s="188" t="s">
        <v>214</v>
      </c>
      <c r="J92" s="188" t="s">
        <v>215</v>
      </c>
      <c r="K92" s="187" t="s">
        <v>6</v>
      </c>
      <c r="L92" s="188" t="s">
        <v>87</v>
      </c>
      <c r="M92" s="41">
        <v>0</v>
      </c>
      <c r="N92" s="10">
        <v>38</v>
      </c>
      <c r="O92" s="10">
        <v>68</v>
      </c>
    </row>
    <row r="93" spans="1:15" x14ac:dyDescent="0.35">
      <c r="A93" s="187">
        <v>2025</v>
      </c>
      <c r="B93" s="188" t="s">
        <v>78</v>
      </c>
      <c r="C93" s="187" t="s">
        <v>79</v>
      </c>
      <c r="D93" s="187" t="s">
        <v>80</v>
      </c>
      <c r="E93" s="187" t="s">
        <v>81</v>
      </c>
      <c r="F93" s="187" t="s">
        <v>82</v>
      </c>
      <c r="G93" s="187" t="s">
        <v>83</v>
      </c>
      <c r="H93" s="188" t="s">
        <v>213</v>
      </c>
      <c r="I93" s="188" t="s">
        <v>214</v>
      </c>
      <c r="J93" s="188" t="s">
        <v>215</v>
      </c>
      <c r="K93" s="187" t="s">
        <v>6</v>
      </c>
      <c r="L93" s="188" t="s">
        <v>87</v>
      </c>
      <c r="M93" s="41">
        <v>0</v>
      </c>
      <c r="N93" s="10">
        <v>33</v>
      </c>
      <c r="O93" s="10">
        <v>78</v>
      </c>
    </row>
    <row r="94" spans="1:15" x14ac:dyDescent="0.35">
      <c r="A94" s="187">
        <v>2024</v>
      </c>
      <c r="B94" s="188" t="s">
        <v>78</v>
      </c>
      <c r="C94" s="187" t="s">
        <v>79</v>
      </c>
      <c r="D94" s="187" t="s">
        <v>80</v>
      </c>
      <c r="E94" s="187" t="s">
        <v>81</v>
      </c>
      <c r="F94" s="187" t="s">
        <v>82</v>
      </c>
      <c r="G94" s="187" t="s">
        <v>83</v>
      </c>
      <c r="H94" s="188" t="s">
        <v>216</v>
      </c>
      <c r="I94" s="188" t="s">
        <v>217</v>
      </c>
      <c r="J94" s="188" t="s">
        <v>218</v>
      </c>
      <c r="K94" s="187" t="s">
        <v>6</v>
      </c>
      <c r="L94" s="188" t="s">
        <v>100</v>
      </c>
      <c r="M94" s="41">
        <v>0</v>
      </c>
      <c r="N94" s="10">
        <v>24</v>
      </c>
      <c r="O94" s="10">
        <v>38</v>
      </c>
    </row>
    <row r="95" spans="1:15" x14ac:dyDescent="0.35">
      <c r="A95" s="187">
        <v>2025</v>
      </c>
      <c r="B95" s="188" t="s">
        <v>78</v>
      </c>
      <c r="C95" s="187" t="s">
        <v>79</v>
      </c>
      <c r="D95" s="187" t="s">
        <v>80</v>
      </c>
      <c r="E95" s="187" t="s">
        <v>81</v>
      </c>
      <c r="F95" s="187" t="s">
        <v>82</v>
      </c>
      <c r="G95" s="187" t="s">
        <v>83</v>
      </c>
      <c r="H95" s="188" t="s">
        <v>216</v>
      </c>
      <c r="I95" s="188" t="s">
        <v>217</v>
      </c>
      <c r="J95" s="188" t="s">
        <v>218</v>
      </c>
      <c r="K95" s="187" t="s">
        <v>6</v>
      </c>
      <c r="L95" s="188" t="s">
        <v>100</v>
      </c>
      <c r="M95" s="41">
        <v>17.7</v>
      </c>
      <c r="N95" s="10">
        <v>24</v>
      </c>
      <c r="O95" s="10">
        <v>38</v>
      </c>
    </row>
    <row r="96" spans="1:15" x14ac:dyDescent="0.35">
      <c r="A96" s="187">
        <v>2024</v>
      </c>
      <c r="B96" s="188" t="s">
        <v>78</v>
      </c>
      <c r="C96" s="187" t="s">
        <v>79</v>
      </c>
      <c r="D96" s="187" t="s">
        <v>80</v>
      </c>
      <c r="E96" s="187" t="s">
        <v>81</v>
      </c>
      <c r="F96" s="187" t="s">
        <v>82</v>
      </c>
      <c r="G96" s="187" t="s">
        <v>83</v>
      </c>
      <c r="H96" s="188" t="s">
        <v>219</v>
      </c>
      <c r="I96" s="188" t="s">
        <v>220</v>
      </c>
      <c r="J96" s="188" t="s">
        <v>218</v>
      </c>
      <c r="K96" s="187" t="s">
        <v>6</v>
      </c>
      <c r="L96" s="188" t="s">
        <v>100</v>
      </c>
      <c r="M96" s="41">
        <v>0</v>
      </c>
      <c r="N96" s="10">
        <v>21.933399999999999</v>
      </c>
      <c r="O96" s="10">
        <v>41</v>
      </c>
    </row>
    <row r="97" spans="1:15" x14ac:dyDescent="0.35">
      <c r="A97" s="187">
        <v>2025</v>
      </c>
      <c r="B97" s="188" t="s">
        <v>78</v>
      </c>
      <c r="C97" s="187" t="s">
        <v>79</v>
      </c>
      <c r="D97" s="187" t="s">
        <v>80</v>
      </c>
      <c r="E97" s="187" t="s">
        <v>81</v>
      </c>
      <c r="F97" s="187" t="s">
        <v>82</v>
      </c>
      <c r="G97" s="187" t="s">
        <v>83</v>
      </c>
      <c r="H97" s="188" t="s">
        <v>219</v>
      </c>
      <c r="I97" s="188" t="s">
        <v>220</v>
      </c>
      <c r="J97" s="188" t="s">
        <v>218</v>
      </c>
      <c r="K97" s="187" t="s">
        <v>6</v>
      </c>
      <c r="L97" s="188" t="s">
        <v>100</v>
      </c>
      <c r="M97" s="41">
        <v>17.5</v>
      </c>
      <c r="N97" s="10">
        <v>23.933399999999999</v>
      </c>
      <c r="O97" s="10">
        <v>42</v>
      </c>
    </row>
    <row r="98" spans="1:15" x14ac:dyDescent="0.35">
      <c r="A98" s="187">
        <v>2024</v>
      </c>
      <c r="B98" s="188" t="s">
        <v>78</v>
      </c>
      <c r="C98" s="187" t="s">
        <v>79</v>
      </c>
      <c r="D98" s="187" t="s">
        <v>80</v>
      </c>
      <c r="E98" s="187" t="s">
        <v>81</v>
      </c>
      <c r="F98" s="187" t="s">
        <v>82</v>
      </c>
      <c r="G98" s="187" t="s">
        <v>83</v>
      </c>
      <c r="H98" s="188" t="s">
        <v>221</v>
      </c>
      <c r="I98" s="188" t="s">
        <v>222</v>
      </c>
      <c r="J98" s="188" t="s">
        <v>223</v>
      </c>
      <c r="K98" s="187" t="s">
        <v>119</v>
      </c>
      <c r="L98" s="188" t="s">
        <v>87</v>
      </c>
      <c r="M98" s="41">
        <v>0</v>
      </c>
      <c r="N98" s="10">
        <v>0</v>
      </c>
      <c r="O98" s="10">
        <v>0</v>
      </c>
    </row>
    <row r="99" spans="1:15" x14ac:dyDescent="0.35">
      <c r="A99" s="187">
        <v>2024</v>
      </c>
      <c r="B99" s="188" t="s">
        <v>78</v>
      </c>
      <c r="C99" s="187" t="s">
        <v>79</v>
      </c>
      <c r="D99" s="187" t="s">
        <v>80</v>
      </c>
      <c r="E99" s="187" t="s">
        <v>81</v>
      </c>
      <c r="F99" s="187" t="s">
        <v>82</v>
      </c>
      <c r="G99" s="187" t="s">
        <v>83</v>
      </c>
      <c r="H99" s="188" t="s">
        <v>224</v>
      </c>
      <c r="I99" s="188" t="s">
        <v>225</v>
      </c>
      <c r="J99" s="188" t="s">
        <v>226</v>
      </c>
      <c r="K99" s="187" t="s">
        <v>6</v>
      </c>
      <c r="L99" s="188" t="s">
        <v>100</v>
      </c>
      <c r="M99" s="41">
        <v>0</v>
      </c>
      <c r="N99" s="10">
        <v>23</v>
      </c>
      <c r="O99" s="10">
        <v>38</v>
      </c>
    </row>
    <row r="100" spans="1:15" x14ac:dyDescent="0.35">
      <c r="A100" s="187">
        <v>2025</v>
      </c>
      <c r="B100" s="188" t="s">
        <v>78</v>
      </c>
      <c r="C100" s="187" t="s">
        <v>79</v>
      </c>
      <c r="D100" s="187" t="s">
        <v>80</v>
      </c>
      <c r="E100" s="187" t="s">
        <v>81</v>
      </c>
      <c r="F100" s="187" t="s">
        <v>82</v>
      </c>
      <c r="G100" s="187" t="s">
        <v>83</v>
      </c>
      <c r="H100" s="188" t="s">
        <v>224</v>
      </c>
      <c r="I100" s="188" t="s">
        <v>225</v>
      </c>
      <c r="J100" s="188" t="s">
        <v>226</v>
      </c>
      <c r="K100" s="187" t="s">
        <v>6</v>
      </c>
      <c r="L100" s="188" t="s">
        <v>100</v>
      </c>
      <c r="M100" s="41">
        <v>18.2</v>
      </c>
      <c r="N100" s="10">
        <v>23</v>
      </c>
      <c r="O100" s="10">
        <v>38</v>
      </c>
    </row>
    <row r="101" spans="1:15" x14ac:dyDescent="0.35">
      <c r="A101" s="187">
        <v>2024</v>
      </c>
      <c r="B101" s="188" t="s">
        <v>78</v>
      </c>
      <c r="C101" s="187" t="s">
        <v>79</v>
      </c>
      <c r="D101" s="187" t="s">
        <v>80</v>
      </c>
      <c r="E101" s="187" t="s">
        <v>81</v>
      </c>
      <c r="F101" s="187" t="s">
        <v>82</v>
      </c>
      <c r="G101" s="187" t="s">
        <v>83</v>
      </c>
      <c r="H101" s="188" t="s">
        <v>227</v>
      </c>
      <c r="I101" s="188" t="s">
        <v>228</v>
      </c>
      <c r="J101" s="188" t="s">
        <v>229</v>
      </c>
      <c r="K101" s="187" t="s">
        <v>6</v>
      </c>
      <c r="L101" s="188" t="s">
        <v>100</v>
      </c>
      <c r="M101" s="41">
        <v>0</v>
      </c>
      <c r="N101" s="10">
        <v>28</v>
      </c>
      <c r="O101" s="10">
        <v>54</v>
      </c>
    </row>
    <row r="102" spans="1:15" x14ac:dyDescent="0.35">
      <c r="A102" s="187">
        <v>2025</v>
      </c>
      <c r="B102" s="188" t="s">
        <v>78</v>
      </c>
      <c r="C102" s="187" t="s">
        <v>79</v>
      </c>
      <c r="D102" s="187" t="s">
        <v>80</v>
      </c>
      <c r="E102" s="187" t="s">
        <v>81</v>
      </c>
      <c r="F102" s="187" t="s">
        <v>82</v>
      </c>
      <c r="G102" s="187" t="s">
        <v>83</v>
      </c>
      <c r="H102" s="188" t="s">
        <v>227</v>
      </c>
      <c r="I102" s="188" t="s">
        <v>228</v>
      </c>
      <c r="J102" s="188" t="s">
        <v>229</v>
      </c>
      <c r="K102" s="187" t="s">
        <v>6</v>
      </c>
      <c r="L102" s="188" t="s">
        <v>100</v>
      </c>
      <c r="M102" s="41">
        <v>22.4</v>
      </c>
      <c r="N102" s="10">
        <v>28</v>
      </c>
      <c r="O102" s="10">
        <v>54</v>
      </c>
    </row>
    <row r="103" spans="1:15" x14ac:dyDescent="0.35">
      <c r="A103" s="187">
        <v>2024</v>
      </c>
      <c r="B103" s="188" t="s">
        <v>78</v>
      </c>
      <c r="C103" s="187" t="s">
        <v>79</v>
      </c>
      <c r="D103" s="187" t="s">
        <v>80</v>
      </c>
      <c r="E103" s="187" t="s">
        <v>81</v>
      </c>
      <c r="F103" s="187" t="s">
        <v>82</v>
      </c>
      <c r="G103" s="187" t="s">
        <v>83</v>
      </c>
      <c r="H103" s="188" t="s">
        <v>230</v>
      </c>
      <c r="I103" s="188" t="s">
        <v>231</v>
      </c>
      <c r="J103" s="188" t="s">
        <v>232</v>
      </c>
      <c r="K103" s="187" t="s">
        <v>233</v>
      </c>
      <c r="L103" s="188" t="s">
        <v>100</v>
      </c>
      <c r="M103" s="41">
        <v>0</v>
      </c>
      <c r="N103" s="10">
        <v>8</v>
      </c>
      <c r="O103" s="10">
        <v>0</v>
      </c>
    </row>
    <row r="104" spans="1:15" x14ac:dyDescent="0.35">
      <c r="A104" s="187">
        <v>2025</v>
      </c>
      <c r="B104" s="188" t="s">
        <v>78</v>
      </c>
      <c r="C104" s="187" t="s">
        <v>79</v>
      </c>
      <c r="D104" s="187" t="s">
        <v>80</v>
      </c>
      <c r="E104" s="187" t="s">
        <v>81</v>
      </c>
      <c r="F104" s="187" t="s">
        <v>82</v>
      </c>
      <c r="G104" s="187" t="s">
        <v>83</v>
      </c>
      <c r="H104" s="188" t="s">
        <v>230</v>
      </c>
      <c r="I104" s="188" t="s">
        <v>231</v>
      </c>
      <c r="J104" s="188" t="s">
        <v>232</v>
      </c>
      <c r="K104" s="187" t="s">
        <v>233</v>
      </c>
      <c r="L104" s="188" t="s">
        <v>100</v>
      </c>
      <c r="M104" s="41">
        <v>2.0299999999999998</v>
      </c>
      <c r="N104" s="10">
        <v>8</v>
      </c>
      <c r="O104" s="10">
        <v>0</v>
      </c>
    </row>
    <row r="105" spans="1:15" x14ac:dyDescent="0.35">
      <c r="A105" s="187">
        <v>2024</v>
      </c>
      <c r="B105" s="188" t="s">
        <v>78</v>
      </c>
      <c r="C105" s="187" t="s">
        <v>79</v>
      </c>
      <c r="D105" s="187" t="s">
        <v>80</v>
      </c>
      <c r="E105" s="187" t="s">
        <v>81</v>
      </c>
      <c r="F105" s="187" t="s">
        <v>82</v>
      </c>
      <c r="G105" s="187" t="s">
        <v>83</v>
      </c>
      <c r="H105" s="188" t="s">
        <v>234</v>
      </c>
      <c r="I105" s="188" t="s">
        <v>235</v>
      </c>
      <c r="J105" s="188" t="s">
        <v>232</v>
      </c>
      <c r="K105" s="187" t="s">
        <v>6</v>
      </c>
      <c r="L105" s="188" t="s">
        <v>87</v>
      </c>
      <c r="M105" s="41">
        <v>0</v>
      </c>
      <c r="N105" s="10">
        <v>26</v>
      </c>
      <c r="O105" s="10">
        <v>44</v>
      </c>
    </row>
    <row r="106" spans="1:15" x14ac:dyDescent="0.35">
      <c r="A106" s="187">
        <v>2025</v>
      </c>
      <c r="B106" s="188" t="s">
        <v>78</v>
      </c>
      <c r="C106" s="187" t="s">
        <v>79</v>
      </c>
      <c r="D106" s="187" t="s">
        <v>80</v>
      </c>
      <c r="E106" s="187" t="s">
        <v>81</v>
      </c>
      <c r="F106" s="187" t="s">
        <v>82</v>
      </c>
      <c r="G106" s="187" t="s">
        <v>83</v>
      </c>
      <c r="H106" s="188" t="s">
        <v>234</v>
      </c>
      <c r="I106" s="188" t="s">
        <v>235</v>
      </c>
      <c r="J106" s="188" t="s">
        <v>232</v>
      </c>
      <c r="K106" s="187" t="s">
        <v>6</v>
      </c>
      <c r="L106" s="188" t="s">
        <v>87</v>
      </c>
      <c r="M106" s="41">
        <v>0</v>
      </c>
      <c r="N106" s="10">
        <v>25</v>
      </c>
      <c r="O106" s="10">
        <v>45</v>
      </c>
    </row>
    <row r="107" spans="1:15" x14ac:dyDescent="0.35">
      <c r="A107" s="187">
        <v>2024</v>
      </c>
      <c r="B107" s="188" t="s">
        <v>78</v>
      </c>
      <c r="C107" s="187" t="s">
        <v>79</v>
      </c>
      <c r="D107" s="187" t="s">
        <v>80</v>
      </c>
      <c r="E107" s="187" t="s">
        <v>81</v>
      </c>
      <c r="F107" s="187" t="s">
        <v>82</v>
      </c>
      <c r="G107" s="187" t="s">
        <v>83</v>
      </c>
      <c r="H107" s="188" t="s">
        <v>236</v>
      </c>
      <c r="I107" s="188" t="s">
        <v>237</v>
      </c>
      <c r="J107" s="188" t="s">
        <v>196</v>
      </c>
      <c r="K107" s="187" t="s">
        <v>6</v>
      </c>
      <c r="L107" s="188" t="s">
        <v>87</v>
      </c>
      <c r="M107" s="41">
        <v>0</v>
      </c>
      <c r="N107" s="10">
        <v>31</v>
      </c>
      <c r="O107" s="10">
        <v>29</v>
      </c>
    </row>
    <row r="108" spans="1:15" x14ac:dyDescent="0.35">
      <c r="A108" s="187">
        <v>2025</v>
      </c>
      <c r="B108" s="188" t="s">
        <v>78</v>
      </c>
      <c r="C108" s="187" t="s">
        <v>79</v>
      </c>
      <c r="D108" s="187" t="s">
        <v>80</v>
      </c>
      <c r="E108" s="187" t="s">
        <v>81</v>
      </c>
      <c r="F108" s="187" t="s">
        <v>82</v>
      </c>
      <c r="G108" s="187" t="s">
        <v>83</v>
      </c>
      <c r="H108" s="188" t="s">
        <v>236</v>
      </c>
      <c r="I108" s="188" t="s">
        <v>237</v>
      </c>
      <c r="J108" s="188" t="s">
        <v>196</v>
      </c>
      <c r="K108" s="187" t="s">
        <v>6</v>
      </c>
      <c r="L108" s="188" t="s">
        <v>87</v>
      </c>
      <c r="M108" s="41">
        <v>0</v>
      </c>
      <c r="N108" s="10">
        <v>35</v>
      </c>
      <c r="O108" s="10">
        <v>26</v>
      </c>
    </row>
    <row r="109" spans="1:15" x14ac:dyDescent="0.35">
      <c r="A109" s="187">
        <v>2024</v>
      </c>
      <c r="B109" s="188" t="s">
        <v>78</v>
      </c>
      <c r="C109" s="187" t="s">
        <v>79</v>
      </c>
      <c r="D109" s="187" t="s">
        <v>80</v>
      </c>
      <c r="E109" s="187" t="s">
        <v>81</v>
      </c>
      <c r="F109" s="187" t="s">
        <v>82</v>
      </c>
      <c r="G109" s="187" t="s">
        <v>83</v>
      </c>
      <c r="H109" s="188" t="s">
        <v>238</v>
      </c>
      <c r="I109" s="188" t="s">
        <v>239</v>
      </c>
      <c r="J109" s="188" t="s">
        <v>196</v>
      </c>
      <c r="K109" s="187" t="s">
        <v>6</v>
      </c>
      <c r="L109" s="188" t="s">
        <v>87</v>
      </c>
      <c r="M109" s="41">
        <v>0</v>
      </c>
      <c r="N109" s="10">
        <v>17</v>
      </c>
      <c r="O109" s="10">
        <v>46</v>
      </c>
    </row>
    <row r="110" spans="1:15" x14ac:dyDescent="0.35">
      <c r="A110" s="187">
        <v>2025</v>
      </c>
      <c r="B110" s="188" t="s">
        <v>78</v>
      </c>
      <c r="C110" s="187" t="s">
        <v>79</v>
      </c>
      <c r="D110" s="187" t="s">
        <v>80</v>
      </c>
      <c r="E110" s="187" t="s">
        <v>81</v>
      </c>
      <c r="F110" s="187" t="s">
        <v>82</v>
      </c>
      <c r="G110" s="187" t="s">
        <v>83</v>
      </c>
      <c r="H110" s="188" t="s">
        <v>238</v>
      </c>
      <c r="I110" s="188" t="s">
        <v>239</v>
      </c>
      <c r="J110" s="188" t="s">
        <v>196</v>
      </c>
      <c r="K110" s="187" t="s">
        <v>6</v>
      </c>
      <c r="L110" s="188" t="s">
        <v>87</v>
      </c>
      <c r="M110" s="41">
        <v>0</v>
      </c>
      <c r="N110" s="10">
        <v>20.933399999999999</v>
      </c>
      <c r="O110" s="10">
        <v>40</v>
      </c>
    </row>
    <row r="111" spans="1:15" x14ac:dyDescent="0.35">
      <c r="A111" s="187">
        <v>2024</v>
      </c>
      <c r="B111" s="188" t="s">
        <v>78</v>
      </c>
      <c r="C111" s="187" t="s">
        <v>79</v>
      </c>
      <c r="D111" s="187" t="s">
        <v>80</v>
      </c>
      <c r="E111" s="187" t="s">
        <v>81</v>
      </c>
      <c r="F111" s="187" t="s">
        <v>82</v>
      </c>
      <c r="G111" s="187" t="s">
        <v>83</v>
      </c>
      <c r="H111" s="188" t="s">
        <v>240</v>
      </c>
      <c r="I111" s="188" t="s">
        <v>241</v>
      </c>
      <c r="J111" s="188" t="s">
        <v>242</v>
      </c>
      <c r="K111" s="187" t="s">
        <v>6</v>
      </c>
      <c r="L111" s="188" t="s">
        <v>100</v>
      </c>
      <c r="M111" s="41">
        <v>0</v>
      </c>
      <c r="N111" s="10">
        <v>26</v>
      </c>
      <c r="O111" s="10">
        <v>32</v>
      </c>
    </row>
    <row r="112" spans="1:15" x14ac:dyDescent="0.35">
      <c r="A112" s="187">
        <v>2025</v>
      </c>
      <c r="B112" s="188" t="s">
        <v>78</v>
      </c>
      <c r="C112" s="187" t="s">
        <v>79</v>
      </c>
      <c r="D112" s="187" t="s">
        <v>80</v>
      </c>
      <c r="E112" s="187" t="s">
        <v>81</v>
      </c>
      <c r="F112" s="187" t="s">
        <v>82</v>
      </c>
      <c r="G112" s="187" t="s">
        <v>83</v>
      </c>
      <c r="H112" s="188" t="s">
        <v>240</v>
      </c>
      <c r="I112" s="188" t="s">
        <v>241</v>
      </c>
      <c r="J112" s="188" t="s">
        <v>242</v>
      </c>
      <c r="K112" s="187" t="s">
        <v>6</v>
      </c>
      <c r="L112" s="188" t="s">
        <v>100</v>
      </c>
      <c r="M112" s="41">
        <v>14.4</v>
      </c>
      <c r="N112" s="10">
        <v>24</v>
      </c>
      <c r="O112" s="10">
        <v>36</v>
      </c>
    </row>
    <row r="113" spans="1:15" x14ac:dyDescent="0.35">
      <c r="A113" s="187">
        <v>2024</v>
      </c>
      <c r="B113" s="188" t="s">
        <v>78</v>
      </c>
      <c r="C113" s="187" t="s">
        <v>79</v>
      </c>
      <c r="D113" s="187" t="s">
        <v>80</v>
      </c>
      <c r="E113" s="187" t="s">
        <v>81</v>
      </c>
      <c r="F113" s="187" t="s">
        <v>82</v>
      </c>
      <c r="G113" s="187" t="s">
        <v>83</v>
      </c>
      <c r="H113" s="188" t="s">
        <v>243</v>
      </c>
      <c r="I113" s="188" t="s">
        <v>244</v>
      </c>
      <c r="J113" s="188" t="s">
        <v>99</v>
      </c>
      <c r="K113" s="187" t="s">
        <v>6</v>
      </c>
      <c r="L113" s="188" t="s">
        <v>87</v>
      </c>
      <c r="M113" s="41">
        <v>0</v>
      </c>
      <c r="N113" s="10">
        <v>23</v>
      </c>
      <c r="O113" s="10">
        <v>44</v>
      </c>
    </row>
    <row r="114" spans="1:15" x14ac:dyDescent="0.35">
      <c r="A114" s="187">
        <v>2025</v>
      </c>
      <c r="B114" s="188" t="s">
        <v>78</v>
      </c>
      <c r="C114" s="187" t="s">
        <v>79</v>
      </c>
      <c r="D114" s="187" t="s">
        <v>80</v>
      </c>
      <c r="E114" s="187" t="s">
        <v>81</v>
      </c>
      <c r="F114" s="187" t="s">
        <v>82</v>
      </c>
      <c r="G114" s="187" t="s">
        <v>83</v>
      </c>
      <c r="H114" s="188" t="s">
        <v>243</v>
      </c>
      <c r="I114" s="188" t="s">
        <v>244</v>
      </c>
      <c r="J114" s="188" t="s">
        <v>99</v>
      </c>
      <c r="K114" s="187" t="s">
        <v>6</v>
      </c>
      <c r="L114" s="188" t="s">
        <v>87</v>
      </c>
      <c r="M114" s="41">
        <v>0</v>
      </c>
      <c r="N114" s="10">
        <v>21</v>
      </c>
      <c r="O114" s="10">
        <v>42</v>
      </c>
    </row>
    <row r="115" spans="1:15" x14ac:dyDescent="0.35">
      <c r="A115" s="187">
        <v>2024</v>
      </c>
      <c r="B115" s="188" t="s">
        <v>78</v>
      </c>
      <c r="C115" s="187" t="s">
        <v>79</v>
      </c>
      <c r="D115" s="187" t="s">
        <v>80</v>
      </c>
      <c r="E115" s="187" t="s">
        <v>81</v>
      </c>
      <c r="F115" s="187" t="s">
        <v>82</v>
      </c>
      <c r="G115" s="187" t="s">
        <v>83</v>
      </c>
      <c r="H115" s="188" t="s">
        <v>245</v>
      </c>
      <c r="I115" s="188" t="s">
        <v>246</v>
      </c>
      <c r="J115" s="188" t="s">
        <v>103</v>
      </c>
      <c r="K115" s="187" t="s">
        <v>6</v>
      </c>
      <c r="L115" s="188" t="s">
        <v>87</v>
      </c>
      <c r="M115" s="41">
        <v>0</v>
      </c>
      <c r="N115" s="10">
        <v>34</v>
      </c>
      <c r="O115" s="10">
        <v>70</v>
      </c>
    </row>
    <row r="116" spans="1:15" x14ac:dyDescent="0.35">
      <c r="A116" s="187">
        <v>2025</v>
      </c>
      <c r="B116" s="188" t="s">
        <v>78</v>
      </c>
      <c r="C116" s="187" t="s">
        <v>79</v>
      </c>
      <c r="D116" s="187" t="s">
        <v>80</v>
      </c>
      <c r="E116" s="187" t="s">
        <v>81</v>
      </c>
      <c r="F116" s="187" t="s">
        <v>82</v>
      </c>
      <c r="G116" s="187" t="s">
        <v>83</v>
      </c>
      <c r="H116" s="188" t="s">
        <v>245</v>
      </c>
      <c r="I116" s="188" t="s">
        <v>246</v>
      </c>
      <c r="J116" s="188" t="s">
        <v>103</v>
      </c>
      <c r="K116" s="187" t="s">
        <v>6</v>
      </c>
      <c r="L116" s="188" t="s">
        <v>87</v>
      </c>
      <c r="M116" s="41">
        <v>0</v>
      </c>
      <c r="N116" s="10">
        <v>35</v>
      </c>
      <c r="O116" s="10">
        <v>62</v>
      </c>
    </row>
    <row r="117" spans="1:15" x14ac:dyDescent="0.35">
      <c r="A117" s="187">
        <v>2024</v>
      </c>
      <c r="B117" s="188" t="s">
        <v>78</v>
      </c>
      <c r="C117" s="187" t="s">
        <v>79</v>
      </c>
      <c r="D117" s="187" t="s">
        <v>80</v>
      </c>
      <c r="E117" s="187" t="s">
        <v>81</v>
      </c>
      <c r="F117" s="187" t="s">
        <v>82</v>
      </c>
      <c r="G117" s="187" t="s">
        <v>83</v>
      </c>
      <c r="H117" s="188" t="s">
        <v>247</v>
      </c>
      <c r="I117" s="188" t="s">
        <v>248</v>
      </c>
      <c r="J117" s="188" t="s">
        <v>103</v>
      </c>
      <c r="K117" s="187" t="s">
        <v>6</v>
      </c>
      <c r="L117" s="188" t="s">
        <v>87</v>
      </c>
      <c r="M117" s="41">
        <v>0</v>
      </c>
      <c r="N117" s="10">
        <v>23</v>
      </c>
      <c r="O117" s="10">
        <v>37</v>
      </c>
    </row>
    <row r="118" spans="1:15" x14ac:dyDescent="0.35">
      <c r="A118" s="187">
        <v>2025</v>
      </c>
      <c r="B118" s="188" t="s">
        <v>78</v>
      </c>
      <c r="C118" s="187" t="s">
        <v>79</v>
      </c>
      <c r="D118" s="187" t="s">
        <v>80</v>
      </c>
      <c r="E118" s="187" t="s">
        <v>81</v>
      </c>
      <c r="F118" s="187" t="s">
        <v>82</v>
      </c>
      <c r="G118" s="187" t="s">
        <v>83</v>
      </c>
      <c r="H118" s="188" t="s">
        <v>247</v>
      </c>
      <c r="I118" s="188" t="s">
        <v>248</v>
      </c>
      <c r="J118" s="188" t="s">
        <v>103</v>
      </c>
      <c r="K118" s="187" t="s">
        <v>6</v>
      </c>
      <c r="L118" s="188" t="s">
        <v>87</v>
      </c>
      <c r="M118" s="41">
        <v>0</v>
      </c>
      <c r="N118" s="10">
        <v>21</v>
      </c>
      <c r="O118" s="10">
        <v>36</v>
      </c>
    </row>
    <row r="119" spans="1:15" x14ac:dyDescent="0.35">
      <c r="A119" s="187">
        <v>2024</v>
      </c>
      <c r="B119" s="188" t="s">
        <v>78</v>
      </c>
      <c r="C119" s="187" t="s">
        <v>79</v>
      </c>
      <c r="D119" s="187" t="s">
        <v>80</v>
      </c>
      <c r="E119" s="187" t="s">
        <v>81</v>
      </c>
      <c r="F119" s="187" t="s">
        <v>82</v>
      </c>
      <c r="G119" s="187" t="s">
        <v>83</v>
      </c>
      <c r="H119" s="188" t="s">
        <v>249</v>
      </c>
      <c r="I119" s="188" t="s">
        <v>250</v>
      </c>
      <c r="J119" s="188" t="s">
        <v>109</v>
      </c>
      <c r="K119" s="187" t="s">
        <v>6</v>
      </c>
      <c r="L119" s="188" t="s">
        <v>87</v>
      </c>
      <c r="M119" s="41">
        <v>0</v>
      </c>
      <c r="N119" s="10">
        <v>24</v>
      </c>
      <c r="O119" s="10">
        <v>70</v>
      </c>
    </row>
    <row r="120" spans="1:15" x14ac:dyDescent="0.35">
      <c r="A120" s="187">
        <v>2025</v>
      </c>
      <c r="B120" s="188" t="s">
        <v>78</v>
      </c>
      <c r="C120" s="187" t="s">
        <v>79</v>
      </c>
      <c r="D120" s="187" t="s">
        <v>80</v>
      </c>
      <c r="E120" s="187" t="s">
        <v>81</v>
      </c>
      <c r="F120" s="187" t="s">
        <v>82</v>
      </c>
      <c r="G120" s="187" t="s">
        <v>83</v>
      </c>
      <c r="H120" s="188" t="s">
        <v>249</v>
      </c>
      <c r="I120" s="188" t="s">
        <v>250</v>
      </c>
      <c r="J120" s="188" t="s">
        <v>109</v>
      </c>
      <c r="K120" s="187" t="s">
        <v>6</v>
      </c>
      <c r="L120" s="188" t="s">
        <v>87</v>
      </c>
      <c r="M120" s="41">
        <v>0</v>
      </c>
      <c r="N120" s="10">
        <v>24.466699999999999</v>
      </c>
      <c r="O120" s="10">
        <v>69</v>
      </c>
    </row>
    <row r="121" spans="1:15" x14ac:dyDescent="0.35">
      <c r="A121" s="187"/>
      <c r="B121" s="188"/>
      <c r="C121" s="187"/>
      <c r="D121" s="187"/>
      <c r="E121" s="187"/>
      <c r="F121" s="187"/>
      <c r="G121" s="187"/>
      <c r="H121" s="188"/>
      <c r="I121" s="188"/>
      <c r="J121" s="188"/>
      <c r="K121" s="187"/>
      <c r="L121" s="188"/>
      <c r="M121" s="41"/>
      <c r="N121" s="10"/>
      <c r="O121" s="10"/>
    </row>
    <row r="122" spans="1:15" x14ac:dyDescent="0.35">
      <c r="A122" s="187"/>
      <c r="B122" s="188"/>
      <c r="C122" s="187"/>
      <c r="D122" s="187"/>
      <c r="E122" s="187"/>
      <c r="F122" s="187"/>
      <c r="G122" s="187"/>
      <c r="H122" s="188"/>
      <c r="I122" s="188"/>
      <c r="J122" s="188"/>
      <c r="K122" s="187"/>
      <c r="L122" s="188"/>
      <c r="M122" s="41"/>
      <c r="N122" s="10"/>
      <c r="O122" s="10"/>
    </row>
    <row r="123" spans="1:15" x14ac:dyDescent="0.35">
      <c r="A123" s="187"/>
      <c r="B123" s="188"/>
      <c r="C123" s="187"/>
      <c r="D123" s="187"/>
      <c r="E123" s="187"/>
      <c r="F123" s="187"/>
      <c r="G123" s="187"/>
      <c r="H123" s="188"/>
      <c r="I123" s="188"/>
      <c r="J123" s="188"/>
      <c r="K123" s="187"/>
      <c r="L123" s="188"/>
      <c r="M123" s="41"/>
      <c r="N123" s="10"/>
      <c r="O123" s="10"/>
    </row>
    <row r="124" spans="1:15" x14ac:dyDescent="0.35">
      <c r="A124" s="187"/>
      <c r="B124" s="188"/>
      <c r="C124" s="187"/>
      <c r="D124" s="187"/>
      <c r="E124" s="187"/>
      <c r="F124" s="187"/>
      <c r="G124" s="187"/>
      <c r="H124" s="188"/>
      <c r="I124" s="188"/>
      <c r="J124" s="188"/>
      <c r="K124" s="187"/>
      <c r="L124" s="188"/>
      <c r="M124" s="41"/>
      <c r="N124" s="10"/>
      <c r="O124" s="10"/>
    </row>
    <row r="125" spans="1:15" x14ac:dyDescent="0.35">
      <c r="A125" s="187"/>
      <c r="B125" s="188"/>
      <c r="C125" s="187"/>
      <c r="D125" s="187"/>
      <c r="E125" s="187"/>
      <c r="F125" s="187"/>
      <c r="G125" s="187"/>
      <c r="H125" s="188"/>
      <c r="I125" s="188"/>
      <c r="J125" s="188"/>
      <c r="K125" s="187"/>
      <c r="L125" s="188"/>
      <c r="M125" s="41"/>
      <c r="N125" s="10"/>
      <c r="O125" s="10"/>
    </row>
    <row r="126" spans="1:15" x14ac:dyDescent="0.35">
      <c r="A126" s="187"/>
      <c r="B126" s="188"/>
      <c r="C126" s="187"/>
      <c r="D126" s="187"/>
      <c r="E126" s="187"/>
      <c r="F126" s="187"/>
      <c r="G126" s="187"/>
      <c r="H126" s="188"/>
      <c r="I126" s="188"/>
      <c r="J126" s="188"/>
      <c r="K126" s="187"/>
      <c r="L126" s="188"/>
      <c r="M126" s="41"/>
      <c r="N126" s="10"/>
      <c r="O126" s="10"/>
    </row>
    <row r="127" spans="1:15" x14ac:dyDescent="0.35">
      <c r="A127" s="187"/>
      <c r="B127" s="188"/>
      <c r="C127" s="187"/>
      <c r="D127" s="187"/>
      <c r="E127" s="187"/>
      <c r="F127" s="187"/>
      <c r="G127" s="187"/>
      <c r="H127" s="188"/>
      <c r="I127" s="188"/>
      <c r="J127" s="188"/>
      <c r="K127" s="187"/>
      <c r="L127" s="188"/>
      <c r="M127" s="41"/>
      <c r="N127" s="10"/>
      <c r="O127" s="10"/>
    </row>
    <row r="128" spans="1:15" x14ac:dyDescent="0.35">
      <c r="A128" s="187"/>
      <c r="B128" s="188"/>
      <c r="C128" s="187"/>
      <c r="D128" s="187"/>
      <c r="E128" s="187"/>
      <c r="F128" s="187"/>
      <c r="G128" s="187"/>
      <c r="H128" s="188"/>
      <c r="I128" s="188"/>
      <c r="J128" s="188"/>
      <c r="K128" s="187"/>
      <c r="L128" s="188"/>
      <c r="M128" s="41"/>
      <c r="N128" s="10"/>
      <c r="O128" s="10"/>
    </row>
    <row r="129" spans="1:15" x14ac:dyDescent="0.35">
      <c r="A129" s="187"/>
      <c r="B129" s="188"/>
      <c r="C129" s="187"/>
      <c r="D129" s="187"/>
      <c r="E129" s="187"/>
      <c r="F129" s="187"/>
      <c r="G129" s="187"/>
      <c r="H129" s="188"/>
      <c r="I129" s="188"/>
      <c r="J129" s="188"/>
      <c r="K129" s="187"/>
      <c r="L129" s="188"/>
      <c r="M129" s="41"/>
      <c r="N129" s="10"/>
      <c r="O129" s="10"/>
    </row>
    <row r="130" spans="1:15" x14ac:dyDescent="0.35">
      <c r="A130" s="187"/>
      <c r="B130" s="188"/>
      <c r="C130" s="187"/>
      <c r="D130" s="187"/>
      <c r="E130" s="187"/>
      <c r="F130" s="187"/>
      <c r="G130" s="187"/>
      <c r="H130" s="188"/>
      <c r="I130" s="188"/>
      <c r="J130" s="188"/>
      <c r="K130" s="187"/>
      <c r="L130" s="188"/>
      <c r="M130" s="41"/>
      <c r="N130" s="10"/>
      <c r="O130" s="10"/>
    </row>
    <row r="131" spans="1:15" x14ac:dyDescent="0.35">
      <c r="A131" s="187"/>
      <c r="B131" s="188"/>
      <c r="C131" s="187"/>
      <c r="D131" s="187"/>
      <c r="E131" s="187"/>
      <c r="F131" s="187"/>
      <c r="G131" s="187"/>
      <c r="H131" s="188"/>
      <c r="I131" s="188"/>
      <c r="J131" s="188"/>
      <c r="K131" s="187"/>
      <c r="L131" s="188"/>
      <c r="M131" s="41"/>
      <c r="N131" s="10"/>
      <c r="O131" s="10"/>
    </row>
    <row r="132" spans="1:15" x14ac:dyDescent="0.35">
      <c r="A132" s="187"/>
      <c r="B132" s="188"/>
      <c r="C132" s="187"/>
      <c r="D132" s="187"/>
      <c r="E132" s="187"/>
      <c r="F132" s="187"/>
      <c r="G132" s="187"/>
      <c r="H132" s="188"/>
      <c r="I132" s="188"/>
      <c r="J132" s="188"/>
      <c r="K132" s="187"/>
      <c r="L132" s="188"/>
      <c r="M132" s="41"/>
      <c r="N132" s="10"/>
      <c r="O132" s="10"/>
    </row>
    <row r="133" spans="1:15" x14ac:dyDescent="0.35">
      <c r="A133" s="187"/>
      <c r="B133" s="188"/>
      <c r="C133" s="187"/>
      <c r="D133" s="187"/>
      <c r="E133" s="187"/>
      <c r="F133" s="187"/>
      <c r="G133" s="187"/>
      <c r="H133" s="188"/>
      <c r="I133" s="188"/>
      <c r="J133" s="188"/>
      <c r="K133" s="187"/>
      <c r="L133" s="188"/>
      <c r="M133" s="41"/>
      <c r="N133" s="10"/>
      <c r="O133" s="10"/>
    </row>
    <row r="134" spans="1:15" x14ac:dyDescent="0.35">
      <c r="A134" s="187"/>
      <c r="B134" s="188"/>
      <c r="C134" s="187"/>
      <c r="D134" s="187"/>
      <c r="E134" s="187"/>
      <c r="F134" s="187"/>
      <c r="G134" s="187"/>
      <c r="H134" s="188"/>
      <c r="I134" s="188"/>
      <c r="J134" s="188"/>
      <c r="K134" s="187"/>
      <c r="L134" s="188"/>
      <c r="M134" s="41"/>
      <c r="N134" s="10"/>
      <c r="O134" s="10"/>
    </row>
    <row r="135" spans="1:15" x14ac:dyDescent="0.35">
      <c r="A135" s="187"/>
      <c r="B135" s="188"/>
      <c r="C135" s="187"/>
      <c r="D135" s="187"/>
      <c r="E135" s="187"/>
      <c r="F135" s="187"/>
      <c r="G135" s="187"/>
      <c r="H135" s="188"/>
      <c r="I135" s="188"/>
      <c r="J135" s="188"/>
      <c r="K135" s="187"/>
      <c r="L135" s="188"/>
      <c r="M135" s="41"/>
      <c r="N135" s="10"/>
      <c r="O135" s="10"/>
    </row>
    <row r="136" spans="1:15" x14ac:dyDescent="0.35">
      <c r="A136" s="187"/>
      <c r="B136" s="188"/>
      <c r="C136" s="187"/>
      <c r="D136" s="187"/>
      <c r="E136" s="187"/>
      <c r="F136" s="187"/>
      <c r="G136" s="187"/>
      <c r="H136" s="188"/>
      <c r="I136" s="188"/>
      <c r="J136" s="188"/>
      <c r="K136" s="187"/>
      <c r="L136" s="188"/>
      <c r="M136" s="41"/>
      <c r="N136" s="10"/>
      <c r="O136" s="10"/>
    </row>
    <row r="137" spans="1:15" x14ac:dyDescent="0.35">
      <c r="A137" s="187"/>
      <c r="B137" s="188"/>
      <c r="C137" s="187"/>
      <c r="D137" s="187"/>
      <c r="E137" s="187"/>
      <c r="F137" s="187"/>
      <c r="G137" s="187"/>
      <c r="H137" s="188"/>
      <c r="I137" s="188"/>
      <c r="J137" s="188"/>
      <c r="K137" s="187"/>
      <c r="L137" s="188"/>
      <c r="M137" s="41"/>
      <c r="N137" s="10"/>
      <c r="O137" s="10"/>
    </row>
    <row r="138" spans="1:15" x14ac:dyDescent="0.35">
      <c r="A138" s="187"/>
      <c r="B138" s="188"/>
      <c r="C138" s="187"/>
      <c r="D138" s="187"/>
      <c r="E138" s="187"/>
      <c r="F138" s="187"/>
      <c r="G138" s="187"/>
      <c r="H138" s="188"/>
      <c r="I138" s="188"/>
      <c r="J138" s="188"/>
      <c r="K138" s="187"/>
      <c r="L138" s="188"/>
      <c r="M138" s="41"/>
      <c r="N138" s="10"/>
      <c r="O138" s="10"/>
    </row>
    <row r="139" spans="1:15" x14ac:dyDescent="0.35">
      <c r="A139" s="187"/>
      <c r="B139" s="188"/>
      <c r="C139" s="187"/>
      <c r="D139" s="187"/>
      <c r="E139" s="187"/>
      <c r="F139" s="187"/>
      <c r="G139" s="187"/>
      <c r="H139" s="188"/>
      <c r="I139" s="188"/>
      <c r="J139" s="188"/>
      <c r="K139" s="187"/>
      <c r="L139" s="188"/>
      <c r="M139" s="41"/>
      <c r="N139" s="10"/>
      <c r="O139" s="10"/>
    </row>
    <row r="140" spans="1:15" x14ac:dyDescent="0.35">
      <c r="A140" s="187"/>
      <c r="B140" s="188"/>
      <c r="C140" s="187"/>
      <c r="D140" s="187"/>
      <c r="E140" s="187"/>
      <c r="F140" s="187"/>
      <c r="G140" s="187"/>
      <c r="H140" s="188"/>
      <c r="I140" s="188"/>
      <c r="J140" s="188"/>
      <c r="K140" s="187"/>
      <c r="L140" s="188"/>
      <c r="M140" s="41"/>
      <c r="N140" s="10"/>
      <c r="O140" s="10"/>
    </row>
    <row r="141" spans="1:15" x14ac:dyDescent="0.35">
      <c r="A141" s="187"/>
      <c r="B141" s="188"/>
      <c r="C141" s="187"/>
      <c r="D141" s="187"/>
      <c r="E141" s="187"/>
      <c r="F141" s="187"/>
      <c r="G141" s="187"/>
      <c r="H141" s="188"/>
      <c r="I141" s="188"/>
      <c r="J141" s="188"/>
      <c r="K141" s="187"/>
      <c r="L141" s="188"/>
      <c r="M141" s="41"/>
      <c r="N141" s="10"/>
      <c r="O141" s="10"/>
    </row>
    <row r="142" spans="1:15" x14ac:dyDescent="0.35">
      <c r="A142" s="187"/>
      <c r="B142" s="188"/>
      <c r="C142" s="187"/>
      <c r="D142" s="187"/>
      <c r="E142" s="187"/>
      <c r="F142" s="187"/>
      <c r="G142" s="187"/>
      <c r="H142" s="188"/>
      <c r="I142" s="188"/>
      <c r="J142" s="188"/>
      <c r="K142" s="187"/>
      <c r="L142" s="188"/>
      <c r="M142" s="41"/>
      <c r="N142" s="10"/>
      <c r="O142" s="10"/>
    </row>
    <row r="143" spans="1:15" x14ac:dyDescent="0.35">
      <c r="A143" s="187"/>
      <c r="B143" s="188"/>
      <c r="C143" s="187"/>
      <c r="D143" s="187"/>
      <c r="E143" s="187"/>
      <c r="F143" s="187"/>
      <c r="G143" s="187"/>
      <c r="H143" s="188"/>
      <c r="I143" s="188"/>
      <c r="J143" s="188"/>
      <c r="K143" s="187"/>
      <c r="L143" s="188"/>
      <c r="M143" s="41"/>
      <c r="N143" s="10"/>
      <c r="O143" s="10"/>
    </row>
    <row r="144" spans="1:15" x14ac:dyDescent="0.35">
      <c r="A144" s="187"/>
      <c r="B144" s="188"/>
      <c r="C144" s="187"/>
      <c r="D144" s="187"/>
      <c r="E144" s="187"/>
      <c r="F144" s="187"/>
      <c r="G144" s="187"/>
      <c r="H144" s="188"/>
      <c r="I144" s="188"/>
      <c r="J144" s="188"/>
      <c r="K144" s="187"/>
      <c r="L144" s="188"/>
      <c r="M144" s="41"/>
      <c r="N144" s="10"/>
      <c r="O144" s="10"/>
    </row>
    <row r="145" spans="1:15" x14ac:dyDescent="0.35">
      <c r="A145" s="187"/>
      <c r="B145" s="188"/>
      <c r="C145" s="187"/>
      <c r="D145" s="187"/>
      <c r="E145" s="187"/>
      <c r="F145" s="187"/>
      <c r="G145" s="187"/>
      <c r="H145" s="188"/>
      <c r="I145" s="188"/>
      <c r="J145" s="188"/>
      <c r="K145" s="187"/>
      <c r="L145" s="188"/>
      <c r="M145" s="41"/>
      <c r="N145" s="10"/>
      <c r="O145" s="10"/>
    </row>
    <row r="146" spans="1:15" x14ac:dyDescent="0.35">
      <c r="A146" s="187"/>
      <c r="B146" s="188"/>
      <c r="C146" s="187"/>
      <c r="D146" s="187"/>
      <c r="E146" s="187"/>
      <c r="F146" s="187"/>
      <c r="G146" s="187"/>
      <c r="H146" s="188"/>
      <c r="I146" s="188"/>
      <c r="J146" s="188"/>
      <c r="K146" s="187"/>
      <c r="L146" s="188"/>
      <c r="M146" s="41"/>
      <c r="N146" s="10"/>
      <c r="O146" s="10"/>
    </row>
    <row r="147" spans="1:15" x14ac:dyDescent="0.35">
      <c r="A147" s="187"/>
      <c r="B147" s="188"/>
      <c r="C147" s="187"/>
      <c r="D147" s="187"/>
      <c r="E147" s="187"/>
      <c r="F147" s="187"/>
      <c r="G147" s="187"/>
      <c r="H147" s="188"/>
      <c r="I147" s="188"/>
      <c r="J147" s="188"/>
      <c r="K147" s="187"/>
      <c r="L147" s="188"/>
      <c r="M147" s="41"/>
      <c r="N147" s="10"/>
      <c r="O147" s="10"/>
    </row>
    <row r="148" spans="1:15" x14ac:dyDescent="0.35">
      <c r="A148" s="187"/>
      <c r="B148" s="188"/>
      <c r="C148" s="187"/>
      <c r="D148" s="187"/>
      <c r="E148" s="187"/>
      <c r="F148" s="187"/>
      <c r="G148" s="187"/>
      <c r="H148" s="188"/>
      <c r="I148" s="188"/>
      <c r="J148" s="188"/>
      <c r="K148" s="187"/>
      <c r="L148" s="188"/>
      <c r="M148" s="41"/>
      <c r="N148" s="10"/>
      <c r="O148" s="10"/>
    </row>
    <row r="149" spans="1:15" x14ac:dyDescent="0.35">
      <c r="A149" s="187"/>
      <c r="B149" s="188"/>
      <c r="C149" s="187"/>
      <c r="D149" s="187"/>
      <c r="E149" s="187"/>
      <c r="F149" s="187"/>
      <c r="G149" s="187"/>
      <c r="H149" s="188"/>
      <c r="I149" s="188"/>
      <c r="J149" s="188"/>
      <c r="K149" s="187"/>
      <c r="L149" s="188"/>
      <c r="M149" s="41"/>
      <c r="N149" s="10"/>
      <c r="O149" s="10"/>
    </row>
    <row r="150" spans="1:15" x14ac:dyDescent="0.35">
      <c r="A150" s="187"/>
      <c r="B150" s="188"/>
      <c r="C150" s="187"/>
      <c r="D150" s="187"/>
      <c r="E150" s="187"/>
      <c r="F150" s="187"/>
      <c r="G150" s="187"/>
      <c r="H150" s="188"/>
      <c r="I150" s="188"/>
      <c r="J150" s="188"/>
      <c r="K150" s="187"/>
      <c r="L150" s="188"/>
      <c r="M150" s="41"/>
      <c r="N150" s="10"/>
      <c r="O150" s="10"/>
    </row>
    <row r="151" spans="1:15" x14ac:dyDescent="0.35">
      <c r="A151" s="187"/>
      <c r="B151" s="188"/>
      <c r="C151" s="187"/>
      <c r="D151" s="187"/>
      <c r="E151" s="187"/>
      <c r="F151" s="187"/>
      <c r="G151" s="187"/>
      <c r="H151" s="188"/>
      <c r="I151" s="188"/>
      <c r="J151" s="188"/>
      <c r="K151" s="187"/>
      <c r="L151" s="188"/>
      <c r="M151" s="41"/>
      <c r="N151" s="10"/>
      <c r="O151" s="10"/>
    </row>
    <row r="152" spans="1:15" x14ac:dyDescent="0.35">
      <c r="A152" s="187"/>
      <c r="B152" s="188"/>
      <c r="C152" s="187"/>
      <c r="D152" s="187"/>
      <c r="E152" s="187"/>
      <c r="F152" s="187"/>
      <c r="G152" s="187"/>
      <c r="H152" s="188"/>
      <c r="I152" s="188"/>
      <c r="J152" s="188"/>
      <c r="K152" s="187"/>
      <c r="L152" s="188"/>
      <c r="M152" s="41"/>
      <c r="N152" s="10"/>
      <c r="O152" s="10"/>
    </row>
    <row r="153" spans="1:15" x14ac:dyDescent="0.35">
      <c r="A153" s="187"/>
      <c r="B153" s="188"/>
      <c r="C153" s="187"/>
      <c r="D153" s="187"/>
      <c r="E153" s="187"/>
      <c r="F153" s="187"/>
      <c r="G153" s="187"/>
      <c r="H153" s="188"/>
      <c r="I153" s="188"/>
      <c r="J153" s="188"/>
      <c r="K153" s="187"/>
      <c r="L153" s="188"/>
      <c r="M153" s="41"/>
      <c r="N153" s="10"/>
      <c r="O153" s="10"/>
    </row>
    <row r="154" spans="1:15" x14ac:dyDescent="0.35">
      <c r="A154" s="187"/>
      <c r="B154" s="188"/>
      <c r="C154" s="187"/>
      <c r="D154" s="187"/>
      <c r="E154" s="187"/>
      <c r="F154" s="187"/>
      <c r="G154" s="187"/>
      <c r="H154" s="188"/>
      <c r="I154" s="188"/>
      <c r="J154" s="188"/>
      <c r="K154" s="187"/>
      <c r="L154" s="188"/>
      <c r="M154" s="41"/>
      <c r="N154" s="10"/>
      <c r="O154" s="10"/>
    </row>
    <row r="155" spans="1:15" x14ac:dyDescent="0.35">
      <c r="A155" s="187"/>
      <c r="B155" s="188"/>
      <c r="C155" s="187"/>
      <c r="D155" s="187"/>
      <c r="E155" s="187"/>
      <c r="F155" s="187"/>
      <c r="G155" s="187"/>
      <c r="H155" s="188"/>
      <c r="I155" s="188"/>
      <c r="J155" s="188"/>
      <c r="K155" s="187"/>
      <c r="L155" s="188"/>
      <c r="M155" s="41"/>
      <c r="N155" s="10"/>
      <c r="O155" s="10"/>
    </row>
    <row r="156" spans="1:15" x14ac:dyDescent="0.35">
      <c r="A156" s="187"/>
      <c r="B156" s="188"/>
      <c r="C156" s="187"/>
      <c r="D156" s="187"/>
      <c r="E156" s="187"/>
      <c r="F156" s="187"/>
      <c r="G156" s="187"/>
      <c r="H156" s="188"/>
      <c r="I156" s="188"/>
      <c r="J156" s="188"/>
      <c r="K156" s="187"/>
      <c r="L156" s="188"/>
      <c r="M156" s="41"/>
      <c r="N156" s="10"/>
      <c r="O156" s="10"/>
    </row>
    <row r="157" spans="1:15" x14ac:dyDescent="0.35">
      <c r="A157" s="187"/>
      <c r="B157" s="188"/>
      <c r="C157" s="187"/>
      <c r="D157" s="187"/>
      <c r="E157" s="187"/>
      <c r="F157" s="187"/>
      <c r="G157" s="187"/>
      <c r="H157" s="188"/>
      <c r="I157" s="188"/>
      <c r="J157" s="188"/>
      <c r="K157" s="187"/>
      <c r="L157" s="188"/>
      <c r="M157" s="41"/>
      <c r="N157" s="10"/>
      <c r="O157" s="10"/>
    </row>
    <row r="158" spans="1:15" x14ac:dyDescent="0.35">
      <c r="A158" s="187"/>
      <c r="B158" s="188"/>
      <c r="C158" s="187"/>
      <c r="D158" s="187"/>
      <c r="E158" s="187"/>
      <c r="F158" s="187"/>
      <c r="G158" s="187"/>
      <c r="H158" s="188"/>
      <c r="I158" s="188"/>
      <c r="J158" s="188"/>
      <c r="K158" s="187"/>
      <c r="L158" s="188"/>
      <c r="M158" s="41"/>
      <c r="N158" s="10"/>
      <c r="O158" s="10"/>
    </row>
    <row r="159" spans="1:15" x14ac:dyDescent="0.35">
      <c r="A159" s="187"/>
      <c r="B159" s="188"/>
      <c r="C159" s="187"/>
      <c r="D159" s="187"/>
      <c r="E159" s="187"/>
      <c r="F159" s="187"/>
      <c r="G159" s="187"/>
      <c r="H159" s="188"/>
      <c r="I159" s="188"/>
      <c r="J159" s="188"/>
      <c r="K159" s="187"/>
      <c r="L159" s="188"/>
      <c r="M159" s="41"/>
      <c r="N159" s="10"/>
      <c r="O159" s="10"/>
    </row>
    <row r="160" spans="1:15" x14ac:dyDescent="0.35">
      <c r="A160" s="187"/>
      <c r="B160" s="188"/>
      <c r="C160" s="187"/>
      <c r="D160" s="187"/>
      <c r="E160" s="187"/>
      <c r="F160" s="187"/>
      <c r="G160" s="187"/>
      <c r="H160" s="188"/>
      <c r="I160" s="188"/>
      <c r="J160" s="188"/>
      <c r="K160" s="187"/>
      <c r="L160" s="188"/>
      <c r="M160" s="41"/>
      <c r="N160" s="10"/>
      <c r="O160" s="10"/>
    </row>
    <row r="161" spans="1:15" x14ac:dyDescent="0.35">
      <c r="A161" s="187"/>
      <c r="B161" s="188"/>
      <c r="C161" s="187"/>
      <c r="D161" s="187"/>
      <c r="E161" s="187"/>
      <c r="F161" s="187"/>
      <c r="G161" s="187"/>
      <c r="H161" s="188"/>
      <c r="I161" s="188"/>
      <c r="J161" s="188"/>
      <c r="K161" s="187"/>
      <c r="L161" s="188"/>
      <c r="M161" s="41"/>
      <c r="N161" s="10"/>
      <c r="O161" s="10"/>
    </row>
    <row r="162" spans="1:15" x14ac:dyDescent="0.35">
      <c r="A162" s="187"/>
      <c r="B162" s="188"/>
      <c r="C162" s="187"/>
      <c r="D162" s="187"/>
      <c r="E162" s="187"/>
      <c r="F162" s="187"/>
      <c r="G162" s="187"/>
      <c r="H162" s="188"/>
      <c r="I162" s="188"/>
      <c r="J162" s="188"/>
      <c r="K162" s="187"/>
      <c r="L162" s="188"/>
      <c r="M162" s="41"/>
      <c r="N162" s="10"/>
      <c r="O162" s="10"/>
    </row>
    <row r="163" spans="1:15" x14ac:dyDescent="0.35">
      <c r="A163" s="187"/>
      <c r="B163" s="188"/>
      <c r="C163" s="187"/>
      <c r="D163" s="187"/>
      <c r="E163" s="187"/>
      <c r="F163" s="187"/>
      <c r="G163" s="187"/>
      <c r="H163" s="188"/>
      <c r="I163" s="188"/>
      <c r="J163" s="188"/>
      <c r="K163" s="187"/>
      <c r="L163" s="188"/>
      <c r="M163" s="41"/>
      <c r="N163" s="10"/>
      <c r="O163" s="10"/>
    </row>
    <row r="164" spans="1:15" x14ac:dyDescent="0.35">
      <c r="A164" s="187"/>
      <c r="B164" s="188"/>
      <c r="C164" s="187"/>
      <c r="D164" s="187"/>
      <c r="E164" s="187"/>
      <c r="F164" s="187"/>
      <c r="G164" s="187"/>
      <c r="H164" s="188"/>
      <c r="I164" s="188"/>
      <c r="J164" s="188"/>
      <c r="K164" s="187"/>
      <c r="L164" s="188"/>
      <c r="M164" s="41"/>
      <c r="N164" s="10"/>
      <c r="O164" s="10"/>
    </row>
    <row r="165" spans="1:15" x14ac:dyDescent="0.35">
      <c r="A165" s="187"/>
      <c r="B165" s="188"/>
      <c r="C165" s="187"/>
      <c r="D165" s="187"/>
      <c r="E165" s="187"/>
      <c r="F165" s="187"/>
      <c r="G165" s="187"/>
      <c r="H165" s="188"/>
      <c r="I165" s="188"/>
      <c r="J165" s="188"/>
      <c r="K165" s="187"/>
      <c r="L165" s="188"/>
      <c r="M165" s="41"/>
      <c r="N165" s="10"/>
      <c r="O165" s="10"/>
    </row>
    <row r="166" spans="1:15" x14ac:dyDescent="0.35">
      <c r="A166" s="187"/>
      <c r="B166" s="188"/>
      <c r="C166" s="187"/>
      <c r="D166" s="187"/>
      <c r="E166" s="187"/>
      <c r="F166" s="187"/>
      <c r="G166" s="187"/>
      <c r="H166" s="188"/>
      <c r="I166" s="188"/>
      <c r="J166" s="188"/>
      <c r="K166" s="187"/>
      <c r="L166" s="188"/>
      <c r="M166" s="41"/>
      <c r="N166" s="10"/>
      <c r="O166" s="10"/>
    </row>
    <row r="167" spans="1:15" x14ac:dyDescent="0.35">
      <c r="A167" s="187"/>
      <c r="B167" s="188"/>
      <c r="C167" s="187"/>
      <c r="D167" s="187"/>
      <c r="E167" s="187"/>
      <c r="F167" s="187"/>
      <c r="G167" s="187"/>
      <c r="H167" s="188"/>
      <c r="I167" s="188"/>
      <c r="J167" s="188"/>
      <c r="K167" s="187"/>
      <c r="L167" s="188"/>
      <c r="M167" s="41"/>
      <c r="N167" s="10"/>
      <c r="O167" s="10"/>
    </row>
    <row r="168" spans="1:15" x14ac:dyDescent="0.35">
      <c r="A168" s="187"/>
      <c r="B168" s="188"/>
      <c r="C168" s="187"/>
      <c r="D168" s="187"/>
      <c r="E168" s="187"/>
      <c r="F168" s="187"/>
      <c r="G168" s="187"/>
      <c r="H168" s="188"/>
      <c r="I168" s="188"/>
      <c r="J168" s="188"/>
      <c r="K168" s="187"/>
      <c r="L168" s="188"/>
      <c r="M168" s="41"/>
      <c r="N168" s="10"/>
      <c r="O168" s="10"/>
    </row>
    <row r="169" spans="1:15" x14ac:dyDescent="0.35">
      <c r="A169" s="187"/>
      <c r="B169" s="188"/>
      <c r="C169" s="187"/>
      <c r="D169" s="187"/>
      <c r="E169" s="187"/>
      <c r="F169" s="187"/>
      <c r="G169" s="187"/>
      <c r="H169" s="188"/>
      <c r="I169" s="188"/>
      <c r="J169" s="188"/>
      <c r="K169" s="187"/>
      <c r="L169" s="188"/>
      <c r="M169" s="41"/>
      <c r="N169" s="10"/>
      <c r="O169" s="10"/>
    </row>
    <row r="170" spans="1:15" x14ac:dyDescent="0.35">
      <c r="A170" s="187"/>
      <c r="B170" s="188"/>
      <c r="C170" s="187"/>
      <c r="D170" s="187"/>
      <c r="E170" s="187"/>
      <c r="F170" s="187"/>
      <c r="G170" s="187"/>
      <c r="H170" s="188"/>
      <c r="I170" s="188"/>
      <c r="J170" s="188"/>
      <c r="K170" s="187"/>
      <c r="L170" s="188"/>
      <c r="M170" s="41"/>
      <c r="N170" s="10"/>
      <c r="O170" s="10"/>
    </row>
    <row r="171" spans="1:15" x14ac:dyDescent="0.35">
      <c r="A171" s="187"/>
      <c r="B171" s="188"/>
      <c r="C171" s="187"/>
      <c r="D171" s="187"/>
      <c r="E171" s="187"/>
      <c r="F171" s="187"/>
      <c r="G171" s="187"/>
      <c r="H171" s="188"/>
      <c r="I171" s="188"/>
      <c r="J171" s="188"/>
      <c r="K171" s="187"/>
      <c r="L171" s="188"/>
      <c r="M171" s="41"/>
      <c r="N171" s="10"/>
      <c r="O171" s="10"/>
    </row>
    <row r="172" spans="1:15" x14ac:dyDescent="0.35">
      <c r="A172" s="187"/>
      <c r="B172" s="188"/>
      <c r="C172" s="187"/>
      <c r="D172" s="187"/>
      <c r="E172" s="187"/>
      <c r="F172" s="187"/>
      <c r="G172" s="187"/>
      <c r="H172" s="188"/>
      <c r="I172" s="188"/>
      <c r="J172" s="188"/>
      <c r="K172" s="187"/>
      <c r="L172" s="188"/>
      <c r="M172" s="41"/>
      <c r="N172" s="10"/>
      <c r="O172" s="10"/>
    </row>
    <row r="173" spans="1:15" x14ac:dyDescent="0.35">
      <c r="A173" s="187"/>
      <c r="B173" s="188"/>
      <c r="C173" s="187"/>
      <c r="D173" s="187"/>
      <c r="E173" s="187"/>
      <c r="F173" s="187"/>
      <c r="G173" s="187"/>
      <c r="H173" s="188"/>
      <c r="I173" s="188"/>
      <c r="J173" s="188"/>
      <c r="K173" s="187"/>
      <c r="L173" s="188"/>
      <c r="M173" s="41"/>
      <c r="N173" s="10"/>
      <c r="O173" s="10"/>
    </row>
    <row r="174" spans="1:15" x14ac:dyDescent="0.35">
      <c r="A174" s="187"/>
      <c r="B174" s="188"/>
      <c r="C174" s="187"/>
      <c r="D174" s="187"/>
      <c r="E174" s="187"/>
      <c r="F174" s="187"/>
      <c r="G174" s="187"/>
      <c r="H174" s="188"/>
      <c r="I174" s="188"/>
      <c r="J174" s="188"/>
      <c r="K174" s="187"/>
      <c r="L174" s="188"/>
      <c r="M174" s="41"/>
      <c r="N174" s="10"/>
      <c r="O174" s="10"/>
    </row>
    <row r="175" spans="1:15" x14ac:dyDescent="0.35">
      <c r="A175" s="187"/>
      <c r="B175" s="188"/>
      <c r="C175" s="187"/>
      <c r="D175" s="187"/>
      <c r="E175" s="187"/>
      <c r="F175" s="187"/>
      <c r="G175" s="187"/>
      <c r="H175" s="188"/>
      <c r="I175" s="188"/>
      <c r="J175" s="188"/>
      <c r="K175" s="187"/>
      <c r="L175" s="188"/>
      <c r="M175" s="41"/>
      <c r="N175" s="10"/>
      <c r="O175" s="10"/>
    </row>
    <row r="176" spans="1:15" x14ac:dyDescent="0.35">
      <c r="A176" s="187"/>
      <c r="B176" s="188"/>
      <c r="C176" s="187"/>
      <c r="D176" s="187"/>
      <c r="E176" s="187"/>
      <c r="F176" s="187"/>
      <c r="G176" s="187"/>
      <c r="H176" s="188"/>
      <c r="I176" s="188"/>
      <c r="J176" s="188"/>
      <c r="K176" s="187"/>
      <c r="L176" s="188"/>
      <c r="M176" s="41"/>
      <c r="N176" s="10"/>
      <c r="O176" s="10"/>
    </row>
    <row r="177" spans="1:15" x14ac:dyDescent="0.35">
      <c r="A177" s="187"/>
      <c r="B177" s="188"/>
      <c r="C177" s="187"/>
      <c r="D177" s="187"/>
      <c r="E177" s="187"/>
      <c r="F177" s="187"/>
      <c r="G177" s="187"/>
      <c r="H177" s="188"/>
      <c r="I177" s="188"/>
      <c r="J177" s="188"/>
      <c r="K177" s="187"/>
      <c r="L177" s="188"/>
      <c r="M177" s="41"/>
      <c r="N177" s="10"/>
      <c r="O177" s="10"/>
    </row>
    <row r="178" spans="1:15" x14ac:dyDescent="0.35">
      <c r="A178" s="187"/>
      <c r="B178" s="188"/>
      <c r="C178" s="187"/>
      <c r="D178" s="187"/>
      <c r="E178" s="187"/>
      <c r="F178" s="187"/>
      <c r="G178" s="187"/>
      <c r="H178" s="188"/>
      <c r="I178" s="188"/>
      <c r="J178" s="188"/>
      <c r="K178" s="187"/>
      <c r="L178" s="188"/>
      <c r="M178" s="41"/>
      <c r="N178" s="10"/>
      <c r="O178" s="10"/>
    </row>
    <row r="179" spans="1:15" x14ac:dyDescent="0.35">
      <c r="A179" s="187"/>
      <c r="B179" s="188"/>
      <c r="C179" s="187"/>
      <c r="D179" s="187"/>
      <c r="E179" s="187"/>
      <c r="F179" s="187"/>
      <c r="G179" s="187"/>
      <c r="H179" s="188"/>
      <c r="I179" s="188"/>
      <c r="J179" s="188"/>
      <c r="K179" s="187"/>
      <c r="L179" s="188"/>
      <c r="M179" s="41"/>
      <c r="N179" s="10"/>
      <c r="O179" s="10"/>
    </row>
    <row r="180" spans="1:15" x14ac:dyDescent="0.35">
      <c r="A180" s="187"/>
      <c r="B180" s="188"/>
      <c r="C180" s="187"/>
      <c r="D180" s="187"/>
      <c r="E180" s="187"/>
      <c r="F180" s="187"/>
      <c r="G180" s="187"/>
      <c r="H180" s="188"/>
      <c r="I180" s="188"/>
      <c r="J180" s="188"/>
      <c r="K180" s="187"/>
      <c r="L180" s="188"/>
      <c r="M180" s="41"/>
      <c r="N180" s="10"/>
      <c r="O180" s="10"/>
    </row>
    <row r="181" spans="1:15" x14ac:dyDescent="0.35">
      <c r="A181" s="187"/>
      <c r="B181" s="188"/>
      <c r="C181" s="187"/>
      <c r="D181" s="187"/>
      <c r="E181" s="187"/>
      <c r="F181" s="187"/>
      <c r="G181" s="187"/>
      <c r="H181" s="188"/>
      <c r="I181" s="188"/>
      <c r="J181" s="188"/>
      <c r="K181" s="187"/>
      <c r="L181" s="188"/>
      <c r="M181" s="41"/>
      <c r="N181" s="10"/>
      <c r="O181" s="10"/>
    </row>
    <row r="182" spans="1:15" x14ac:dyDescent="0.35">
      <c r="A182" s="187"/>
      <c r="B182" s="188"/>
      <c r="C182" s="187"/>
      <c r="D182" s="187"/>
      <c r="E182" s="187"/>
      <c r="F182" s="187"/>
      <c r="G182" s="187"/>
      <c r="H182" s="188"/>
      <c r="I182" s="188"/>
      <c r="J182" s="188"/>
      <c r="K182" s="187"/>
      <c r="L182" s="188"/>
      <c r="M182" s="41"/>
      <c r="N182" s="10"/>
      <c r="O182" s="10"/>
    </row>
    <row r="183" spans="1:15" x14ac:dyDescent="0.35">
      <c r="A183" s="187"/>
      <c r="B183" s="188"/>
      <c r="C183" s="187"/>
      <c r="D183" s="187"/>
      <c r="E183" s="187"/>
      <c r="F183" s="187"/>
      <c r="G183" s="187"/>
      <c r="H183" s="188"/>
      <c r="I183" s="188"/>
      <c r="J183" s="188"/>
      <c r="K183" s="187"/>
      <c r="L183" s="188"/>
      <c r="M183" s="41"/>
      <c r="N183" s="10"/>
      <c r="O183" s="10"/>
    </row>
    <row r="184" spans="1:15" x14ac:dyDescent="0.35">
      <c r="A184" s="187"/>
      <c r="B184" s="188"/>
      <c r="C184" s="187"/>
      <c r="D184" s="187"/>
      <c r="E184" s="187"/>
      <c r="F184" s="187"/>
      <c r="G184" s="187"/>
      <c r="H184" s="188"/>
      <c r="I184" s="188"/>
      <c r="J184" s="188"/>
      <c r="K184" s="187"/>
      <c r="L184" s="188"/>
      <c r="M184" s="41"/>
      <c r="N184" s="10"/>
      <c r="O184" s="10"/>
    </row>
    <row r="185" spans="1:15" x14ac:dyDescent="0.35">
      <c r="A185" s="187"/>
      <c r="B185" s="188"/>
      <c r="C185" s="187"/>
      <c r="D185" s="187"/>
      <c r="E185" s="187"/>
      <c r="F185" s="187"/>
      <c r="G185" s="187"/>
      <c r="H185" s="188"/>
      <c r="I185" s="188"/>
      <c r="J185" s="188"/>
      <c r="K185" s="187"/>
      <c r="L185" s="188"/>
      <c r="M185" s="41"/>
      <c r="N185" s="10"/>
      <c r="O185" s="10"/>
    </row>
    <row r="186" spans="1:15" x14ac:dyDescent="0.35">
      <c r="A186" s="187"/>
      <c r="B186" s="188"/>
      <c r="C186" s="187"/>
      <c r="D186" s="187"/>
      <c r="E186" s="187"/>
      <c r="F186" s="187"/>
      <c r="G186" s="187"/>
      <c r="H186" s="188"/>
      <c r="I186" s="188"/>
      <c r="J186" s="188"/>
      <c r="K186" s="187"/>
      <c r="L186" s="188"/>
      <c r="M186" s="41"/>
      <c r="N186" s="10"/>
      <c r="O186" s="10"/>
    </row>
    <row r="187" spans="1:15" x14ac:dyDescent="0.35">
      <c r="A187" s="187"/>
      <c r="B187" s="188"/>
      <c r="C187" s="187"/>
      <c r="D187" s="187"/>
      <c r="E187" s="187"/>
      <c r="F187" s="187"/>
      <c r="G187" s="187"/>
      <c r="H187" s="188"/>
      <c r="I187" s="188"/>
      <c r="J187" s="188"/>
      <c r="K187" s="187"/>
      <c r="L187" s="188"/>
      <c r="M187" s="41"/>
      <c r="N187" s="10"/>
      <c r="O187" s="10"/>
    </row>
    <row r="188" spans="1:15" x14ac:dyDescent="0.35">
      <c r="A188" s="187"/>
      <c r="B188" s="188"/>
      <c r="C188" s="187"/>
      <c r="D188" s="187"/>
      <c r="E188" s="187"/>
      <c r="F188" s="187"/>
      <c r="G188" s="187"/>
      <c r="H188" s="188"/>
      <c r="I188" s="188"/>
      <c r="J188" s="188"/>
      <c r="K188" s="187"/>
      <c r="L188" s="188"/>
      <c r="M188" s="41"/>
      <c r="N188" s="10"/>
      <c r="O188" s="10"/>
    </row>
    <row r="189" spans="1:15" x14ac:dyDescent="0.35">
      <c r="A189" s="187"/>
      <c r="B189" s="188"/>
      <c r="C189" s="187"/>
      <c r="D189" s="187"/>
      <c r="E189" s="187"/>
      <c r="F189" s="187"/>
      <c r="G189" s="187"/>
      <c r="H189" s="188"/>
      <c r="I189" s="188"/>
      <c r="J189" s="188"/>
      <c r="K189" s="187"/>
      <c r="L189" s="188"/>
      <c r="M189" s="41"/>
      <c r="N189" s="10"/>
      <c r="O189" s="10"/>
    </row>
    <row r="190" spans="1:15" x14ac:dyDescent="0.35">
      <c r="A190" s="187"/>
      <c r="B190" s="188"/>
      <c r="C190" s="187"/>
      <c r="D190" s="187"/>
      <c r="E190" s="187"/>
      <c r="F190" s="187"/>
      <c r="G190" s="187"/>
      <c r="H190" s="188"/>
      <c r="I190" s="188"/>
      <c r="J190" s="188"/>
      <c r="K190" s="187"/>
      <c r="L190" s="188"/>
      <c r="M190" s="41"/>
      <c r="N190" s="10"/>
      <c r="O190" s="10"/>
    </row>
    <row r="191" spans="1:15" x14ac:dyDescent="0.35">
      <c r="A191" s="187"/>
      <c r="B191" s="188"/>
      <c r="C191" s="187"/>
      <c r="D191" s="187"/>
      <c r="E191" s="187"/>
      <c r="F191" s="187"/>
      <c r="G191" s="187"/>
      <c r="H191" s="188"/>
      <c r="I191" s="188"/>
      <c r="J191" s="188"/>
      <c r="K191" s="187"/>
      <c r="L191" s="188"/>
      <c r="M191" s="41"/>
      <c r="N191" s="10"/>
      <c r="O191" s="10"/>
    </row>
    <row r="192" spans="1:15" x14ac:dyDescent="0.35">
      <c r="A192" s="187"/>
      <c r="B192" s="188"/>
      <c r="C192" s="187"/>
      <c r="D192" s="187"/>
      <c r="E192" s="187"/>
      <c r="F192" s="187"/>
      <c r="G192" s="187"/>
      <c r="H192" s="188"/>
      <c r="I192" s="188"/>
      <c r="J192" s="188"/>
      <c r="K192" s="187"/>
      <c r="L192" s="188"/>
      <c r="M192" s="41"/>
      <c r="N192" s="10"/>
      <c r="O192" s="10"/>
    </row>
    <row r="193" spans="1:15" x14ac:dyDescent="0.35">
      <c r="A193" s="187"/>
      <c r="B193" s="188"/>
      <c r="C193" s="187"/>
      <c r="D193" s="187"/>
      <c r="E193" s="187"/>
      <c r="F193" s="187"/>
      <c r="G193" s="187"/>
      <c r="H193" s="188"/>
      <c r="I193" s="188"/>
      <c r="J193" s="188"/>
      <c r="K193" s="187"/>
      <c r="L193" s="188"/>
      <c r="M193" s="41"/>
      <c r="N193" s="10"/>
      <c r="O193" s="10"/>
    </row>
    <row r="194" spans="1:15" x14ac:dyDescent="0.35">
      <c r="A194" s="187"/>
      <c r="B194" s="188"/>
      <c r="C194" s="187"/>
      <c r="D194" s="187"/>
      <c r="E194" s="187"/>
      <c r="F194" s="187"/>
      <c r="G194" s="187"/>
      <c r="H194" s="188"/>
      <c r="I194" s="188"/>
      <c r="J194" s="188"/>
      <c r="K194" s="187"/>
      <c r="L194" s="188"/>
      <c r="M194" s="41"/>
      <c r="N194" s="10"/>
      <c r="O194" s="10"/>
    </row>
    <row r="195" spans="1:15" x14ac:dyDescent="0.35">
      <c r="A195" s="187"/>
      <c r="B195" s="188"/>
      <c r="C195" s="187"/>
      <c r="D195" s="187"/>
      <c r="E195" s="187"/>
      <c r="F195" s="187"/>
      <c r="G195" s="187"/>
      <c r="H195" s="188"/>
      <c r="I195" s="188"/>
      <c r="J195" s="188"/>
      <c r="K195" s="187"/>
      <c r="L195" s="188"/>
      <c r="M195" s="41"/>
      <c r="N195" s="10"/>
      <c r="O195" s="10"/>
    </row>
    <row r="196" spans="1:15" x14ac:dyDescent="0.35">
      <c r="A196" s="187"/>
      <c r="B196" s="188"/>
      <c r="C196" s="187"/>
      <c r="D196" s="187"/>
      <c r="E196" s="187"/>
      <c r="F196" s="187"/>
      <c r="G196" s="187"/>
      <c r="H196" s="188"/>
      <c r="I196" s="188"/>
      <c r="J196" s="188"/>
      <c r="K196" s="187"/>
      <c r="L196" s="188"/>
      <c r="M196" s="41"/>
      <c r="N196" s="10"/>
      <c r="O196" s="10"/>
    </row>
    <row r="197" spans="1:15" x14ac:dyDescent="0.35">
      <c r="A197" s="187"/>
      <c r="B197" s="188"/>
      <c r="C197" s="187"/>
      <c r="D197" s="187"/>
      <c r="E197" s="187"/>
      <c r="F197" s="187"/>
      <c r="G197" s="187"/>
      <c r="H197" s="188"/>
      <c r="I197" s="188"/>
      <c r="J197" s="188"/>
      <c r="K197" s="187"/>
      <c r="L197" s="188"/>
      <c r="M197" s="41"/>
      <c r="N197" s="10"/>
      <c r="O197" s="10"/>
    </row>
    <row r="198" spans="1:15" x14ac:dyDescent="0.35">
      <c r="A198" s="187"/>
      <c r="B198" s="188"/>
      <c r="C198" s="187"/>
      <c r="D198" s="187"/>
      <c r="E198" s="187"/>
      <c r="F198" s="187"/>
      <c r="G198" s="187"/>
      <c r="H198" s="188"/>
      <c r="I198" s="188"/>
      <c r="J198" s="188"/>
      <c r="K198" s="187"/>
      <c r="L198" s="188"/>
      <c r="M198" s="41"/>
      <c r="N198" s="10"/>
      <c r="O198" s="10"/>
    </row>
    <row r="199" spans="1:15" x14ac:dyDescent="0.35">
      <c r="A199" s="187"/>
      <c r="B199" s="188"/>
      <c r="C199" s="187"/>
      <c r="D199" s="187"/>
      <c r="E199" s="187"/>
      <c r="F199" s="187"/>
      <c r="G199" s="187"/>
      <c r="H199" s="188"/>
      <c r="I199" s="188"/>
      <c r="J199" s="188"/>
      <c r="K199" s="187"/>
      <c r="L199" s="188"/>
      <c r="M199" s="41"/>
      <c r="N199" s="10"/>
      <c r="O199" s="10"/>
    </row>
    <row r="200" spans="1:15" x14ac:dyDescent="0.35">
      <c r="A200" s="187"/>
      <c r="B200" s="188"/>
      <c r="C200" s="187"/>
      <c r="D200" s="187"/>
      <c r="E200" s="187"/>
      <c r="F200" s="187"/>
      <c r="G200" s="187"/>
      <c r="H200" s="188"/>
      <c r="I200" s="188"/>
      <c r="J200" s="188"/>
      <c r="K200" s="187"/>
      <c r="L200" s="188"/>
      <c r="M200" s="41"/>
      <c r="N200" s="10"/>
      <c r="O200" s="10"/>
    </row>
    <row r="201" spans="1:15" x14ac:dyDescent="0.35">
      <c r="A201" s="187"/>
      <c r="B201" s="188"/>
      <c r="C201" s="187"/>
      <c r="D201" s="187"/>
      <c r="E201" s="187"/>
      <c r="F201" s="187"/>
      <c r="G201" s="187"/>
      <c r="H201" s="188"/>
      <c r="I201" s="188"/>
      <c r="J201" s="188"/>
      <c r="K201" s="187"/>
      <c r="L201" s="188"/>
      <c r="M201" s="41"/>
      <c r="N201" s="10"/>
      <c r="O201" s="10"/>
    </row>
    <row r="202" spans="1:15" x14ac:dyDescent="0.35">
      <c r="A202" s="187"/>
      <c r="B202" s="188"/>
      <c r="C202" s="187"/>
      <c r="D202" s="187"/>
      <c r="E202" s="187"/>
      <c r="F202" s="187"/>
      <c r="G202" s="187"/>
      <c r="H202" s="188"/>
      <c r="I202" s="188"/>
      <c r="J202" s="188"/>
      <c r="K202" s="187"/>
      <c r="L202" s="188"/>
      <c r="M202" s="41"/>
      <c r="N202" s="10"/>
      <c r="O202" s="10"/>
    </row>
    <row r="203" spans="1:15" x14ac:dyDescent="0.35">
      <c r="A203" s="187"/>
      <c r="B203" s="188"/>
      <c r="C203" s="187"/>
      <c r="D203" s="187"/>
      <c r="E203" s="187"/>
      <c r="F203" s="187"/>
      <c r="G203" s="187"/>
      <c r="H203" s="188"/>
      <c r="I203" s="188"/>
      <c r="J203" s="188"/>
      <c r="K203" s="187"/>
      <c r="L203" s="188"/>
      <c r="M203" s="41"/>
      <c r="N203" s="10"/>
      <c r="O203" s="10"/>
    </row>
    <row r="204" spans="1:15" x14ac:dyDescent="0.35">
      <c r="A204" s="187"/>
      <c r="B204" s="188"/>
      <c r="C204" s="187"/>
      <c r="D204" s="187"/>
      <c r="E204" s="187"/>
      <c r="F204" s="187"/>
      <c r="G204" s="187"/>
      <c r="H204" s="188"/>
      <c r="I204" s="188"/>
      <c r="J204" s="188"/>
      <c r="K204" s="187"/>
      <c r="L204" s="188"/>
      <c r="M204" s="41"/>
      <c r="N204" s="10"/>
      <c r="O204" s="10"/>
    </row>
    <row r="205" spans="1:15" x14ac:dyDescent="0.35">
      <c r="A205" s="187"/>
      <c r="B205" s="188"/>
      <c r="C205" s="187"/>
      <c r="D205" s="187"/>
      <c r="E205" s="187"/>
      <c r="F205" s="187"/>
      <c r="G205" s="187"/>
      <c r="H205" s="188"/>
      <c r="I205" s="188"/>
      <c r="J205" s="188"/>
      <c r="K205" s="187"/>
      <c r="L205" s="188"/>
      <c r="M205" s="41"/>
      <c r="N205" s="10"/>
      <c r="O205" s="10"/>
    </row>
    <row r="206" spans="1:15" x14ac:dyDescent="0.35">
      <c r="A206" s="187"/>
      <c r="B206" s="188"/>
      <c r="C206" s="187"/>
      <c r="D206" s="187"/>
      <c r="E206" s="187"/>
      <c r="F206" s="187"/>
      <c r="G206" s="187"/>
      <c r="H206" s="188"/>
      <c r="I206" s="188"/>
      <c r="J206" s="188"/>
      <c r="K206" s="187"/>
      <c r="L206" s="188"/>
      <c r="M206" s="41"/>
      <c r="N206" s="10"/>
      <c r="O206" s="10"/>
    </row>
    <row r="207" spans="1:15" x14ac:dyDescent="0.35">
      <c r="A207" s="187"/>
      <c r="B207" s="188"/>
      <c r="C207" s="187"/>
      <c r="D207" s="187"/>
      <c r="E207" s="187"/>
      <c r="F207" s="187"/>
      <c r="G207" s="187"/>
      <c r="H207" s="188"/>
      <c r="I207" s="188"/>
      <c r="J207" s="188"/>
      <c r="K207" s="187"/>
      <c r="L207" s="188"/>
      <c r="M207" s="41"/>
      <c r="N207" s="10"/>
      <c r="O207" s="10"/>
    </row>
    <row r="208" spans="1:15" x14ac:dyDescent="0.35">
      <c r="A208" s="187"/>
      <c r="B208" s="188"/>
      <c r="C208" s="187"/>
      <c r="D208" s="187"/>
      <c r="E208" s="187"/>
      <c r="F208" s="187"/>
      <c r="G208" s="187"/>
      <c r="H208" s="188"/>
      <c r="I208" s="188"/>
      <c r="J208" s="188"/>
      <c r="K208" s="187"/>
      <c r="L208" s="188"/>
      <c r="M208" s="41"/>
      <c r="N208" s="10"/>
      <c r="O208" s="10"/>
    </row>
    <row r="209" spans="1:15" x14ac:dyDescent="0.35">
      <c r="A209" s="187"/>
      <c r="B209" s="188"/>
      <c r="C209" s="187"/>
      <c r="D209" s="187"/>
      <c r="E209" s="187"/>
      <c r="F209" s="187"/>
      <c r="G209" s="187"/>
      <c r="H209" s="188"/>
      <c r="I209" s="188"/>
      <c r="J209" s="188"/>
      <c r="K209" s="187"/>
      <c r="L209" s="188"/>
      <c r="M209" s="41"/>
      <c r="N209" s="10"/>
      <c r="O209" s="10"/>
    </row>
    <row r="210" spans="1:15" x14ac:dyDescent="0.35">
      <c r="A210" s="187"/>
      <c r="B210" s="188"/>
      <c r="C210" s="187"/>
      <c r="D210" s="187"/>
      <c r="E210" s="187"/>
      <c r="F210" s="187"/>
      <c r="G210" s="187"/>
      <c r="H210" s="188"/>
      <c r="I210" s="188"/>
      <c r="J210" s="188"/>
      <c r="K210" s="187"/>
      <c r="L210" s="188"/>
      <c r="M210" s="41"/>
      <c r="N210" s="10"/>
      <c r="O210" s="10"/>
    </row>
    <row r="211" spans="1:15" x14ac:dyDescent="0.35">
      <c r="A211" s="187"/>
      <c r="B211" s="188"/>
      <c r="C211" s="187"/>
      <c r="D211" s="187"/>
      <c r="E211" s="187"/>
      <c r="F211" s="187"/>
      <c r="G211" s="187"/>
      <c r="H211" s="188"/>
      <c r="I211" s="188"/>
      <c r="J211" s="188"/>
      <c r="K211" s="187"/>
      <c r="L211" s="188"/>
      <c r="M211" s="41"/>
      <c r="N211" s="10"/>
      <c r="O211" s="10"/>
    </row>
    <row r="212" spans="1:15" x14ac:dyDescent="0.35">
      <c r="A212" s="187"/>
      <c r="B212" s="188"/>
      <c r="C212" s="187"/>
      <c r="D212" s="187"/>
      <c r="E212" s="187"/>
      <c r="F212" s="187"/>
      <c r="G212" s="187"/>
      <c r="H212" s="188"/>
      <c r="I212" s="188"/>
      <c r="J212" s="188"/>
      <c r="K212" s="187"/>
      <c r="L212" s="188"/>
      <c r="M212" s="41"/>
      <c r="N212" s="10"/>
      <c r="O212" s="10"/>
    </row>
    <row r="213" spans="1:15" x14ac:dyDescent="0.35">
      <c r="A213" s="187"/>
      <c r="B213" s="188"/>
      <c r="C213" s="187"/>
      <c r="D213" s="187"/>
      <c r="E213" s="187"/>
      <c r="F213" s="187"/>
      <c r="G213" s="187"/>
      <c r="H213" s="188"/>
      <c r="I213" s="188"/>
      <c r="J213" s="188"/>
      <c r="K213" s="187"/>
      <c r="L213" s="188"/>
      <c r="M213" s="41"/>
      <c r="N213" s="10"/>
      <c r="O213" s="10"/>
    </row>
    <row r="214" spans="1:15" x14ac:dyDescent="0.35">
      <c r="A214" s="187"/>
      <c r="B214" s="188"/>
      <c r="C214" s="187"/>
      <c r="D214" s="187"/>
      <c r="E214" s="187"/>
      <c r="F214" s="187"/>
      <c r="G214" s="187"/>
      <c r="H214" s="188"/>
      <c r="I214" s="188"/>
      <c r="J214" s="188"/>
      <c r="K214" s="187"/>
      <c r="L214" s="188"/>
      <c r="M214" s="41"/>
      <c r="N214" s="10"/>
      <c r="O214" s="10"/>
    </row>
    <row r="215" spans="1:15" x14ac:dyDescent="0.35">
      <c r="A215" s="187"/>
      <c r="B215" s="188"/>
      <c r="C215" s="187"/>
      <c r="D215" s="187"/>
      <c r="E215" s="187"/>
      <c r="F215" s="187"/>
      <c r="G215" s="187"/>
      <c r="H215" s="188"/>
      <c r="I215" s="188"/>
      <c r="J215" s="188"/>
      <c r="K215" s="187"/>
      <c r="L215" s="188"/>
      <c r="M215" s="41"/>
      <c r="N215" s="10"/>
      <c r="O215" s="10"/>
    </row>
    <row r="216" spans="1:15" x14ac:dyDescent="0.35">
      <c r="A216" s="187"/>
      <c r="B216" s="188"/>
      <c r="C216" s="187"/>
      <c r="D216" s="187"/>
      <c r="E216" s="187"/>
      <c r="F216" s="187"/>
      <c r="G216" s="187"/>
      <c r="H216" s="188"/>
      <c r="I216" s="188"/>
      <c r="J216" s="188"/>
      <c r="K216" s="187"/>
      <c r="L216" s="188"/>
      <c r="M216" s="41"/>
      <c r="N216" s="10"/>
      <c r="O216" s="10"/>
    </row>
    <row r="217" spans="1:15" x14ac:dyDescent="0.35">
      <c r="A217" s="187"/>
      <c r="B217" s="188"/>
      <c r="C217" s="187"/>
      <c r="D217" s="187"/>
      <c r="E217" s="187"/>
      <c r="F217" s="187"/>
      <c r="G217" s="187"/>
      <c r="H217" s="188"/>
      <c r="I217" s="188"/>
      <c r="J217" s="188"/>
      <c r="K217" s="187"/>
      <c r="L217" s="188"/>
      <c r="M217" s="41"/>
      <c r="N217" s="10"/>
      <c r="O217" s="10"/>
    </row>
    <row r="218" spans="1:15" x14ac:dyDescent="0.35">
      <c r="A218" s="187"/>
      <c r="B218" s="188"/>
      <c r="C218" s="187"/>
      <c r="D218" s="187"/>
      <c r="E218" s="187"/>
      <c r="F218" s="187"/>
      <c r="G218" s="187"/>
      <c r="H218" s="188"/>
      <c r="I218" s="188"/>
      <c r="J218" s="188"/>
      <c r="K218" s="187"/>
      <c r="L218" s="188"/>
      <c r="M218" s="41"/>
      <c r="N218" s="10"/>
      <c r="O218" s="10"/>
    </row>
    <row r="219" spans="1:15" x14ac:dyDescent="0.35">
      <c r="A219" s="187"/>
      <c r="B219" s="188"/>
      <c r="C219" s="187"/>
      <c r="D219" s="187"/>
      <c r="E219" s="187"/>
      <c r="F219" s="187"/>
      <c r="G219" s="187"/>
      <c r="H219" s="188"/>
      <c r="I219" s="188"/>
      <c r="J219" s="188"/>
      <c r="K219" s="187"/>
      <c r="L219" s="188"/>
      <c r="M219" s="41"/>
      <c r="N219" s="10"/>
      <c r="O219" s="10"/>
    </row>
    <row r="220" spans="1:15" x14ac:dyDescent="0.35">
      <c r="A220" s="187"/>
      <c r="B220" s="188"/>
      <c r="C220" s="187"/>
      <c r="D220" s="187"/>
      <c r="E220" s="187"/>
      <c r="F220" s="187"/>
      <c r="G220" s="187"/>
      <c r="H220" s="188"/>
      <c r="I220" s="188"/>
      <c r="J220" s="188"/>
      <c r="K220" s="187"/>
      <c r="L220" s="188"/>
      <c r="M220" s="41"/>
      <c r="N220" s="10"/>
      <c r="O220" s="10"/>
    </row>
    <row r="221" spans="1:15" x14ac:dyDescent="0.35">
      <c r="A221" s="187"/>
      <c r="B221" s="188"/>
      <c r="C221" s="187"/>
      <c r="D221" s="187"/>
      <c r="E221" s="187"/>
      <c r="F221" s="187"/>
      <c r="G221" s="187"/>
      <c r="H221" s="188"/>
      <c r="I221" s="188"/>
      <c r="J221" s="188"/>
      <c r="K221" s="187"/>
      <c r="L221" s="188"/>
      <c r="M221" s="41"/>
      <c r="N221" s="10"/>
      <c r="O221" s="10"/>
    </row>
    <row r="222" spans="1:15" x14ac:dyDescent="0.35">
      <c r="A222" s="187"/>
      <c r="B222" s="188"/>
      <c r="C222" s="187"/>
      <c r="D222" s="187"/>
      <c r="E222" s="187"/>
      <c r="F222" s="187"/>
      <c r="G222" s="187"/>
      <c r="H222" s="188"/>
      <c r="I222" s="188"/>
      <c r="J222" s="188"/>
      <c r="K222" s="187"/>
      <c r="L222" s="188"/>
      <c r="M222" s="41"/>
      <c r="N222" s="10"/>
      <c r="O222" s="10"/>
    </row>
    <row r="223" spans="1:15" x14ac:dyDescent="0.35">
      <c r="A223" s="187"/>
      <c r="B223" s="188"/>
      <c r="C223" s="187"/>
      <c r="D223" s="187"/>
      <c r="E223" s="187"/>
      <c r="F223" s="187"/>
      <c r="G223" s="187"/>
      <c r="H223" s="188"/>
      <c r="I223" s="188"/>
      <c r="J223" s="188"/>
      <c r="K223" s="187"/>
      <c r="L223" s="188"/>
      <c r="M223" s="41"/>
      <c r="N223" s="10"/>
      <c r="O223" s="10"/>
    </row>
    <row r="224" spans="1:15" x14ac:dyDescent="0.35">
      <c r="A224" s="187"/>
      <c r="B224" s="188"/>
      <c r="C224" s="187"/>
      <c r="D224" s="187"/>
      <c r="E224" s="187"/>
      <c r="F224" s="187"/>
      <c r="G224" s="187"/>
      <c r="H224" s="188"/>
      <c r="I224" s="188"/>
      <c r="J224" s="188"/>
      <c r="K224" s="187"/>
      <c r="L224" s="188"/>
      <c r="M224" s="41"/>
      <c r="N224" s="10"/>
      <c r="O224" s="10"/>
    </row>
    <row r="225" spans="1:15" x14ac:dyDescent="0.35">
      <c r="A225" s="187"/>
      <c r="B225" s="188"/>
      <c r="C225" s="187"/>
      <c r="D225" s="187"/>
      <c r="E225" s="187"/>
      <c r="F225" s="187"/>
      <c r="G225" s="187"/>
      <c r="H225" s="188"/>
      <c r="I225" s="188"/>
      <c r="J225" s="188"/>
      <c r="K225" s="187"/>
      <c r="L225" s="188"/>
      <c r="M225" s="41"/>
      <c r="N225" s="10"/>
      <c r="O225" s="10"/>
    </row>
    <row r="226" spans="1:15" x14ac:dyDescent="0.35">
      <c r="A226" s="187"/>
      <c r="B226" s="188"/>
      <c r="C226" s="187"/>
      <c r="D226" s="187"/>
      <c r="E226" s="187"/>
      <c r="F226" s="187"/>
      <c r="G226" s="187"/>
      <c r="H226" s="188"/>
      <c r="I226" s="188"/>
      <c r="J226" s="188"/>
      <c r="K226" s="187"/>
      <c r="L226" s="188"/>
      <c r="M226" s="41"/>
      <c r="N226" s="10"/>
      <c r="O226" s="10"/>
    </row>
    <row r="227" spans="1:15" x14ac:dyDescent="0.35">
      <c r="A227" s="187"/>
      <c r="B227" s="188"/>
      <c r="C227" s="187"/>
      <c r="D227" s="187"/>
      <c r="E227" s="187"/>
      <c r="F227" s="187"/>
      <c r="G227" s="187"/>
      <c r="H227" s="188"/>
      <c r="I227" s="188"/>
      <c r="J227" s="188"/>
      <c r="K227" s="187"/>
      <c r="L227" s="188"/>
      <c r="M227" s="41"/>
      <c r="N227" s="10"/>
      <c r="O227" s="10"/>
    </row>
    <row r="228" spans="1:15" x14ac:dyDescent="0.35">
      <c r="A228" s="187"/>
      <c r="B228" s="188"/>
      <c r="C228" s="187"/>
      <c r="D228" s="187"/>
      <c r="E228" s="187"/>
      <c r="F228" s="187"/>
      <c r="G228" s="187"/>
      <c r="H228" s="188"/>
      <c r="I228" s="188"/>
      <c r="J228" s="188"/>
      <c r="K228" s="187"/>
      <c r="L228" s="188"/>
      <c r="M228" s="41"/>
      <c r="N228" s="10"/>
      <c r="O228" s="10"/>
    </row>
    <row r="229" spans="1:15" x14ac:dyDescent="0.35">
      <c r="A229" s="187"/>
      <c r="B229" s="188"/>
      <c r="C229" s="187"/>
      <c r="D229" s="187"/>
      <c r="E229" s="187"/>
      <c r="F229" s="187"/>
      <c r="G229" s="187"/>
      <c r="H229" s="188"/>
      <c r="I229" s="188"/>
      <c r="J229" s="188"/>
      <c r="K229" s="187"/>
      <c r="L229" s="188"/>
      <c r="M229" s="41"/>
      <c r="N229" s="10"/>
      <c r="O229" s="10"/>
    </row>
    <row r="230" spans="1:15" x14ac:dyDescent="0.35">
      <c r="A230" s="187"/>
      <c r="B230" s="188"/>
      <c r="C230" s="187"/>
      <c r="D230" s="187"/>
      <c r="E230" s="187"/>
      <c r="F230" s="187"/>
      <c r="G230" s="187"/>
      <c r="H230" s="188"/>
      <c r="I230" s="188"/>
      <c r="J230" s="188"/>
      <c r="K230" s="187"/>
      <c r="L230" s="188"/>
      <c r="M230" s="41"/>
      <c r="N230" s="10"/>
      <c r="O230" s="10"/>
    </row>
    <row r="231" spans="1:15" x14ac:dyDescent="0.35">
      <c r="A231" s="187"/>
      <c r="B231" s="188"/>
      <c r="C231" s="187"/>
      <c r="D231" s="187"/>
      <c r="E231" s="187"/>
      <c r="F231" s="187"/>
      <c r="G231" s="187"/>
      <c r="H231" s="188"/>
      <c r="I231" s="188"/>
      <c r="J231" s="188"/>
      <c r="K231" s="187"/>
      <c r="L231" s="188"/>
      <c r="M231" s="41"/>
      <c r="N231" s="10"/>
      <c r="O231" s="10"/>
    </row>
    <row r="232" spans="1:15" x14ac:dyDescent="0.35">
      <c r="A232" s="187"/>
      <c r="B232" s="188"/>
      <c r="C232" s="187"/>
      <c r="D232" s="187"/>
      <c r="E232" s="187"/>
      <c r="F232" s="187"/>
      <c r="G232" s="187"/>
      <c r="H232" s="188"/>
      <c r="I232" s="188"/>
      <c r="J232" s="188"/>
      <c r="K232" s="187"/>
      <c r="L232" s="188"/>
      <c r="M232" s="41"/>
      <c r="N232" s="10"/>
      <c r="O232" s="10"/>
    </row>
    <row r="233" spans="1:15" x14ac:dyDescent="0.35">
      <c r="A233" s="187"/>
      <c r="B233" s="188"/>
      <c r="C233" s="187"/>
      <c r="D233" s="187"/>
      <c r="E233" s="187"/>
      <c r="F233" s="187"/>
      <c r="G233" s="187"/>
      <c r="H233" s="188"/>
      <c r="I233" s="188"/>
      <c r="J233" s="188"/>
      <c r="K233" s="187"/>
      <c r="L233" s="188"/>
      <c r="M233" s="41"/>
      <c r="N233" s="10"/>
      <c r="O233" s="10"/>
    </row>
    <row r="234" spans="1:15" x14ac:dyDescent="0.35">
      <c r="A234" s="187"/>
      <c r="B234" s="188"/>
      <c r="C234" s="187"/>
      <c r="D234" s="187"/>
      <c r="E234" s="187"/>
      <c r="F234" s="187"/>
      <c r="G234" s="187"/>
      <c r="H234" s="188"/>
      <c r="I234" s="188"/>
      <c r="J234" s="188"/>
      <c r="K234" s="187"/>
      <c r="L234" s="188"/>
      <c r="M234" s="41"/>
      <c r="N234" s="10"/>
      <c r="O234" s="10"/>
    </row>
    <row r="235" spans="1:15" x14ac:dyDescent="0.35">
      <c r="A235" s="187"/>
      <c r="B235" s="188"/>
      <c r="C235" s="187"/>
      <c r="D235" s="187"/>
      <c r="E235" s="187"/>
      <c r="F235" s="187"/>
      <c r="G235" s="187"/>
      <c r="H235" s="188"/>
      <c r="I235" s="188"/>
      <c r="J235" s="188"/>
      <c r="K235" s="187"/>
      <c r="L235" s="188"/>
      <c r="M235" s="41"/>
      <c r="N235" s="10"/>
      <c r="O235" s="10"/>
    </row>
    <row r="236" spans="1:15" x14ac:dyDescent="0.35">
      <c r="A236" s="187"/>
      <c r="B236" s="188"/>
      <c r="C236" s="187"/>
      <c r="D236" s="187"/>
      <c r="E236" s="187"/>
      <c r="F236" s="187"/>
      <c r="G236" s="187"/>
      <c r="H236" s="188"/>
      <c r="I236" s="188"/>
      <c r="J236" s="188"/>
      <c r="K236" s="187"/>
      <c r="L236" s="188"/>
      <c r="M236" s="41"/>
      <c r="N236" s="10"/>
      <c r="O236" s="10"/>
    </row>
    <row r="237" spans="1:15" x14ac:dyDescent="0.35">
      <c r="A237" s="187"/>
      <c r="B237" s="188"/>
      <c r="C237" s="187"/>
      <c r="D237" s="187"/>
      <c r="E237" s="187"/>
      <c r="F237" s="187"/>
      <c r="G237" s="187"/>
      <c r="H237" s="188"/>
      <c r="I237" s="188"/>
      <c r="J237" s="188"/>
      <c r="K237" s="187"/>
      <c r="L237" s="188"/>
      <c r="M237" s="41"/>
      <c r="N237" s="10"/>
      <c r="O237" s="10"/>
    </row>
    <row r="238" spans="1:15" x14ac:dyDescent="0.35">
      <c r="A238" s="187"/>
      <c r="B238" s="188"/>
      <c r="C238" s="187"/>
      <c r="D238" s="187"/>
      <c r="E238" s="187"/>
      <c r="F238" s="187"/>
      <c r="G238" s="187"/>
      <c r="H238" s="188"/>
      <c r="I238" s="188"/>
      <c r="J238" s="188"/>
      <c r="K238" s="187"/>
      <c r="L238" s="188"/>
      <c r="M238" s="41"/>
      <c r="N238" s="10"/>
      <c r="O238" s="10"/>
    </row>
    <row r="239" spans="1:15" x14ac:dyDescent="0.35">
      <c r="A239" s="187"/>
      <c r="B239" s="188"/>
      <c r="C239" s="187"/>
      <c r="D239" s="187"/>
      <c r="E239" s="187"/>
      <c r="F239" s="187"/>
      <c r="G239" s="187"/>
      <c r="H239" s="188"/>
      <c r="I239" s="188"/>
      <c r="J239" s="188"/>
      <c r="K239" s="187"/>
      <c r="L239" s="188"/>
      <c r="M239" s="41"/>
      <c r="N239" s="10"/>
      <c r="O239" s="10"/>
    </row>
    <row r="240" spans="1:15" x14ac:dyDescent="0.35">
      <c r="A240" s="187"/>
      <c r="B240" s="188"/>
      <c r="C240" s="187"/>
      <c r="D240" s="187"/>
      <c r="E240" s="187"/>
      <c r="F240" s="187"/>
      <c r="G240" s="187"/>
      <c r="H240" s="188"/>
      <c r="I240" s="188"/>
      <c r="J240" s="188"/>
      <c r="K240" s="187"/>
      <c r="L240" s="188"/>
      <c r="M240" s="41"/>
      <c r="N240" s="10"/>
      <c r="O240" s="10"/>
    </row>
    <row r="241" spans="1:15" x14ac:dyDescent="0.35">
      <c r="A241" s="187"/>
      <c r="B241" s="188"/>
      <c r="C241" s="187"/>
      <c r="D241" s="187"/>
      <c r="E241" s="187"/>
      <c r="F241" s="187"/>
      <c r="G241" s="187"/>
      <c r="H241" s="188"/>
      <c r="I241" s="188"/>
      <c r="J241" s="188"/>
      <c r="K241" s="187"/>
      <c r="L241" s="188"/>
      <c r="M241" s="41"/>
      <c r="N241" s="10"/>
      <c r="O241" s="10"/>
    </row>
    <row r="242" spans="1:15" x14ac:dyDescent="0.35">
      <c r="A242" s="187"/>
      <c r="B242" s="188"/>
      <c r="C242" s="187"/>
      <c r="D242" s="187"/>
      <c r="E242" s="187"/>
      <c r="F242" s="187"/>
      <c r="G242" s="187"/>
      <c r="H242" s="188"/>
      <c r="I242" s="188"/>
      <c r="J242" s="188"/>
      <c r="K242" s="187"/>
      <c r="L242" s="188"/>
      <c r="M242" s="41"/>
      <c r="N242" s="10"/>
      <c r="O242" s="10"/>
    </row>
    <row r="243" spans="1:15" x14ac:dyDescent="0.35">
      <c r="A243" s="187"/>
      <c r="B243" s="188"/>
      <c r="C243" s="187"/>
      <c r="D243" s="187"/>
      <c r="E243" s="187"/>
      <c r="F243" s="187"/>
      <c r="G243" s="187"/>
      <c r="H243" s="188"/>
      <c r="I243" s="188"/>
      <c r="J243" s="188"/>
      <c r="K243" s="187"/>
      <c r="L243" s="188"/>
      <c r="M243" s="41"/>
      <c r="N243" s="10"/>
      <c r="O243" s="10"/>
    </row>
    <row r="244" spans="1:15" x14ac:dyDescent="0.35">
      <c r="A244" s="187"/>
      <c r="B244" s="188"/>
      <c r="C244" s="187"/>
      <c r="D244" s="187"/>
      <c r="E244" s="187"/>
      <c r="F244" s="187"/>
      <c r="G244" s="187"/>
      <c r="H244" s="188"/>
      <c r="I244" s="188"/>
      <c r="J244" s="188"/>
      <c r="K244" s="187"/>
      <c r="L244" s="188"/>
      <c r="M244" s="41"/>
      <c r="N244" s="10"/>
      <c r="O244" s="10"/>
    </row>
    <row r="245" spans="1:15" x14ac:dyDescent="0.35">
      <c r="A245" s="187"/>
      <c r="B245" s="188"/>
      <c r="C245" s="187"/>
      <c r="D245" s="187"/>
      <c r="E245" s="187"/>
      <c r="F245" s="187"/>
      <c r="G245" s="187"/>
      <c r="H245" s="188"/>
      <c r="I245" s="188"/>
      <c r="J245" s="188"/>
      <c r="K245" s="187"/>
      <c r="L245" s="188"/>
      <c r="M245" s="41"/>
      <c r="N245" s="10"/>
      <c r="O245" s="10"/>
    </row>
    <row r="246" spans="1:15" x14ac:dyDescent="0.35">
      <c r="A246" s="187"/>
      <c r="B246" s="188"/>
      <c r="C246" s="187"/>
      <c r="D246" s="187"/>
      <c r="E246" s="187"/>
      <c r="F246" s="187"/>
      <c r="G246" s="187"/>
      <c r="H246" s="188"/>
      <c r="I246" s="188"/>
      <c r="J246" s="188"/>
      <c r="K246" s="187"/>
      <c r="L246" s="188"/>
      <c r="M246" s="41"/>
      <c r="N246" s="10"/>
      <c r="O246" s="10"/>
    </row>
    <row r="247" spans="1:15" x14ac:dyDescent="0.35">
      <c r="A247" s="187"/>
      <c r="B247" s="188"/>
      <c r="C247" s="187"/>
      <c r="D247" s="187"/>
      <c r="E247" s="187"/>
      <c r="F247" s="187"/>
      <c r="G247" s="187"/>
      <c r="H247" s="188"/>
      <c r="I247" s="188"/>
      <c r="J247" s="188"/>
      <c r="K247" s="187"/>
      <c r="L247" s="188"/>
      <c r="M247" s="41"/>
      <c r="N247" s="10"/>
      <c r="O247" s="10"/>
    </row>
    <row r="248" spans="1:15" x14ac:dyDescent="0.35">
      <c r="A248" s="187"/>
      <c r="B248" s="188"/>
      <c r="C248" s="187"/>
      <c r="D248" s="187"/>
      <c r="E248" s="187"/>
      <c r="F248" s="187"/>
      <c r="G248" s="187"/>
      <c r="H248" s="188"/>
      <c r="I248" s="188"/>
      <c r="J248" s="188"/>
      <c r="K248" s="187"/>
      <c r="L248" s="188"/>
      <c r="M248" s="41"/>
      <c r="N248" s="10"/>
      <c r="O248" s="10"/>
    </row>
    <row r="249" spans="1:15" x14ac:dyDescent="0.35">
      <c r="A249" s="187"/>
      <c r="B249" s="188"/>
      <c r="C249" s="187"/>
      <c r="D249" s="187"/>
      <c r="E249" s="187"/>
      <c r="F249" s="187"/>
      <c r="G249" s="187"/>
      <c r="H249" s="188"/>
      <c r="I249" s="188"/>
      <c r="J249" s="188"/>
      <c r="K249" s="187"/>
      <c r="L249" s="188"/>
      <c r="M249" s="41"/>
      <c r="N249" s="10"/>
      <c r="O249" s="10"/>
    </row>
    <row r="250" spans="1:15" x14ac:dyDescent="0.35">
      <c r="A250" s="187"/>
      <c r="B250" s="188"/>
      <c r="C250" s="187"/>
      <c r="D250" s="187"/>
      <c r="E250" s="187"/>
      <c r="F250" s="187"/>
      <c r="G250" s="187"/>
      <c r="H250" s="188"/>
      <c r="I250" s="188"/>
      <c r="J250" s="188"/>
      <c r="K250" s="187"/>
      <c r="L250" s="188"/>
      <c r="M250" s="41"/>
      <c r="N250" s="10"/>
      <c r="O250" s="10"/>
    </row>
    <row r="251" spans="1:15" x14ac:dyDescent="0.35">
      <c r="A251" s="187"/>
      <c r="B251" s="188"/>
      <c r="C251" s="187"/>
      <c r="D251" s="187"/>
      <c r="E251" s="187"/>
      <c r="F251" s="187"/>
      <c r="G251" s="187"/>
      <c r="H251" s="188"/>
      <c r="I251" s="188"/>
      <c r="J251" s="188"/>
      <c r="K251" s="187"/>
      <c r="L251" s="188"/>
      <c r="M251" s="41"/>
      <c r="N251" s="10"/>
      <c r="O251" s="10"/>
    </row>
    <row r="252" spans="1:15" x14ac:dyDescent="0.35">
      <c r="A252" s="187"/>
      <c r="B252" s="188"/>
      <c r="C252" s="187"/>
      <c r="D252" s="187"/>
      <c r="E252" s="187"/>
      <c r="F252" s="187"/>
      <c r="G252" s="187"/>
      <c r="H252" s="188"/>
      <c r="I252" s="188"/>
      <c r="J252" s="188"/>
      <c r="K252" s="187"/>
      <c r="L252" s="188"/>
      <c r="M252" s="41"/>
      <c r="N252" s="10"/>
      <c r="O252" s="10"/>
    </row>
    <row r="253" spans="1:15" x14ac:dyDescent="0.35">
      <c r="A253" s="187"/>
      <c r="B253" s="188"/>
      <c r="C253" s="187"/>
      <c r="D253" s="187"/>
      <c r="E253" s="187"/>
      <c r="F253" s="187"/>
      <c r="G253" s="187"/>
      <c r="H253" s="188"/>
      <c r="I253" s="188"/>
      <c r="J253" s="188"/>
      <c r="K253" s="187"/>
      <c r="L253" s="188"/>
      <c r="M253" s="41"/>
      <c r="N253" s="10"/>
      <c r="O253" s="10"/>
    </row>
    <row r="254" spans="1:15" x14ac:dyDescent="0.35">
      <c r="A254" s="187"/>
      <c r="B254" s="188"/>
      <c r="C254" s="187"/>
      <c r="D254" s="187"/>
      <c r="E254" s="187"/>
      <c r="F254" s="187"/>
      <c r="G254" s="187"/>
      <c r="H254" s="188"/>
      <c r="I254" s="188"/>
      <c r="J254" s="188"/>
      <c r="K254" s="187"/>
      <c r="L254" s="188"/>
      <c r="M254" s="41"/>
      <c r="N254" s="10"/>
      <c r="O254" s="10"/>
    </row>
    <row r="255" spans="1:15" x14ac:dyDescent="0.35">
      <c r="A255" s="187"/>
      <c r="B255" s="188"/>
      <c r="C255" s="187"/>
      <c r="D255" s="187"/>
      <c r="E255" s="187"/>
      <c r="F255" s="187"/>
      <c r="G255" s="187"/>
      <c r="H255" s="188"/>
      <c r="I255" s="188"/>
      <c r="J255" s="188"/>
      <c r="K255" s="187"/>
      <c r="L255" s="188"/>
      <c r="M255" s="41"/>
      <c r="N255" s="10"/>
      <c r="O255" s="10"/>
    </row>
    <row r="256" spans="1:15" x14ac:dyDescent="0.35">
      <c r="A256" s="187"/>
      <c r="B256" s="188"/>
      <c r="C256" s="187"/>
      <c r="D256" s="187"/>
      <c r="E256" s="187"/>
      <c r="F256" s="187"/>
      <c r="G256" s="187"/>
      <c r="H256" s="188"/>
      <c r="I256" s="188"/>
      <c r="J256" s="188"/>
      <c r="K256" s="187"/>
      <c r="L256" s="188"/>
      <c r="M256" s="41"/>
      <c r="N256" s="10"/>
      <c r="O256" s="10"/>
    </row>
    <row r="257" spans="1:15" x14ac:dyDescent="0.35">
      <c r="A257" s="187"/>
      <c r="B257" s="188"/>
      <c r="C257" s="187"/>
      <c r="D257" s="187"/>
      <c r="E257" s="187"/>
      <c r="F257" s="187"/>
      <c r="G257" s="187"/>
      <c r="H257" s="188"/>
      <c r="I257" s="188"/>
      <c r="J257" s="188"/>
      <c r="K257" s="187"/>
      <c r="L257" s="188"/>
      <c r="M257" s="41"/>
      <c r="N257" s="10"/>
      <c r="O257" s="10"/>
    </row>
    <row r="258" spans="1:15" x14ac:dyDescent="0.35">
      <c r="A258" s="187"/>
      <c r="B258" s="188"/>
      <c r="C258" s="187"/>
      <c r="D258" s="187"/>
      <c r="E258" s="187"/>
      <c r="F258" s="187"/>
      <c r="G258" s="187"/>
      <c r="H258" s="188"/>
      <c r="I258" s="188"/>
      <c r="J258" s="188"/>
      <c r="K258" s="187"/>
      <c r="L258" s="188"/>
      <c r="M258" s="41"/>
      <c r="N258" s="10"/>
      <c r="O258" s="10"/>
    </row>
    <row r="259" spans="1:15" x14ac:dyDescent="0.35">
      <c r="A259" s="187"/>
      <c r="B259" s="188"/>
      <c r="C259" s="187"/>
      <c r="D259" s="187"/>
      <c r="E259" s="187"/>
      <c r="F259" s="187"/>
      <c r="G259" s="187"/>
      <c r="H259" s="188"/>
      <c r="I259" s="188"/>
      <c r="J259" s="188"/>
      <c r="K259" s="187"/>
      <c r="L259" s="188"/>
      <c r="M259" s="41"/>
      <c r="N259" s="10"/>
      <c r="O259" s="10"/>
    </row>
    <row r="260" spans="1:15" x14ac:dyDescent="0.35">
      <c r="A260" s="187"/>
      <c r="B260" s="188"/>
      <c r="C260" s="187"/>
      <c r="D260" s="187"/>
      <c r="E260" s="187"/>
      <c r="F260" s="187"/>
      <c r="G260" s="187"/>
      <c r="H260" s="188"/>
      <c r="I260" s="188"/>
      <c r="J260" s="188"/>
      <c r="K260" s="187"/>
      <c r="L260" s="188"/>
      <c r="M260" s="41"/>
      <c r="N260" s="10"/>
      <c r="O260" s="10"/>
    </row>
    <row r="261" spans="1:15" x14ac:dyDescent="0.35">
      <c r="A261" s="187"/>
      <c r="B261" s="188"/>
      <c r="C261" s="187"/>
      <c r="D261" s="187"/>
      <c r="E261" s="187"/>
      <c r="F261" s="187"/>
      <c r="G261" s="187"/>
      <c r="H261" s="188"/>
      <c r="I261" s="188"/>
      <c r="J261" s="188"/>
      <c r="K261" s="187"/>
      <c r="L261" s="188"/>
      <c r="M261" s="41"/>
      <c r="N261" s="10"/>
      <c r="O261" s="10"/>
    </row>
    <row r="262" spans="1:15" x14ac:dyDescent="0.35">
      <c r="A262" s="187"/>
      <c r="B262" s="188"/>
      <c r="C262" s="187"/>
      <c r="D262" s="187"/>
      <c r="E262" s="187"/>
      <c r="F262" s="187"/>
      <c r="G262" s="187"/>
      <c r="H262" s="188"/>
      <c r="I262" s="188"/>
      <c r="J262" s="188"/>
      <c r="K262" s="187"/>
      <c r="L262" s="188"/>
      <c r="M262" s="41"/>
      <c r="N262" s="10"/>
      <c r="O262" s="10"/>
    </row>
    <row r="263" spans="1:15" x14ac:dyDescent="0.35">
      <c r="A263" s="187"/>
      <c r="B263" s="188"/>
      <c r="C263" s="187"/>
      <c r="D263" s="187"/>
      <c r="E263" s="187"/>
      <c r="F263" s="187"/>
      <c r="G263" s="187"/>
      <c r="H263" s="188"/>
      <c r="I263" s="188"/>
      <c r="J263" s="188"/>
      <c r="K263" s="187"/>
      <c r="L263" s="188"/>
      <c r="M263" s="41"/>
      <c r="N263" s="10"/>
      <c r="O263" s="10"/>
    </row>
    <row r="264" spans="1:15" x14ac:dyDescent="0.35">
      <c r="A264" s="187"/>
      <c r="B264" s="188"/>
      <c r="C264" s="187"/>
      <c r="D264" s="187"/>
      <c r="E264" s="187"/>
      <c r="F264" s="187"/>
      <c r="G264" s="187"/>
      <c r="H264" s="188"/>
      <c r="I264" s="188"/>
      <c r="J264" s="188"/>
      <c r="K264" s="187"/>
      <c r="L264" s="188"/>
      <c r="M264" s="41"/>
      <c r="N264" s="10"/>
      <c r="O264" s="10"/>
    </row>
    <row r="265" spans="1:15" x14ac:dyDescent="0.35">
      <c r="A265" s="187"/>
      <c r="B265" s="188"/>
      <c r="C265" s="187"/>
      <c r="D265" s="187"/>
      <c r="E265" s="187"/>
      <c r="F265" s="187"/>
      <c r="G265" s="187"/>
      <c r="H265" s="188"/>
      <c r="I265" s="188"/>
      <c r="J265" s="188"/>
      <c r="K265" s="187"/>
      <c r="L265" s="188"/>
      <c r="M265" s="41"/>
      <c r="N265" s="10"/>
      <c r="O265" s="10"/>
    </row>
    <row r="266" spans="1:15" x14ac:dyDescent="0.35">
      <c r="A266" s="187"/>
      <c r="B266" s="188"/>
      <c r="C266" s="187"/>
      <c r="D266" s="187"/>
      <c r="E266" s="187"/>
      <c r="F266" s="187"/>
      <c r="G266" s="187"/>
      <c r="H266" s="188"/>
      <c r="I266" s="188"/>
      <c r="J266" s="188"/>
      <c r="K266" s="187"/>
      <c r="L266" s="188"/>
      <c r="M266" s="41"/>
      <c r="N266" s="10"/>
      <c r="O266" s="10"/>
    </row>
    <row r="267" spans="1:15" x14ac:dyDescent="0.35">
      <c r="A267" s="187"/>
      <c r="B267" s="188"/>
      <c r="C267" s="187"/>
      <c r="D267" s="187"/>
      <c r="E267" s="187"/>
      <c r="F267" s="187"/>
      <c r="G267" s="187"/>
      <c r="H267" s="188"/>
      <c r="I267" s="188"/>
      <c r="J267" s="188"/>
      <c r="K267" s="187"/>
      <c r="L267" s="188"/>
      <c r="M267" s="41"/>
      <c r="N267" s="10"/>
      <c r="O267" s="10"/>
    </row>
    <row r="268" spans="1:15" x14ac:dyDescent="0.35">
      <c r="A268" s="187"/>
      <c r="B268" s="188"/>
      <c r="C268" s="187"/>
      <c r="D268" s="187"/>
      <c r="E268" s="187"/>
      <c r="F268" s="187"/>
      <c r="G268" s="187"/>
      <c r="H268" s="188"/>
      <c r="I268" s="188"/>
      <c r="J268" s="188"/>
      <c r="K268" s="187"/>
      <c r="L268" s="188"/>
      <c r="M268" s="41"/>
      <c r="N268" s="10"/>
      <c r="O268" s="10"/>
    </row>
    <row r="269" spans="1:15" x14ac:dyDescent="0.35">
      <c r="A269" s="187"/>
      <c r="B269" s="188"/>
      <c r="C269" s="187"/>
      <c r="D269" s="187"/>
      <c r="E269" s="187"/>
      <c r="F269" s="187"/>
      <c r="G269" s="187"/>
      <c r="H269" s="188"/>
      <c r="I269" s="188"/>
      <c r="J269" s="188"/>
      <c r="K269" s="187"/>
      <c r="L269" s="188"/>
      <c r="M269" s="41"/>
      <c r="N269" s="10"/>
      <c r="O269" s="10"/>
    </row>
    <row r="270" spans="1:15" x14ac:dyDescent="0.35">
      <c r="A270" s="187"/>
      <c r="B270" s="188"/>
      <c r="C270" s="187"/>
      <c r="D270" s="187"/>
      <c r="E270" s="187"/>
      <c r="F270" s="187"/>
      <c r="G270" s="187"/>
      <c r="H270" s="188"/>
      <c r="I270" s="188"/>
      <c r="J270" s="188"/>
      <c r="K270" s="187"/>
      <c r="L270" s="188"/>
      <c r="M270" s="41"/>
      <c r="N270" s="10"/>
      <c r="O270" s="10"/>
    </row>
    <row r="271" spans="1:15" x14ac:dyDescent="0.35">
      <c r="A271" s="187"/>
      <c r="B271" s="188"/>
      <c r="C271" s="187"/>
      <c r="D271" s="187"/>
      <c r="E271" s="187"/>
      <c r="F271" s="187"/>
      <c r="G271" s="187"/>
      <c r="H271" s="188"/>
      <c r="I271" s="188"/>
      <c r="J271" s="188"/>
      <c r="K271" s="187"/>
      <c r="L271" s="188"/>
      <c r="M271" s="41"/>
      <c r="N271" s="10"/>
      <c r="O271" s="10"/>
    </row>
    <row r="272" spans="1:15" x14ac:dyDescent="0.35">
      <c r="A272" s="187"/>
      <c r="B272" s="188"/>
      <c r="C272" s="187"/>
      <c r="D272" s="187"/>
      <c r="E272" s="187"/>
      <c r="F272" s="187"/>
      <c r="G272" s="187"/>
      <c r="H272" s="188"/>
      <c r="I272" s="188"/>
      <c r="J272" s="188"/>
      <c r="K272" s="187"/>
      <c r="L272" s="188"/>
      <c r="M272" s="41"/>
      <c r="N272" s="10"/>
      <c r="O272" s="10"/>
    </row>
    <row r="273" spans="1:15" x14ac:dyDescent="0.35">
      <c r="A273" s="187"/>
      <c r="B273" s="188"/>
      <c r="C273" s="187"/>
      <c r="D273" s="187"/>
      <c r="E273" s="187"/>
      <c r="F273" s="187"/>
      <c r="G273" s="187"/>
      <c r="H273" s="188"/>
      <c r="I273" s="188"/>
      <c r="J273" s="188"/>
      <c r="K273" s="187"/>
      <c r="L273" s="188"/>
      <c r="M273" s="41"/>
      <c r="N273" s="10"/>
      <c r="O273" s="10"/>
    </row>
    <row r="274" spans="1:15" x14ac:dyDescent="0.35">
      <c r="A274" s="187"/>
      <c r="B274" s="188"/>
      <c r="C274" s="187"/>
      <c r="D274" s="187"/>
      <c r="E274" s="187"/>
      <c r="F274" s="187"/>
      <c r="G274" s="187"/>
      <c r="H274" s="188"/>
      <c r="I274" s="188"/>
      <c r="J274" s="188"/>
      <c r="K274" s="187"/>
      <c r="L274" s="188"/>
      <c r="M274" s="41"/>
      <c r="N274" s="10"/>
      <c r="O274" s="10"/>
    </row>
    <row r="275" spans="1:15" x14ac:dyDescent="0.35">
      <c r="A275" s="187"/>
      <c r="B275" s="188"/>
      <c r="C275" s="187"/>
      <c r="D275" s="187"/>
      <c r="E275" s="187"/>
      <c r="F275" s="187"/>
      <c r="G275" s="187"/>
      <c r="H275" s="188"/>
      <c r="I275" s="188"/>
      <c r="J275" s="188"/>
      <c r="K275" s="187"/>
      <c r="L275" s="188"/>
      <c r="M275" s="41"/>
      <c r="N275" s="10"/>
      <c r="O275" s="10"/>
    </row>
    <row r="276" spans="1:15" x14ac:dyDescent="0.35">
      <c r="A276" s="187"/>
      <c r="B276" s="188"/>
      <c r="C276" s="187"/>
      <c r="D276" s="187"/>
      <c r="E276" s="187"/>
      <c r="F276" s="187"/>
      <c r="G276" s="187"/>
      <c r="H276" s="188"/>
      <c r="I276" s="188"/>
      <c r="J276" s="188"/>
      <c r="K276" s="187"/>
      <c r="L276" s="188"/>
      <c r="M276" s="41"/>
      <c r="N276" s="10"/>
      <c r="O276" s="10"/>
    </row>
    <row r="277" spans="1:15" x14ac:dyDescent="0.35">
      <c r="A277" s="187"/>
      <c r="B277" s="188"/>
      <c r="C277" s="187"/>
      <c r="D277" s="187"/>
      <c r="E277" s="187"/>
      <c r="F277" s="187"/>
      <c r="G277" s="187"/>
      <c r="H277" s="188"/>
      <c r="I277" s="188"/>
      <c r="J277" s="188"/>
      <c r="K277" s="187"/>
      <c r="L277" s="188"/>
      <c r="M277" s="41"/>
      <c r="N277" s="10"/>
      <c r="O277" s="10"/>
    </row>
    <row r="278" spans="1:15" x14ac:dyDescent="0.35">
      <c r="A278" s="187"/>
      <c r="B278" s="188"/>
      <c r="C278" s="187"/>
      <c r="D278" s="187"/>
      <c r="E278" s="187"/>
      <c r="F278" s="187"/>
      <c r="G278" s="187"/>
      <c r="H278" s="188"/>
      <c r="I278" s="188"/>
      <c r="J278" s="188"/>
      <c r="K278" s="187"/>
      <c r="L278" s="188"/>
      <c r="M278" s="41"/>
      <c r="N278" s="10"/>
      <c r="O278" s="10"/>
    </row>
    <row r="279" spans="1:15" x14ac:dyDescent="0.35">
      <c r="A279" s="187"/>
      <c r="B279" s="188"/>
      <c r="C279" s="187"/>
      <c r="D279" s="187"/>
      <c r="E279" s="187"/>
      <c r="F279" s="187"/>
      <c r="G279" s="187"/>
      <c r="H279" s="188"/>
      <c r="I279" s="188"/>
      <c r="J279" s="188"/>
      <c r="K279" s="187"/>
      <c r="L279" s="188"/>
      <c r="M279" s="41"/>
      <c r="N279" s="10"/>
      <c r="O279" s="10"/>
    </row>
    <row r="280" spans="1:15" x14ac:dyDescent="0.35">
      <c r="A280" s="187"/>
      <c r="B280" s="188"/>
      <c r="C280" s="187"/>
      <c r="D280" s="187"/>
      <c r="E280" s="187"/>
      <c r="F280" s="187"/>
      <c r="G280" s="187"/>
      <c r="H280" s="188"/>
      <c r="I280" s="188"/>
      <c r="J280" s="188"/>
      <c r="K280" s="187"/>
      <c r="L280" s="188"/>
      <c r="M280" s="41"/>
      <c r="N280" s="10"/>
      <c r="O280" s="10"/>
    </row>
    <row r="281" spans="1:15" x14ac:dyDescent="0.35">
      <c r="A281" s="187"/>
      <c r="B281" s="188"/>
      <c r="C281" s="187"/>
      <c r="D281" s="187"/>
      <c r="E281" s="187"/>
      <c r="F281" s="187"/>
      <c r="G281" s="187"/>
      <c r="H281" s="188"/>
      <c r="I281" s="188"/>
      <c r="J281" s="188"/>
      <c r="K281" s="187"/>
      <c r="L281" s="188"/>
      <c r="M281" s="41"/>
      <c r="N281" s="10"/>
      <c r="O281" s="10"/>
    </row>
    <row r="282" spans="1:15" x14ac:dyDescent="0.35">
      <c r="A282" s="187"/>
      <c r="B282" s="188"/>
      <c r="C282" s="187"/>
      <c r="D282" s="187"/>
      <c r="E282" s="187"/>
      <c r="F282" s="187"/>
      <c r="G282" s="187"/>
      <c r="H282" s="188"/>
      <c r="I282" s="188"/>
      <c r="J282" s="188"/>
      <c r="K282" s="187"/>
      <c r="L282" s="188"/>
      <c r="M282" s="41"/>
      <c r="N282" s="10"/>
      <c r="O282" s="10"/>
    </row>
    <row r="283" spans="1:15" x14ac:dyDescent="0.35">
      <c r="A283" s="187"/>
      <c r="B283" s="188"/>
      <c r="C283" s="187"/>
      <c r="D283" s="187"/>
      <c r="E283" s="187"/>
      <c r="F283" s="187"/>
      <c r="G283" s="187"/>
      <c r="H283" s="188"/>
      <c r="I283" s="188"/>
      <c r="J283" s="188"/>
      <c r="K283" s="187"/>
      <c r="L283" s="188"/>
      <c r="M283" s="41"/>
      <c r="N283" s="10"/>
      <c r="O283" s="10"/>
    </row>
    <row r="284" spans="1:15" x14ac:dyDescent="0.35">
      <c r="A284" s="187"/>
      <c r="B284" s="188"/>
      <c r="C284" s="187"/>
      <c r="D284" s="187"/>
      <c r="E284" s="187"/>
      <c r="F284" s="187"/>
      <c r="G284" s="187"/>
      <c r="H284" s="188"/>
      <c r="I284" s="188"/>
      <c r="J284" s="188"/>
      <c r="K284" s="187"/>
      <c r="L284" s="188"/>
      <c r="M284" s="41"/>
      <c r="N284" s="10"/>
      <c r="O284" s="10"/>
    </row>
    <row r="285" spans="1:15" x14ac:dyDescent="0.35">
      <c r="A285" s="187"/>
      <c r="B285" s="188"/>
      <c r="C285" s="187"/>
      <c r="D285" s="187"/>
      <c r="E285" s="187"/>
      <c r="F285" s="187"/>
      <c r="G285" s="187"/>
      <c r="H285" s="188"/>
      <c r="I285" s="188"/>
      <c r="J285" s="188"/>
      <c r="K285" s="187"/>
      <c r="L285" s="188"/>
      <c r="M285" s="41"/>
      <c r="N285" s="10"/>
      <c r="O285" s="10"/>
    </row>
    <row r="286" spans="1:15" x14ac:dyDescent="0.35">
      <c r="A286" s="187"/>
      <c r="B286" s="188"/>
      <c r="C286" s="187"/>
      <c r="D286" s="187"/>
      <c r="E286" s="187"/>
      <c r="F286" s="187"/>
      <c r="G286" s="187"/>
      <c r="H286" s="188"/>
      <c r="I286" s="188"/>
      <c r="J286" s="188"/>
      <c r="K286" s="187"/>
      <c r="L286" s="188"/>
      <c r="M286" s="41"/>
      <c r="N286" s="10"/>
      <c r="O286" s="10"/>
    </row>
    <row r="287" spans="1:15" x14ac:dyDescent="0.35">
      <c r="A287" s="187"/>
      <c r="B287" s="188"/>
      <c r="C287" s="187"/>
      <c r="D287" s="187"/>
      <c r="E287" s="187"/>
      <c r="F287" s="187"/>
      <c r="G287" s="187"/>
      <c r="H287" s="188"/>
      <c r="I287" s="188"/>
      <c r="J287" s="188"/>
      <c r="K287" s="187"/>
      <c r="L287" s="188"/>
      <c r="M287" s="41"/>
      <c r="N287" s="10"/>
      <c r="O287" s="10"/>
    </row>
    <row r="288" spans="1:15" x14ac:dyDescent="0.35">
      <c r="A288" s="187"/>
      <c r="B288" s="188"/>
      <c r="C288" s="187"/>
      <c r="D288" s="187"/>
      <c r="E288" s="187"/>
      <c r="F288" s="187"/>
      <c r="G288" s="187"/>
      <c r="H288" s="188"/>
      <c r="I288" s="188"/>
      <c r="J288" s="188"/>
      <c r="K288" s="187"/>
      <c r="L288" s="188"/>
      <c r="M288" s="41"/>
      <c r="N288" s="10"/>
      <c r="O288" s="10"/>
    </row>
    <row r="289" spans="1:15" x14ac:dyDescent="0.35">
      <c r="A289" s="187"/>
      <c r="B289" s="188"/>
      <c r="C289" s="187"/>
      <c r="D289" s="187"/>
      <c r="E289" s="187"/>
      <c r="F289" s="187"/>
      <c r="G289" s="187"/>
      <c r="H289" s="188"/>
      <c r="I289" s="188"/>
      <c r="J289" s="188"/>
      <c r="K289" s="187"/>
      <c r="L289" s="188"/>
      <c r="M289" s="41"/>
      <c r="N289" s="10"/>
      <c r="O289" s="10"/>
    </row>
    <row r="290" spans="1:15" x14ac:dyDescent="0.35">
      <c r="A290" s="187"/>
      <c r="B290" s="188"/>
      <c r="C290" s="187"/>
      <c r="D290" s="187"/>
      <c r="E290" s="187"/>
      <c r="F290" s="187"/>
      <c r="G290" s="187"/>
      <c r="H290" s="188"/>
      <c r="I290" s="188"/>
      <c r="J290" s="188"/>
      <c r="K290" s="187"/>
      <c r="L290" s="188"/>
      <c r="M290" s="41"/>
      <c r="N290" s="10"/>
      <c r="O290" s="10"/>
    </row>
    <row r="291" spans="1:15" x14ac:dyDescent="0.35">
      <c r="A291" s="187"/>
      <c r="B291" s="188"/>
      <c r="C291" s="187"/>
      <c r="D291" s="187"/>
      <c r="E291" s="187"/>
      <c r="F291" s="187"/>
      <c r="G291" s="187"/>
      <c r="H291" s="188"/>
      <c r="I291" s="188"/>
      <c r="J291" s="188"/>
      <c r="K291" s="187"/>
      <c r="L291" s="188"/>
      <c r="M291" s="41"/>
      <c r="N291" s="10"/>
      <c r="O291" s="10"/>
    </row>
    <row r="292" spans="1:15" x14ac:dyDescent="0.35">
      <c r="A292" s="187"/>
      <c r="B292" s="188"/>
      <c r="C292" s="187"/>
      <c r="D292" s="187"/>
      <c r="E292" s="187"/>
      <c r="F292" s="187"/>
      <c r="G292" s="187"/>
      <c r="H292" s="188"/>
      <c r="I292" s="188"/>
      <c r="J292" s="188"/>
      <c r="K292" s="187"/>
      <c r="L292" s="188"/>
      <c r="M292" s="41"/>
      <c r="N292" s="10"/>
      <c r="O292" s="10"/>
    </row>
    <row r="293" spans="1:15" x14ac:dyDescent="0.35">
      <c r="A293" s="187"/>
      <c r="B293" s="188"/>
      <c r="C293" s="187"/>
      <c r="D293" s="187"/>
      <c r="E293" s="187"/>
      <c r="F293" s="187"/>
      <c r="G293" s="187"/>
      <c r="H293" s="188"/>
      <c r="I293" s="188"/>
      <c r="J293" s="188"/>
      <c r="K293" s="187"/>
      <c r="L293" s="188"/>
      <c r="M293" s="41"/>
      <c r="N293" s="10"/>
      <c r="O293" s="10"/>
    </row>
    <row r="294" spans="1:15" x14ac:dyDescent="0.35">
      <c r="A294" s="187"/>
      <c r="B294" s="188"/>
      <c r="C294" s="187"/>
      <c r="D294" s="187"/>
      <c r="E294" s="187"/>
      <c r="F294" s="187"/>
      <c r="G294" s="187"/>
      <c r="H294" s="188"/>
      <c r="I294" s="188"/>
      <c r="J294" s="188"/>
      <c r="K294" s="187"/>
      <c r="L294" s="188"/>
      <c r="M294" s="41"/>
      <c r="N294" s="10"/>
      <c r="O294" s="10"/>
    </row>
    <row r="295" spans="1:15" x14ac:dyDescent="0.35">
      <c r="A295" s="187"/>
      <c r="B295" s="188"/>
      <c r="C295" s="187"/>
      <c r="D295" s="187"/>
      <c r="E295" s="187"/>
      <c r="F295" s="187"/>
      <c r="G295" s="187"/>
      <c r="H295" s="188"/>
      <c r="I295" s="188"/>
      <c r="J295" s="188"/>
      <c r="K295" s="187"/>
      <c r="L295" s="188"/>
      <c r="M295" s="41"/>
      <c r="N295" s="10"/>
      <c r="O295" s="10"/>
    </row>
    <row r="296" spans="1:15" x14ac:dyDescent="0.35">
      <c r="A296" s="187"/>
      <c r="B296" s="188"/>
      <c r="C296" s="187"/>
      <c r="D296" s="187"/>
      <c r="E296" s="187"/>
      <c r="F296" s="187"/>
      <c r="G296" s="187"/>
      <c r="H296" s="188"/>
      <c r="I296" s="188"/>
      <c r="J296" s="188"/>
      <c r="K296" s="187"/>
      <c r="L296" s="188"/>
      <c r="M296" s="41"/>
      <c r="N296" s="10"/>
      <c r="O296" s="10"/>
    </row>
    <row r="297" spans="1:15" x14ac:dyDescent="0.35">
      <c r="A297" s="187"/>
      <c r="B297" s="188"/>
      <c r="C297" s="187"/>
      <c r="D297" s="187"/>
      <c r="E297" s="187"/>
      <c r="F297" s="187"/>
      <c r="G297" s="187"/>
      <c r="H297" s="188"/>
      <c r="I297" s="188"/>
      <c r="J297" s="188"/>
      <c r="K297" s="187"/>
      <c r="L297" s="188"/>
      <c r="M297" s="41"/>
      <c r="N297" s="10"/>
      <c r="O297" s="10"/>
    </row>
    <row r="298" spans="1:15" x14ac:dyDescent="0.35">
      <c r="A298" s="187"/>
      <c r="B298" s="188"/>
      <c r="C298" s="187"/>
      <c r="D298" s="187"/>
      <c r="E298" s="187"/>
      <c r="F298" s="187"/>
      <c r="G298" s="187"/>
      <c r="H298" s="188"/>
      <c r="I298" s="188"/>
      <c r="J298" s="188"/>
      <c r="K298" s="187"/>
      <c r="L298" s="188"/>
      <c r="M298" s="41"/>
      <c r="N298" s="10"/>
      <c r="O298" s="10"/>
    </row>
    <row r="299" spans="1:15" x14ac:dyDescent="0.35">
      <c r="A299" s="187"/>
      <c r="B299" s="188"/>
      <c r="C299" s="187"/>
      <c r="D299" s="187"/>
      <c r="E299" s="187"/>
      <c r="F299" s="187"/>
      <c r="G299" s="187"/>
      <c r="H299" s="188"/>
      <c r="I299" s="188"/>
      <c r="J299" s="188"/>
      <c r="K299" s="187"/>
      <c r="L299" s="188"/>
      <c r="M299" s="41"/>
      <c r="N299" s="10"/>
      <c r="O299" s="10"/>
    </row>
    <row r="300" spans="1:15" x14ac:dyDescent="0.35">
      <c r="A300" s="187"/>
      <c r="B300" s="188"/>
      <c r="C300" s="187"/>
      <c r="D300" s="187"/>
      <c r="E300" s="187"/>
      <c r="F300" s="187"/>
      <c r="G300" s="187"/>
      <c r="H300" s="188"/>
      <c r="I300" s="188"/>
      <c r="J300" s="188"/>
      <c r="K300" s="187"/>
      <c r="L300" s="188"/>
      <c r="M300" s="41"/>
      <c r="N300" s="10"/>
      <c r="O300" s="10"/>
    </row>
    <row r="301" spans="1:15" x14ac:dyDescent="0.35">
      <c r="A301" s="187"/>
      <c r="B301" s="188"/>
      <c r="C301" s="187"/>
      <c r="D301" s="187"/>
      <c r="E301" s="187"/>
      <c r="F301" s="187"/>
      <c r="G301" s="187"/>
      <c r="H301" s="188"/>
      <c r="I301" s="188"/>
      <c r="J301" s="188"/>
      <c r="K301" s="187"/>
      <c r="L301" s="188"/>
      <c r="M301" s="41"/>
      <c r="N301" s="10"/>
      <c r="O301" s="10"/>
    </row>
    <row r="302" spans="1:15" x14ac:dyDescent="0.35">
      <c r="A302" s="187"/>
      <c r="B302" s="188"/>
      <c r="C302" s="187"/>
      <c r="D302" s="187"/>
      <c r="E302" s="187"/>
      <c r="F302" s="187"/>
      <c r="G302" s="187"/>
      <c r="H302" s="188"/>
      <c r="I302" s="188"/>
      <c r="J302" s="188"/>
      <c r="K302" s="187"/>
      <c r="L302" s="188"/>
      <c r="M302" s="41"/>
      <c r="N302" s="10"/>
      <c r="O302" s="10"/>
    </row>
    <row r="303" spans="1:15" x14ac:dyDescent="0.35">
      <c r="A303" s="187"/>
      <c r="B303" s="188"/>
      <c r="C303" s="187"/>
      <c r="D303" s="187"/>
      <c r="E303" s="187"/>
      <c r="F303" s="187"/>
      <c r="G303" s="187"/>
      <c r="H303" s="188"/>
      <c r="I303" s="188"/>
      <c r="J303" s="188"/>
      <c r="K303" s="187"/>
      <c r="L303" s="188"/>
      <c r="M303" s="41"/>
      <c r="N303" s="10"/>
      <c r="O303" s="10"/>
    </row>
    <row r="304" spans="1:15" x14ac:dyDescent="0.35">
      <c r="A304" s="187"/>
      <c r="B304" s="188"/>
      <c r="C304" s="187"/>
      <c r="D304" s="187"/>
      <c r="E304" s="187"/>
      <c r="F304" s="187"/>
      <c r="G304" s="187"/>
      <c r="H304" s="188"/>
      <c r="I304" s="188"/>
      <c r="J304" s="188"/>
      <c r="K304" s="187"/>
      <c r="L304" s="188"/>
      <c r="M304" s="41"/>
      <c r="N304" s="10"/>
      <c r="O304" s="10"/>
    </row>
    <row r="305" spans="1:15" x14ac:dyDescent="0.35">
      <c r="A305" s="187"/>
      <c r="B305" s="188"/>
      <c r="C305" s="187"/>
      <c r="D305" s="187"/>
      <c r="E305" s="187"/>
      <c r="F305" s="187"/>
      <c r="G305" s="187"/>
      <c r="H305" s="188"/>
      <c r="I305" s="188"/>
      <c r="J305" s="188"/>
      <c r="K305" s="187"/>
      <c r="L305" s="188"/>
      <c r="M305" s="41"/>
      <c r="N305" s="10"/>
      <c r="O305" s="10"/>
    </row>
    <row r="306" spans="1:15" x14ac:dyDescent="0.35">
      <c r="A306" s="187"/>
      <c r="B306" s="188"/>
      <c r="C306" s="187"/>
      <c r="D306" s="187"/>
      <c r="E306" s="187"/>
      <c r="F306" s="187"/>
      <c r="G306" s="187"/>
      <c r="H306" s="188"/>
      <c r="I306" s="188"/>
      <c r="J306" s="188"/>
      <c r="K306" s="187"/>
      <c r="L306" s="188"/>
      <c r="M306" s="41"/>
      <c r="N306" s="10"/>
      <c r="O306" s="10"/>
    </row>
    <row r="307" spans="1:15" x14ac:dyDescent="0.35">
      <c r="A307" s="187"/>
      <c r="B307" s="188"/>
      <c r="C307" s="187"/>
      <c r="D307" s="187"/>
      <c r="E307" s="187"/>
      <c r="F307" s="187"/>
      <c r="G307" s="187"/>
      <c r="H307" s="188"/>
      <c r="I307" s="188"/>
      <c r="J307" s="188"/>
      <c r="K307" s="187"/>
      <c r="L307" s="188"/>
      <c r="M307" s="41"/>
      <c r="N307" s="10"/>
      <c r="O307" s="10"/>
    </row>
    <row r="308" spans="1:15" x14ac:dyDescent="0.35">
      <c r="A308" s="187"/>
      <c r="B308" s="188"/>
      <c r="C308" s="187"/>
      <c r="D308" s="187"/>
      <c r="E308" s="187"/>
      <c r="F308" s="187"/>
      <c r="G308" s="187"/>
      <c r="H308" s="188"/>
      <c r="I308" s="188"/>
      <c r="J308" s="188"/>
      <c r="K308" s="187"/>
      <c r="L308" s="188"/>
      <c r="M308" s="41"/>
      <c r="N308" s="10"/>
      <c r="O308" s="10"/>
    </row>
    <row r="309" spans="1:15" x14ac:dyDescent="0.35">
      <c r="A309" s="187"/>
      <c r="B309" s="188"/>
      <c r="C309" s="187"/>
      <c r="D309" s="187"/>
      <c r="E309" s="187"/>
      <c r="F309" s="187"/>
      <c r="G309" s="187"/>
      <c r="H309" s="188"/>
      <c r="I309" s="188"/>
      <c r="J309" s="188"/>
      <c r="K309" s="187"/>
      <c r="L309" s="188"/>
      <c r="M309" s="41"/>
      <c r="N309" s="10"/>
      <c r="O309" s="10"/>
    </row>
    <row r="310" spans="1:15" x14ac:dyDescent="0.35">
      <c r="A310" s="187"/>
      <c r="B310" s="188"/>
      <c r="C310" s="187"/>
      <c r="D310" s="187"/>
      <c r="E310" s="187"/>
      <c r="F310" s="187"/>
      <c r="G310" s="187"/>
      <c r="H310" s="188"/>
      <c r="I310" s="188"/>
      <c r="J310" s="188"/>
      <c r="K310" s="187"/>
      <c r="L310" s="188"/>
      <c r="M310" s="41"/>
      <c r="N310" s="10"/>
      <c r="O310" s="10"/>
    </row>
    <row r="311" spans="1:15" x14ac:dyDescent="0.35">
      <c r="A311" s="187"/>
      <c r="B311" s="188"/>
      <c r="C311" s="187"/>
      <c r="D311" s="187"/>
      <c r="E311" s="187"/>
      <c r="F311" s="187"/>
      <c r="G311" s="187"/>
      <c r="H311" s="188"/>
      <c r="I311" s="188"/>
      <c r="J311" s="188"/>
      <c r="K311" s="187"/>
      <c r="L311" s="188"/>
      <c r="M311" s="41"/>
      <c r="N311" s="10"/>
      <c r="O311" s="10"/>
    </row>
    <row r="312" spans="1:15" x14ac:dyDescent="0.35">
      <c r="A312" s="187"/>
      <c r="B312" s="188"/>
      <c r="C312" s="187"/>
      <c r="D312" s="187"/>
      <c r="E312" s="187"/>
      <c r="F312" s="187"/>
      <c r="G312" s="187"/>
      <c r="H312" s="188"/>
      <c r="I312" s="188"/>
      <c r="J312" s="188"/>
      <c r="K312" s="187"/>
      <c r="L312" s="188"/>
      <c r="M312" s="41"/>
      <c r="N312" s="10"/>
      <c r="O312" s="10"/>
    </row>
    <row r="313" spans="1:15" x14ac:dyDescent="0.35">
      <c r="A313" s="187"/>
      <c r="B313" s="188"/>
      <c r="C313" s="187"/>
      <c r="D313" s="187"/>
      <c r="E313" s="187"/>
      <c r="F313" s="187"/>
      <c r="G313" s="187"/>
      <c r="H313" s="188"/>
      <c r="I313" s="188"/>
      <c r="J313" s="188"/>
      <c r="K313" s="187"/>
      <c r="L313" s="188"/>
      <c r="M313" s="41"/>
      <c r="N313" s="10"/>
      <c r="O313" s="10"/>
    </row>
    <row r="314" spans="1:15" x14ac:dyDescent="0.35">
      <c r="A314" s="187"/>
      <c r="B314" s="188"/>
      <c r="C314" s="187"/>
      <c r="D314" s="187"/>
      <c r="E314" s="187"/>
      <c r="F314" s="187"/>
      <c r="G314" s="187"/>
      <c r="H314" s="188"/>
      <c r="I314" s="188"/>
      <c r="J314" s="188"/>
      <c r="K314" s="187"/>
      <c r="L314" s="188"/>
      <c r="M314" s="41"/>
      <c r="N314" s="10"/>
      <c r="O314" s="10"/>
    </row>
    <row r="315" spans="1:15" x14ac:dyDescent="0.35">
      <c r="A315" s="187"/>
      <c r="B315" s="188"/>
      <c r="C315" s="187"/>
      <c r="D315" s="187"/>
      <c r="E315" s="187"/>
      <c r="F315" s="187"/>
      <c r="G315" s="187"/>
      <c r="H315" s="188"/>
      <c r="I315" s="188"/>
      <c r="J315" s="188"/>
      <c r="K315" s="187"/>
      <c r="L315" s="188"/>
      <c r="M315" s="41"/>
      <c r="N315" s="10"/>
      <c r="O315" s="10"/>
    </row>
    <row r="316" spans="1:15" x14ac:dyDescent="0.35">
      <c r="A316" s="187"/>
      <c r="B316" s="188"/>
      <c r="C316" s="187"/>
      <c r="D316" s="187"/>
      <c r="E316" s="187"/>
      <c r="F316" s="187"/>
      <c r="G316" s="187"/>
      <c r="H316" s="188"/>
      <c r="I316" s="188"/>
      <c r="J316" s="188"/>
      <c r="K316" s="187"/>
      <c r="L316" s="188"/>
      <c r="M316" s="41"/>
      <c r="N316" s="10"/>
      <c r="O316" s="10"/>
    </row>
    <row r="317" spans="1:15" x14ac:dyDescent="0.35">
      <c r="A317" s="187"/>
      <c r="B317" s="188"/>
      <c r="C317" s="187"/>
      <c r="D317" s="187"/>
      <c r="E317" s="187"/>
      <c r="F317" s="187"/>
      <c r="G317" s="187"/>
      <c r="H317" s="188"/>
      <c r="I317" s="188"/>
      <c r="J317" s="188"/>
      <c r="K317" s="187"/>
      <c r="L317" s="188"/>
      <c r="M317" s="41"/>
      <c r="N317" s="10"/>
      <c r="O317" s="10"/>
    </row>
    <row r="318" spans="1:15" x14ac:dyDescent="0.35">
      <c r="A318" s="187"/>
      <c r="B318" s="188"/>
      <c r="C318" s="187"/>
      <c r="D318" s="187"/>
      <c r="E318" s="187"/>
      <c r="F318" s="187"/>
      <c r="G318" s="187"/>
      <c r="H318" s="188"/>
      <c r="I318" s="188"/>
      <c r="J318" s="188"/>
      <c r="K318" s="187"/>
      <c r="L318" s="188"/>
      <c r="M318" s="41"/>
      <c r="N318" s="10"/>
      <c r="O318" s="10"/>
    </row>
    <row r="319" spans="1:15" x14ac:dyDescent="0.35">
      <c r="A319" s="187"/>
      <c r="B319" s="188"/>
      <c r="C319" s="187"/>
      <c r="D319" s="187"/>
      <c r="E319" s="187"/>
      <c r="F319" s="187"/>
      <c r="G319" s="187"/>
      <c r="H319" s="188"/>
      <c r="I319" s="188"/>
      <c r="J319" s="188"/>
      <c r="K319" s="187"/>
      <c r="L319" s="188"/>
      <c r="M319" s="41"/>
      <c r="N319" s="10"/>
      <c r="O319" s="10"/>
    </row>
    <row r="320" spans="1:15" x14ac:dyDescent="0.35">
      <c r="A320" s="187"/>
      <c r="B320" s="188"/>
      <c r="C320" s="187"/>
      <c r="D320" s="187"/>
      <c r="E320" s="187"/>
      <c r="F320" s="187"/>
      <c r="G320" s="187"/>
      <c r="H320" s="188"/>
      <c r="I320" s="188"/>
      <c r="J320" s="188"/>
      <c r="K320" s="187"/>
      <c r="L320" s="188"/>
      <c r="M320" s="41"/>
      <c r="N320" s="10"/>
      <c r="O320" s="10"/>
    </row>
    <row r="321" spans="1:15" x14ac:dyDescent="0.35">
      <c r="A321" s="187"/>
      <c r="B321" s="188"/>
      <c r="C321" s="187"/>
      <c r="D321" s="187"/>
      <c r="E321" s="187"/>
      <c r="F321" s="187"/>
      <c r="G321" s="187"/>
      <c r="H321" s="188"/>
      <c r="I321" s="188"/>
      <c r="J321" s="188"/>
      <c r="K321" s="187"/>
      <c r="L321" s="188"/>
      <c r="M321" s="41"/>
      <c r="N321" s="10"/>
      <c r="O321" s="10"/>
    </row>
    <row r="322" spans="1:15" x14ac:dyDescent="0.35">
      <c r="A322" s="187"/>
      <c r="B322" s="188"/>
      <c r="C322" s="187"/>
      <c r="D322" s="187"/>
      <c r="E322" s="187"/>
      <c r="F322" s="187"/>
      <c r="G322" s="187"/>
      <c r="H322" s="188"/>
      <c r="I322" s="188"/>
      <c r="J322" s="188"/>
      <c r="K322" s="187"/>
      <c r="L322" s="188"/>
      <c r="M322" s="41"/>
      <c r="N322" s="10"/>
      <c r="O322" s="10"/>
    </row>
    <row r="323" spans="1:15" x14ac:dyDescent="0.35">
      <c r="A323" s="187"/>
      <c r="B323" s="188"/>
      <c r="C323" s="187"/>
      <c r="D323" s="187"/>
      <c r="E323" s="187"/>
      <c r="F323" s="187"/>
      <c r="G323" s="187"/>
      <c r="H323" s="188"/>
      <c r="I323" s="188"/>
      <c r="J323" s="188"/>
      <c r="K323" s="187"/>
      <c r="L323" s="188"/>
      <c r="M323" s="41"/>
      <c r="N323" s="10"/>
      <c r="O323" s="10"/>
    </row>
    <row r="324" spans="1:15" x14ac:dyDescent="0.35">
      <c r="A324" s="187"/>
      <c r="B324" s="188"/>
      <c r="C324" s="187"/>
      <c r="D324" s="187"/>
      <c r="E324" s="187"/>
      <c r="F324" s="187"/>
      <c r="G324" s="187"/>
      <c r="H324" s="188"/>
      <c r="I324" s="188"/>
      <c r="J324" s="188"/>
      <c r="K324" s="187"/>
      <c r="L324" s="188"/>
      <c r="M324" s="41"/>
      <c r="N324" s="10"/>
      <c r="O324" s="10"/>
    </row>
    <row r="325" spans="1:15" x14ac:dyDescent="0.35">
      <c r="A325" s="187"/>
      <c r="B325" s="188"/>
      <c r="C325" s="187"/>
      <c r="D325" s="187"/>
      <c r="E325" s="187"/>
      <c r="F325" s="187"/>
      <c r="G325" s="187"/>
      <c r="H325" s="188"/>
      <c r="I325" s="188"/>
      <c r="J325" s="188"/>
      <c r="K325" s="187"/>
      <c r="L325" s="188"/>
      <c r="M325" s="41"/>
      <c r="N325" s="10"/>
      <c r="O325" s="10"/>
    </row>
    <row r="326" spans="1:15" x14ac:dyDescent="0.35">
      <c r="A326" s="187"/>
      <c r="B326" s="188"/>
      <c r="C326" s="187"/>
      <c r="D326" s="187"/>
      <c r="E326" s="187"/>
      <c r="F326" s="187"/>
      <c r="G326" s="187"/>
      <c r="H326" s="188"/>
      <c r="I326" s="188"/>
      <c r="J326" s="188"/>
      <c r="K326" s="187"/>
      <c r="L326" s="188"/>
      <c r="M326" s="41"/>
      <c r="N326" s="10"/>
      <c r="O326" s="10"/>
    </row>
    <row r="327" spans="1:15" x14ac:dyDescent="0.35">
      <c r="A327" s="187"/>
      <c r="B327" s="188"/>
      <c r="C327" s="187"/>
      <c r="D327" s="187"/>
      <c r="E327" s="187"/>
      <c r="F327" s="187"/>
      <c r="G327" s="187"/>
      <c r="H327" s="188"/>
      <c r="I327" s="188"/>
      <c r="J327" s="188"/>
      <c r="K327" s="187"/>
      <c r="L327" s="188"/>
      <c r="M327" s="41"/>
      <c r="N327" s="10"/>
      <c r="O327" s="10"/>
    </row>
    <row r="328" spans="1:15" x14ac:dyDescent="0.35">
      <c r="A328" s="187"/>
      <c r="B328" s="188"/>
      <c r="C328" s="187"/>
      <c r="D328" s="187"/>
      <c r="E328" s="187"/>
      <c r="F328" s="187"/>
      <c r="G328" s="187"/>
      <c r="H328" s="188"/>
      <c r="I328" s="188"/>
      <c r="J328" s="188"/>
      <c r="K328" s="187"/>
      <c r="L328" s="188"/>
      <c r="M328" s="41"/>
      <c r="N328" s="10"/>
      <c r="O328" s="10"/>
    </row>
    <row r="329" spans="1:15" x14ac:dyDescent="0.35">
      <c r="A329" s="187"/>
      <c r="B329" s="188"/>
      <c r="C329" s="187"/>
      <c r="D329" s="187"/>
      <c r="E329" s="187"/>
      <c r="F329" s="187"/>
      <c r="G329" s="187"/>
      <c r="H329" s="188"/>
      <c r="I329" s="188"/>
      <c r="J329" s="188"/>
      <c r="K329" s="187"/>
      <c r="L329" s="188"/>
      <c r="M329" s="41"/>
      <c r="N329" s="10"/>
      <c r="O329" s="10"/>
    </row>
    <row r="330" spans="1:15" x14ac:dyDescent="0.35">
      <c r="A330" s="187"/>
      <c r="B330" s="188"/>
      <c r="C330" s="187"/>
      <c r="D330" s="187"/>
      <c r="E330" s="187"/>
      <c r="F330" s="187"/>
      <c r="G330" s="187"/>
      <c r="H330" s="188"/>
      <c r="I330" s="188"/>
      <c r="J330" s="188"/>
      <c r="K330" s="187"/>
      <c r="L330" s="188"/>
      <c r="M330" s="41"/>
      <c r="N330" s="10"/>
      <c r="O330" s="10"/>
    </row>
    <row r="331" spans="1:15" x14ac:dyDescent="0.35">
      <c r="A331" s="187"/>
      <c r="B331" s="188"/>
      <c r="C331" s="187"/>
      <c r="D331" s="187"/>
      <c r="E331" s="187"/>
      <c r="F331" s="187"/>
      <c r="G331" s="187"/>
      <c r="H331" s="188"/>
      <c r="I331" s="188"/>
      <c r="J331" s="188"/>
      <c r="K331" s="187"/>
      <c r="L331" s="188"/>
      <c r="M331" s="41"/>
      <c r="N331" s="10"/>
      <c r="O331" s="10"/>
    </row>
    <row r="332" spans="1:15" x14ac:dyDescent="0.35">
      <c r="A332" s="187"/>
      <c r="B332" s="188"/>
      <c r="C332" s="187"/>
      <c r="D332" s="187"/>
      <c r="E332" s="187"/>
      <c r="F332" s="187"/>
      <c r="G332" s="187"/>
      <c r="H332" s="188"/>
      <c r="I332" s="188"/>
      <c r="J332" s="188"/>
      <c r="K332" s="187"/>
      <c r="L332" s="188"/>
      <c r="M332" s="41"/>
      <c r="N332" s="10"/>
      <c r="O332" s="10"/>
    </row>
    <row r="333" spans="1:15" x14ac:dyDescent="0.35">
      <c r="A333" s="187"/>
      <c r="B333" s="188"/>
      <c r="C333" s="187"/>
      <c r="D333" s="187"/>
      <c r="E333" s="187"/>
      <c r="F333" s="187"/>
      <c r="G333" s="187"/>
      <c r="H333" s="188"/>
      <c r="I333" s="188"/>
      <c r="J333" s="188"/>
      <c r="K333" s="187"/>
      <c r="L333" s="188"/>
      <c r="M333" s="41"/>
      <c r="N333" s="10"/>
      <c r="O333" s="10"/>
    </row>
    <row r="334" spans="1:15" x14ac:dyDescent="0.35">
      <c r="A334" s="187"/>
      <c r="B334" s="188"/>
      <c r="C334" s="187"/>
      <c r="D334" s="187"/>
      <c r="E334" s="187"/>
      <c r="F334" s="187"/>
      <c r="G334" s="187"/>
      <c r="H334" s="188"/>
      <c r="I334" s="188"/>
      <c r="J334" s="188"/>
      <c r="K334" s="187"/>
      <c r="L334" s="188"/>
      <c r="M334" s="41"/>
      <c r="N334" s="10"/>
      <c r="O334" s="10"/>
    </row>
    <row r="335" spans="1:15" x14ac:dyDescent="0.35">
      <c r="A335" s="187"/>
      <c r="B335" s="188"/>
      <c r="C335" s="187"/>
      <c r="D335" s="187"/>
      <c r="E335" s="187"/>
      <c r="F335" s="187"/>
      <c r="G335" s="187"/>
      <c r="H335" s="188"/>
      <c r="I335" s="188"/>
      <c r="J335" s="188"/>
      <c r="K335" s="187"/>
      <c r="L335" s="188"/>
      <c r="M335" s="41"/>
      <c r="N335" s="10"/>
      <c r="O335" s="10"/>
    </row>
    <row r="336" spans="1:15" x14ac:dyDescent="0.35">
      <c r="A336" s="187"/>
      <c r="B336" s="188"/>
      <c r="C336" s="187"/>
      <c r="D336" s="187"/>
      <c r="E336" s="187"/>
      <c r="F336" s="187"/>
      <c r="G336" s="187"/>
      <c r="H336" s="188"/>
      <c r="I336" s="188"/>
      <c r="J336" s="188"/>
      <c r="K336" s="187"/>
      <c r="L336" s="188"/>
      <c r="M336" s="41"/>
      <c r="N336" s="10"/>
      <c r="O336" s="10"/>
    </row>
    <row r="337" spans="1:15" x14ac:dyDescent="0.35">
      <c r="A337" s="187"/>
      <c r="B337" s="188"/>
      <c r="C337" s="187"/>
      <c r="D337" s="187"/>
      <c r="E337" s="187"/>
      <c r="F337" s="187"/>
      <c r="G337" s="187"/>
      <c r="H337" s="188"/>
      <c r="I337" s="188"/>
      <c r="J337" s="188"/>
      <c r="K337" s="187"/>
      <c r="L337" s="188"/>
      <c r="M337" s="41"/>
      <c r="N337" s="10"/>
      <c r="O337" s="10"/>
    </row>
    <row r="338" spans="1:15" x14ac:dyDescent="0.35">
      <c r="A338" s="187"/>
      <c r="B338" s="188"/>
      <c r="C338" s="187"/>
      <c r="D338" s="187"/>
      <c r="E338" s="187"/>
      <c r="F338" s="187"/>
      <c r="G338" s="187"/>
      <c r="H338" s="188"/>
      <c r="I338" s="188"/>
      <c r="J338" s="188"/>
      <c r="K338" s="187"/>
      <c r="L338" s="188"/>
      <c r="M338" s="41"/>
      <c r="N338" s="10"/>
      <c r="O338" s="10"/>
    </row>
    <row r="339" spans="1:15" x14ac:dyDescent="0.35">
      <c r="A339" s="187"/>
      <c r="B339" s="188"/>
      <c r="C339" s="187"/>
      <c r="D339" s="187"/>
      <c r="E339" s="187"/>
      <c r="F339" s="187"/>
      <c r="G339" s="187"/>
      <c r="H339" s="188"/>
      <c r="I339" s="188"/>
      <c r="J339" s="188"/>
      <c r="K339" s="187"/>
      <c r="L339" s="188"/>
      <c r="M339" s="41"/>
      <c r="N339" s="10"/>
      <c r="O339" s="10"/>
    </row>
    <row r="340" spans="1:15" x14ac:dyDescent="0.35">
      <c r="A340" s="187"/>
      <c r="B340" s="188"/>
      <c r="C340" s="187"/>
      <c r="D340" s="187"/>
      <c r="E340" s="187"/>
      <c r="F340" s="187"/>
      <c r="G340" s="187"/>
      <c r="H340" s="188"/>
      <c r="I340" s="188"/>
      <c r="J340" s="188"/>
      <c r="K340" s="187"/>
      <c r="L340" s="188"/>
      <c r="M340" s="41"/>
      <c r="N340" s="10"/>
      <c r="O340" s="10"/>
    </row>
    <row r="341" spans="1:15" x14ac:dyDescent="0.35">
      <c r="A341" s="187"/>
      <c r="B341" s="188"/>
      <c r="C341" s="187"/>
      <c r="D341" s="187"/>
      <c r="E341" s="187"/>
      <c r="F341" s="187"/>
      <c r="G341" s="187"/>
      <c r="H341" s="188"/>
      <c r="I341" s="188"/>
      <c r="J341" s="188"/>
      <c r="K341" s="187"/>
      <c r="L341" s="188"/>
      <c r="M341" s="41"/>
      <c r="N341" s="10"/>
      <c r="O341" s="10"/>
    </row>
    <row r="342" spans="1:15" x14ac:dyDescent="0.35">
      <c r="A342" s="187"/>
      <c r="B342" s="188"/>
      <c r="C342" s="187"/>
      <c r="D342" s="187"/>
      <c r="E342" s="187"/>
      <c r="F342" s="187"/>
      <c r="G342" s="187"/>
      <c r="H342" s="188"/>
      <c r="I342" s="188"/>
      <c r="J342" s="188"/>
      <c r="K342" s="187"/>
      <c r="L342" s="188"/>
      <c r="M342" s="41"/>
      <c r="N342" s="10"/>
      <c r="O342" s="10"/>
    </row>
    <row r="343" spans="1:15" x14ac:dyDescent="0.35">
      <c r="A343" s="187"/>
      <c r="B343" s="188"/>
      <c r="C343" s="187"/>
      <c r="D343" s="187"/>
      <c r="E343" s="187"/>
      <c r="F343" s="187"/>
      <c r="G343" s="187"/>
      <c r="H343" s="188"/>
      <c r="I343" s="188"/>
      <c r="J343" s="188"/>
      <c r="K343" s="187"/>
      <c r="L343" s="188"/>
      <c r="M343" s="41"/>
      <c r="N343" s="10"/>
      <c r="O343" s="10"/>
    </row>
    <row r="344" spans="1:15" x14ac:dyDescent="0.35">
      <c r="A344" s="187"/>
      <c r="B344" s="188"/>
      <c r="C344" s="187"/>
      <c r="D344" s="187"/>
      <c r="E344" s="187"/>
      <c r="F344" s="187"/>
      <c r="G344" s="187"/>
      <c r="H344" s="188"/>
      <c r="I344" s="188"/>
      <c r="J344" s="188"/>
      <c r="K344" s="187"/>
      <c r="L344" s="188"/>
      <c r="M344" s="41"/>
      <c r="N344" s="10"/>
      <c r="O344" s="10"/>
    </row>
    <row r="345" spans="1:15" x14ac:dyDescent="0.35">
      <c r="A345" s="187"/>
      <c r="B345" s="188"/>
      <c r="C345" s="187"/>
      <c r="D345" s="187"/>
      <c r="E345" s="187"/>
      <c r="F345" s="187"/>
      <c r="G345" s="187"/>
      <c r="H345" s="188"/>
      <c r="I345" s="188"/>
      <c r="J345" s="188"/>
      <c r="K345" s="187"/>
      <c r="L345" s="188"/>
      <c r="M345" s="41"/>
      <c r="N345" s="10"/>
      <c r="O345" s="10"/>
    </row>
    <row r="346" spans="1:15" x14ac:dyDescent="0.35">
      <c r="A346" s="187"/>
      <c r="B346" s="188"/>
      <c r="C346" s="187"/>
      <c r="D346" s="187"/>
      <c r="E346" s="187"/>
      <c r="F346" s="187"/>
      <c r="G346" s="187"/>
      <c r="H346" s="188"/>
      <c r="I346" s="188"/>
      <c r="J346" s="188"/>
      <c r="K346" s="187"/>
      <c r="L346" s="188"/>
      <c r="M346" s="41"/>
      <c r="N346" s="10"/>
      <c r="O346" s="10"/>
    </row>
    <row r="347" spans="1:15" x14ac:dyDescent="0.35">
      <c r="A347" s="187"/>
      <c r="B347" s="188"/>
      <c r="C347" s="187"/>
      <c r="D347" s="187"/>
      <c r="E347" s="187"/>
      <c r="F347" s="187"/>
      <c r="G347" s="187"/>
      <c r="H347" s="188"/>
      <c r="I347" s="188"/>
      <c r="J347" s="188"/>
      <c r="K347" s="187"/>
      <c r="L347" s="188"/>
      <c r="M347" s="41"/>
      <c r="N347" s="10"/>
      <c r="O347" s="10"/>
    </row>
    <row r="348" spans="1:15" x14ac:dyDescent="0.35">
      <c r="A348" s="187"/>
      <c r="B348" s="188"/>
      <c r="C348" s="187"/>
      <c r="D348" s="187"/>
      <c r="E348" s="187"/>
      <c r="F348" s="187"/>
      <c r="G348" s="187"/>
      <c r="H348" s="188"/>
      <c r="I348" s="188"/>
      <c r="J348" s="188"/>
      <c r="K348" s="187"/>
      <c r="L348" s="188"/>
      <c r="M348" s="41"/>
      <c r="N348" s="10"/>
      <c r="O348" s="10"/>
    </row>
    <row r="349" spans="1:15" x14ac:dyDescent="0.35">
      <c r="A349" s="187"/>
      <c r="B349" s="188"/>
      <c r="C349" s="187"/>
      <c r="D349" s="187"/>
      <c r="E349" s="187"/>
      <c r="F349" s="187"/>
      <c r="G349" s="187"/>
      <c r="H349" s="188"/>
      <c r="I349" s="188"/>
      <c r="J349" s="188"/>
      <c r="K349" s="187"/>
      <c r="L349" s="188"/>
      <c r="M349" s="41"/>
      <c r="N349" s="10"/>
      <c r="O349" s="10"/>
    </row>
    <row r="350" spans="1:15" x14ac:dyDescent="0.35">
      <c r="A350" s="187"/>
      <c r="B350" s="188"/>
      <c r="C350" s="187"/>
      <c r="D350" s="187"/>
      <c r="E350" s="187"/>
      <c r="F350" s="187"/>
      <c r="G350" s="187"/>
      <c r="H350" s="188"/>
      <c r="I350" s="188"/>
      <c r="J350" s="188"/>
      <c r="K350" s="187"/>
      <c r="L350" s="188"/>
      <c r="M350" s="41"/>
      <c r="N350" s="10"/>
      <c r="O350" s="10"/>
    </row>
    <row r="351" spans="1:15" x14ac:dyDescent="0.35">
      <c r="A351" s="187"/>
      <c r="B351" s="188"/>
      <c r="C351" s="187"/>
      <c r="D351" s="187"/>
      <c r="E351" s="187"/>
      <c r="F351" s="187"/>
      <c r="G351" s="187"/>
      <c r="H351" s="188"/>
      <c r="I351" s="188"/>
      <c r="J351" s="188"/>
      <c r="K351" s="187"/>
      <c r="L351" s="188"/>
      <c r="M351" s="41"/>
      <c r="N351" s="10"/>
      <c r="O351" s="10"/>
    </row>
    <row r="352" spans="1:15" x14ac:dyDescent="0.35">
      <c r="A352" s="187"/>
      <c r="B352" s="188"/>
      <c r="C352" s="187"/>
      <c r="D352" s="187"/>
      <c r="E352" s="187"/>
      <c r="F352" s="187"/>
      <c r="G352" s="187"/>
      <c r="H352" s="188"/>
      <c r="I352" s="188"/>
      <c r="J352" s="188"/>
      <c r="K352" s="187"/>
      <c r="L352" s="188"/>
      <c r="M352" s="41"/>
      <c r="N352" s="10"/>
      <c r="O352" s="10"/>
    </row>
    <row r="353" spans="1:15" x14ac:dyDescent="0.35">
      <c r="A353" s="187"/>
      <c r="B353" s="188"/>
      <c r="C353" s="187"/>
      <c r="D353" s="187"/>
      <c r="E353" s="187"/>
      <c r="F353" s="187"/>
      <c r="G353" s="187"/>
      <c r="H353" s="188"/>
      <c r="I353" s="188"/>
      <c r="J353" s="188"/>
      <c r="K353" s="187"/>
      <c r="L353" s="188"/>
      <c r="M353" s="41"/>
      <c r="N353" s="10"/>
      <c r="O353" s="10"/>
    </row>
    <row r="354" spans="1:15" x14ac:dyDescent="0.35">
      <c r="A354" s="187"/>
      <c r="B354" s="188"/>
      <c r="C354" s="187"/>
      <c r="D354" s="187"/>
      <c r="E354" s="187"/>
      <c r="F354" s="187"/>
      <c r="G354" s="187"/>
      <c r="H354" s="188"/>
      <c r="I354" s="188"/>
      <c r="J354" s="188"/>
      <c r="K354" s="187"/>
      <c r="L354" s="188"/>
      <c r="M354" s="41"/>
      <c r="N354" s="10"/>
      <c r="O354" s="10"/>
    </row>
    <row r="355" spans="1:15" x14ac:dyDescent="0.35">
      <c r="A355" s="187"/>
      <c r="B355" s="188"/>
      <c r="C355" s="187"/>
      <c r="D355" s="187"/>
      <c r="E355" s="187"/>
      <c r="F355" s="187"/>
      <c r="G355" s="187"/>
      <c r="H355" s="188"/>
      <c r="I355" s="188"/>
      <c r="J355" s="188"/>
      <c r="K355" s="187"/>
      <c r="L355" s="188"/>
      <c r="M355" s="41"/>
      <c r="N355" s="10"/>
      <c r="O355" s="10"/>
    </row>
    <row r="356" spans="1:15" x14ac:dyDescent="0.35">
      <c r="A356" s="187"/>
      <c r="B356" s="188"/>
      <c r="C356" s="187"/>
      <c r="D356" s="187"/>
      <c r="E356" s="187"/>
      <c r="F356" s="187"/>
      <c r="G356" s="187"/>
      <c r="H356" s="188"/>
      <c r="I356" s="188"/>
      <c r="J356" s="188"/>
      <c r="K356" s="187"/>
      <c r="L356" s="188"/>
      <c r="M356" s="41"/>
      <c r="N356" s="10"/>
      <c r="O356" s="10"/>
    </row>
    <row r="357" spans="1:15" x14ac:dyDescent="0.35">
      <c r="A357" s="187"/>
      <c r="B357" s="188"/>
      <c r="C357" s="187"/>
      <c r="D357" s="187"/>
      <c r="E357" s="187"/>
      <c r="F357" s="187"/>
      <c r="G357" s="187"/>
      <c r="H357" s="188"/>
      <c r="I357" s="188"/>
      <c r="J357" s="188"/>
      <c r="K357" s="187"/>
      <c r="L357" s="188"/>
      <c r="M357" s="41"/>
      <c r="N357" s="10"/>
      <c r="O357" s="10"/>
    </row>
    <row r="358" spans="1:15" x14ac:dyDescent="0.35">
      <c r="A358" s="187"/>
      <c r="B358" s="188"/>
      <c r="C358" s="187"/>
      <c r="D358" s="187"/>
      <c r="E358" s="187"/>
      <c r="F358" s="187"/>
      <c r="G358" s="187"/>
      <c r="H358" s="188"/>
      <c r="I358" s="188"/>
      <c r="J358" s="188"/>
      <c r="K358" s="187"/>
      <c r="L358" s="188"/>
      <c r="M358" s="41"/>
      <c r="N358" s="10"/>
      <c r="O358" s="10"/>
    </row>
    <row r="359" spans="1:15" x14ac:dyDescent="0.35">
      <c r="A359" s="187"/>
      <c r="B359" s="188"/>
      <c r="C359" s="187"/>
      <c r="D359" s="187"/>
      <c r="E359" s="187"/>
      <c r="F359" s="187"/>
      <c r="G359" s="187"/>
      <c r="H359" s="188"/>
      <c r="I359" s="188"/>
      <c r="J359" s="188"/>
      <c r="K359" s="187"/>
      <c r="L359" s="188"/>
      <c r="M359" s="41"/>
      <c r="N359" s="10"/>
      <c r="O359" s="10"/>
    </row>
    <row r="360" spans="1:15" x14ac:dyDescent="0.35">
      <c r="A360" s="187"/>
      <c r="B360" s="188"/>
      <c r="C360" s="187"/>
      <c r="D360" s="187"/>
      <c r="E360" s="187"/>
      <c r="F360" s="187"/>
      <c r="G360" s="187"/>
      <c r="H360" s="188"/>
      <c r="I360" s="188"/>
      <c r="J360" s="188"/>
      <c r="K360" s="187"/>
      <c r="L360" s="188"/>
      <c r="M360" s="41"/>
      <c r="N360" s="10"/>
      <c r="O360" s="10"/>
    </row>
    <row r="361" spans="1:15" x14ac:dyDescent="0.35">
      <c r="A361" s="187"/>
      <c r="B361" s="188"/>
      <c r="C361" s="187"/>
      <c r="D361" s="187"/>
      <c r="E361" s="187"/>
      <c r="F361" s="187"/>
      <c r="G361" s="187"/>
      <c r="H361" s="188"/>
      <c r="I361" s="188"/>
      <c r="J361" s="188"/>
      <c r="K361" s="187"/>
      <c r="L361" s="188"/>
      <c r="M361" s="41"/>
      <c r="N361" s="10"/>
      <c r="O361" s="10"/>
    </row>
    <row r="362" spans="1:15" x14ac:dyDescent="0.35">
      <c r="A362" s="187"/>
      <c r="B362" s="188"/>
      <c r="C362" s="187"/>
      <c r="D362" s="187"/>
      <c r="E362" s="187"/>
      <c r="F362" s="187"/>
      <c r="G362" s="187"/>
      <c r="H362" s="188"/>
      <c r="I362" s="188"/>
      <c r="J362" s="188"/>
      <c r="K362" s="187"/>
      <c r="L362" s="188"/>
      <c r="M362" s="41"/>
      <c r="N362" s="10"/>
      <c r="O362" s="10"/>
    </row>
    <row r="363" spans="1:15" x14ac:dyDescent="0.35">
      <c r="A363" s="187"/>
      <c r="B363" s="188"/>
      <c r="C363" s="187"/>
      <c r="D363" s="187"/>
      <c r="E363" s="187"/>
      <c r="F363" s="187"/>
      <c r="G363" s="187"/>
      <c r="H363" s="188"/>
      <c r="I363" s="188"/>
      <c r="J363" s="188"/>
      <c r="K363" s="187"/>
      <c r="L363" s="188"/>
      <c r="M363" s="41"/>
      <c r="N363" s="10"/>
      <c r="O363" s="10"/>
    </row>
    <row r="364" spans="1:15" x14ac:dyDescent="0.35">
      <c r="A364" s="187"/>
      <c r="B364" s="188"/>
      <c r="C364" s="187"/>
      <c r="D364" s="187"/>
      <c r="E364" s="187"/>
      <c r="F364" s="187"/>
      <c r="G364" s="187"/>
      <c r="H364" s="188"/>
      <c r="I364" s="188"/>
      <c r="J364" s="188"/>
      <c r="K364" s="187"/>
      <c r="L364" s="188"/>
      <c r="M364" s="41"/>
      <c r="N364" s="10"/>
      <c r="O364" s="10"/>
    </row>
    <row r="365" spans="1:15" x14ac:dyDescent="0.35">
      <c r="A365" s="187"/>
      <c r="B365" s="188"/>
      <c r="C365" s="187"/>
      <c r="D365" s="187"/>
      <c r="E365" s="187"/>
      <c r="F365" s="187"/>
      <c r="G365" s="187"/>
      <c r="H365" s="188"/>
      <c r="I365" s="188"/>
      <c r="J365" s="188"/>
      <c r="K365" s="187"/>
      <c r="L365" s="188"/>
      <c r="M365" s="41"/>
      <c r="N365" s="10"/>
      <c r="O365" s="10"/>
    </row>
    <row r="366" spans="1:15" x14ac:dyDescent="0.35">
      <c r="A366" s="187"/>
      <c r="B366" s="188"/>
      <c r="C366" s="187"/>
      <c r="D366" s="187"/>
      <c r="E366" s="187"/>
      <c r="F366" s="187"/>
      <c r="G366" s="187"/>
      <c r="H366" s="188"/>
      <c r="I366" s="188"/>
      <c r="J366" s="188"/>
      <c r="K366" s="187"/>
      <c r="L366" s="188"/>
      <c r="M366" s="41"/>
      <c r="N366" s="10"/>
      <c r="O366" s="10"/>
    </row>
    <row r="367" spans="1:15" x14ac:dyDescent="0.35">
      <c r="A367" s="187"/>
      <c r="B367" s="188"/>
      <c r="C367" s="187"/>
      <c r="D367" s="187"/>
      <c r="E367" s="187"/>
      <c r="F367" s="187"/>
      <c r="G367" s="187"/>
      <c r="H367" s="188"/>
      <c r="I367" s="188"/>
      <c r="J367" s="188"/>
      <c r="K367" s="187"/>
      <c r="L367" s="188"/>
      <c r="M367" s="41"/>
      <c r="N367" s="10"/>
      <c r="O367" s="10"/>
    </row>
    <row r="368" spans="1:15" x14ac:dyDescent="0.35">
      <c r="A368" s="187"/>
      <c r="B368" s="188"/>
      <c r="C368" s="187"/>
      <c r="D368" s="187"/>
      <c r="E368" s="187"/>
      <c r="F368" s="187"/>
      <c r="G368" s="187"/>
      <c r="H368" s="188"/>
      <c r="I368" s="188"/>
      <c r="J368" s="188"/>
      <c r="K368" s="187"/>
      <c r="L368" s="188"/>
      <c r="M368" s="41"/>
      <c r="N368" s="10"/>
      <c r="O368" s="10"/>
    </row>
    <row r="369" spans="1:15" x14ac:dyDescent="0.35">
      <c r="A369" s="187"/>
      <c r="B369" s="188"/>
      <c r="C369" s="187"/>
      <c r="D369" s="187"/>
      <c r="E369" s="187"/>
      <c r="F369" s="187"/>
      <c r="G369" s="187"/>
      <c r="H369" s="188"/>
      <c r="I369" s="188"/>
      <c r="J369" s="188"/>
      <c r="K369" s="187"/>
      <c r="L369" s="188"/>
      <c r="M369" s="41"/>
      <c r="N369" s="10"/>
      <c r="O369" s="10"/>
    </row>
    <row r="370" spans="1:15" x14ac:dyDescent="0.35">
      <c r="A370" s="187"/>
      <c r="B370" s="188"/>
      <c r="C370" s="187"/>
      <c r="D370" s="187"/>
      <c r="E370" s="187"/>
      <c r="F370" s="187"/>
      <c r="G370" s="187"/>
      <c r="H370" s="188"/>
      <c r="I370" s="188"/>
      <c r="J370" s="188"/>
      <c r="K370" s="187"/>
      <c r="L370" s="188"/>
      <c r="M370" s="41"/>
      <c r="N370" s="10"/>
      <c r="O370" s="10"/>
    </row>
    <row r="371" spans="1:15" x14ac:dyDescent="0.35">
      <c r="A371" s="187"/>
      <c r="B371" s="188"/>
      <c r="C371" s="187"/>
      <c r="D371" s="187"/>
      <c r="E371" s="187"/>
      <c r="F371" s="187"/>
      <c r="G371" s="187"/>
      <c r="H371" s="188"/>
      <c r="I371" s="188"/>
      <c r="J371" s="188"/>
      <c r="K371" s="187"/>
      <c r="L371" s="188"/>
      <c r="M371" s="41"/>
      <c r="N371" s="10"/>
      <c r="O371" s="10"/>
    </row>
    <row r="372" spans="1:15" x14ac:dyDescent="0.35">
      <c r="A372" s="187"/>
      <c r="B372" s="188"/>
      <c r="C372" s="187"/>
      <c r="D372" s="187"/>
      <c r="E372" s="187"/>
      <c r="F372" s="187"/>
      <c r="G372" s="187"/>
      <c r="H372" s="188"/>
      <c r="I372" s="188"/>
      <c r="J372" s="188"/>
      <c r="K372" s="187"/>
      <c r="L372" s="188"/>
      <c r="M372" s="41"/>
      <c r="N372" s="10"/>
      <c r="O372" s="10"/>
    </row>
    <row r="373" spans="1:15" x14ac:dyDescent="0.35">
      <c r="A373" s="187"/>
      <c r="B373" s="188"/>
      <c r="C373" s="187"/>
      <c r="D373" s="187"/>
      <c r="E373" s="187"/>
      <c r="F373" s="187"/>
      <c r="G373" s="187"/>
      <c r="H373" s="188"/>
      <c r="I373" s="188"/>
      <c r="J373" s="188"/>
      <c r="K373" s="187"/>
      <c r="L373" s="188"/>
      <c r="M373" s="41"/>
      <c r="N373" s="10"/>
      <c r="O373" s="10"/>
    </row>
    <row r="374" spans="1:15" x14ac:dyDescent="0.35">
      <c r="A374" s="187"/>
      <c r="B374" s="188"/>
      <c r="C374" s="187"/>
      <c r="D374" s="187"/>
      <c r="E374" s="187"/>
      <c r="F374" s="187"/>
      <c r="G374" s="187"/>
      <c r="H374" s="188"/>
      <c r="I374" s="188"/>
      <c r="J374" s="188"/>
      <c r="K374" s="187"/>
      <c r="L374" s="188"/>
      <c r="M374" s="41"/>
      <c r="N374" s="10"/>
      <c r="O374" s="10"/>
    </row>
    <row r="375" spans="1:15" x14ac:dyDescent="0.35">
      <c r="A375" s="187"/>
      <c r="B375" s="188"/>
      <c r="C375" s="187"/>
      <c r="D375" s="187"/>
      <c r="E375" s="187"/>
      <c r="F375" s="187"/>
      <c r="G375" s="187"/>
      <c r="H375" s="188"/>
      <c r="I375" s="188"/>
      <c r="J375" s="188"/>
      <c r="K375" s="187"/>
      <c r="L375" s="188"/>
      <c r="M375" s="41"/>
      <c r="N375" s="10"/>
      <c r="O375" s="10"/>
    </row>
    <row r="376" spans="1:15" x14ac:dyDescent="0.35">
      <c r="A376" s="187"/>
      <c r="B376" s="188"/>
      <c r="C376" s="187"/>
      <c r="D376" s="187"/>
      <c r="E376" s="187"/>
      <c r="F376" s="187"/>
      <c r="G376" s="187"/>
      <c r="H376" s="188"/>
      <c r="I376" s="188"/>
      <c r="J376" s="188"/>
      <c r="K376" s="187"/>
      <c r="L376" s="188"/>
      <c r="M376" s="41"/>
      <c r="N376" s="10"/>
      <c r="O376" s="10"/>
    </row>
    <row r="377" spans="1:15" x14ac:dyDescent="0.35">
      <c r="A377" s="187"/>
      <c r="B377" s="188"/>
      <c r="C377" s="187"/>
      <c r="D377" s="187"/>
      <c r="E377" s="187"/>
      <c r="F377" s="187"/>
      <c r="G377" s="187"/>
      <c r="H377" s="188"/>
      <c r="I377" s="188"/>
      <c r="J377" s="188"/>
      <c r="K377" s="187"/>
      <c r="L377" s="188"/>
      <c r="M377" s="41"/>
      <c r="N377" s="10"/>
      <c r="O377" s="10"/>
    </row>
    <row r="378" spans="1:15" x14ac:dyDescent="0.35">
      <c r="A378" s="187"/>
      <c r="B378" s="188"/>
      <c r="C378" s="187"/>
      <c r="D378" s="187"/>
      <c r="E378" s="187"/>
      <c r="F378" s="187"/>
      <c r="G378" s="187"/>
      <c r="H378" s="188"/>
      <c r="I378" s="188"/>
      <c r="J378" s="188"/>
      <c r="K378" s="187"/>
      <c r="L378" s="188"/>
      <c r="M378" s="41"/>
      <c r="N378" s="10"/>
      <c r="O378" s="10"/>
    </row>
    <row r="379" spans="1:15" x14ac:dyDescent="0.35">
      <c r="A379" s="187"/>
      <c r="B379" s="188"/>
      <c r="C379" s="187"/>
      <c r="D379" s="187"/>
      <c r="E379" s="187"/>
      <c r="F379" s="187"/>
      <c r="G379" s="187"/>
      <c r="H379" s="188"/>
      <c r="I379" s="188"/>
      <c r="J379" s="188"/>
      <c r="K379" s="187"/>
      <c r="L379" s="188"/>
      <c r="M379" s="41"/>
      <c r="N379" s="10"/>
      <c r="O379" s="10"/>
    </row>
    <row r="380" spans="1:15" x14ac:dyDescent="0.35">
      <c r="A380" s="187"/>
      <c r="B380" s="188"/>
      <c r="C380" s="187"/>
      <c r="D380" s="187"/>
      <c r="E380" s="187"/>
      <c r="F380" s="187"/>
      <c r="G380" s="187"/>
      <c r="H380" s="188"/>
      <c r="I380" s="188"/>
      <c r="J380" s="188"/>
      <c r="K380" s="187"/>
      <c r="L380" s="188"/>
      <c r="M380" s="41"/>
      <c r="N380" s="10"/>
      <c r="O380" s="10"/>
    </row>
    <row r="381" spans="1:15" x14ac:dyDescent="0.35">
      <c r="A381" s="187"/>
      <c r="B381" s="188"/>
      <c r="C381" s="187"/>
      <c r="D381" s="187"/>
      <c r="E381" s="187"/>
      <c r="F381" s="187"/>
      <c r="G381" s="187"/>
      <c r="H381" s="188"/>
      <c r="I381" s="188"/>
      <c r="J381" s="188"/>
      <c r="K381" s="187"/>
      <c r="L381" s="188"/>
      <c r="M381" s="41"/>
      <c r="N381" s="10"/>
      <c r="O381" s="10"/>
    </row>
    <row r="382" spans="1:15" x14ac:dyDescent="0.35">
      <c r="A382" s="187"/>
      <c r="B382" s="188"/>
      <c r="C382" s="187"/>
      <c r="D382" s="187"/>
      <c r="E382" s="187"/>
      <c r="F382" s="187"/>
      <c r="G382" s="187"/>
      <c r="H382" s="188"/>
      <c r="I382" s="188"/>
      <c r="J382" s="188"/>
      <c r="K382" s="187"/>
      <c r="L382" s="188"/>
      <c r="M382" s="41"/>
      <c r="N382" s="10"/>
      <c r="O382" s="10"/>
    </row>
    <row r="383" spans="1:15" x14ac:dyDescent="0.35">
      <c r="A383" s="187"/>
      <c r="B383" s="188"/>
      <c r="C383" s="187"/>
      <c r="D383" s="187"/>
      <c r="E383" s="187"/>
      <c r="F383" s="187"/>
      <c r="G383" s="187"/>
      <c r="H383" s="188"/>
      <c r="I383" s="188"/>
      <c r="J383" s="188"/>
      <c r="K383" s="187"/>
      <c r="L383" s="188"/>
      <c r="M383" s="41"/>
      <c r="N383" s="10"/>
      <c r="O383" s="10"/>
    </row>
    <row r="384" spans="1:15" x14ac:dyDescent="0.35">
      <c r="A384" s="187"/>
      <c r="B384" s="188"/>
      <c r="C384" s="187"/>
      <c r="D384" s="187"/>
      <c r="E384" s="187"/>
      <c r="F384" s="187"/>
      <c r="G384" s="187"/>
      <c r="H384" s="188"/>
      <c r="I384" s="188"/>
      <c r="J384" s="188"/>
      <c r="K384" s="187"/>
      <c r="L384" s="188"/>
      <c r="M384" s="41"/>
      <c r="N384" s="10"/>
      <c r="O384" s="10"/>
    </row>
    <row r="385" spans="1:15" x14ac:dyDescent="0.35">
      <c r="A385" s="187"/>
      <c r="B385" s="188"/>
      <c r="C385" s="187"/>
      <c r="D385" s="187"/>
      <c r="E385" s="187"/>
      <c r="F385" s="187"/>
      <c r="G385" s="187"/>
      <c r="H385" s="188"/>
      <c r="I385" s="188"/>
      <c r="J385" s="188"/>
      <c r="K385" s="187"/>
      <c r="L385" s="188"/>
      <c r="M385" s="41"/>
      <c r="N385" s="10"/>
      <c r="O385" s="10"/>
    </row>
    <row r="386" spans="1:15" x14ac:dyDescent="0.35">
      <c r="A386" s="187"/>
      <c r="B386" s="188"/>
      <c r="C386" s="187"/>
      <c r="D386" s="187"/>
      <c r="E386" s="187"/>
      <c r="F386" s="187"/>
      <c r="G386" s="187"/>
      <c r="H386" s="188"/>
      <c r="I386" s="188"/>
      <c r="J386" s="188"/>
      <c r="K386" s="187"/>
      <c r="L386" s="188"/>
      <c r="M386" s="41"/>
      <c r="N386" s="10"/>
      <c r="O386" s="10"/>
    </row>
    <row r="387" spans="1:15" x14ac:dyDescent="0.35">
      <c r="A387" s="187"/>
      <c r="B387" s="188"/>
      <c r="C387" s="187"/>
      <c r="D387" s="187"/>
      <c r="E387" s="187"/>
      <c r="F387" s="187"/>
      <c r="G387" s="187"/>
      <c r="H387" s="188"/>
      <c r="I387" s="188"/>
      <c r="J387" s="188"/>
      <c r="K387" s="187"/>
      <c r="L387" s="188"/>
      <c r="M387" s="41"/>
      <c r="N387" s="10"/>
      <c r="O387" s="10"/>
    </row>
    <row r="388" spans="1:15" x14ac:dyDescent="0.35">
      <c r="A388" s="187"/>
      <c r="B388" s="188"/>
      <c r="C388" s="187"/>
      <c r="D388" s="187"/>
      <c r="E388" s="187"/>
      <c r="F388" s="187"/>
      <c r="G388" s="187"/>
      <c r="H388" s="188"/>
      <c r="I388" s="188"/>
      <c r="J388" s="188"/>
      <c r="K388" s="187"/>
      <c r="L388" s="188"/>
      <c r="M388" s="41"/>
      <c r="N388" s="10"/>
      <c r="O388" s="10"/>
    </row>
    <row r="389" spans="1:15" x14ac:dyDescent="0.35">
      <c r="A389" s="187"/>
      <c r="B389" s="188"/>
      <c r="C389" s="187"/>
      <c r="D389" s="187"/>
      <c r="E389" s="187"/>
      <c r="F389" s="187"/>
      <c r="G389" s="187"/>
      <c r="H389" s="188"/>
      <c r="I389" s="188"/>
      <c r="J389" s="188"/>
      <c r="K389" s="187"/>
      <c r="L389" s="188"/>
      <c r="M389" s="41"/>
      <c r="N389" s="10"/>
      <c r="O389" s="10"/>
    </row>
    <row r="390" spans="1:15" x14ac:dyDescent="0.35">
      <c r="A390" s="187"/>
      <c r="B390" s="188"/>
      <c r="C390" s="187"/>
      <c r="D390" s="187"/>
      <c r="E390" s="187"/>
      <c r="F390" s="187"/>
      <c r="G390" s="187"/>
      <c r="H390" s="188"/>
      <c r="I390" s="188"/>
      <c r="J390" s="188"/>
      <c r="K390" s="187"/>
      <c r="L390" s="188"/>
      <c r="M390" s="41"/>
      <c r="N390" s="10"/>
      <c r="O390" s="10"/>
    </row>
    <row r="391" spans="1:15" x14ac:dyDescent="0.35">
      <c r="A391" s="187"/>
      <c r="B391" s="188"/>
      <c r="C391" s="187"/>
      <c r="D391" s="187"/>
      <c r="E391" s="187"/>
      <c r="F391" s="187"/>
      <c r="G391" s="187"/>
      <c r="H391" s="188"/>
      <c r="I391" s="188"/>
      <c r="J391" s="188"/>
      <c r="K391" s="187"/>
      <c r="L391" s="188"/>
      <c r="M391" s="41"/>
      <c r="N391" s="10"/>
      <c r="O391" s="10"/>
    </row>
    <row r="392" spans="1:15" x14ac:dyDescent="0.35">
      <c r="A392" s="187"/>
      <c r="B392" s="188"/>
      <c r="C392" s="187"/>
      <c r="D392" s="187"/>
      <c r="E392" s="187"/>
      <c r="F392" s="187"/>
      <c r="G392" s="187"/>
      <c r="H392" s="188"/>
      <c r="I392" s="188"/>
      <c r="J392" s="188"/>
      <c r="K392" s="187"/>
      <c r="L392" s="188"/>
      <c r="M392" s="41"/>
      <c r="N392" s="10"/>
      <c r="O392" s="10"/>
    </row>
    <row r="393" spans="1:15" x14ac:dyDescent="0.35">
      <c r="A393" s="187"/>
      <c r="B393" s="188"/>
      <c r="C393" s="187"/>
      <c r="D393" s="187"/>
      <c r="E393" s="187"/>
      <c r="F393" s="187"/>
      <c r="G393" s="187"/>
      <c r="H393" s="188"/>
      <c r="I393" s="188"/>
      <c r="J393" s="188"/>
      <c r="K393" s="187"/>
      <c r="L393" s="188"/>
      <c r="M393" s="41"/>
      <c r="N393" s="10"/>
      <c r="O393" s="10"/>
    </row>
    <row r="394" spans="1:15" x14ac:dyDescent="0.35">
      <c r="A394" s="187"/>
      <c r="B394" s="188"/>
      <c r="C394" s="187"/>
      <c r="D394" s="187"/>
      <c r="E394" s="187"/>
      <c r="F394" s="187"/>
      <c r="G394" s="187"/>
      <c r="H394" s="188"/>
      <c r="I394" s="188"/>
      <c r="J394" s="188"/>
      <c r="K394" s="187"/>
      <c r="L394" s="188"/>
      <c r="M394" s="41"/>
      <c r="N394" s="10"/>
      <c r="O394" s="10"/>
    </row>
    <row r="395" spans="1:15" x14ac:dyDescent="0.35">
      <c r="A395" s="187"/>
      <c r="B395" s="188"/>
      <c r="C395" s="187"/>
      <c r="D395" s="187"/>
      <c r="E395" s="187"/>
      <c r="F395" s="187"/>
      <c r="G395" s="187"/>
      <c r="H395" s="188"/>
      <c r="I395" s="188"/>
      <c r="J395" s="188"/>
      <c r="K395" s="187"/>
      <c r="L395" s="188"/>
      <c r="M395" s="41"/>
      <c r="N395" s="10"/>
      <c r="O395" s="10"/>
    </row>
    <row r="396" spans="1:15" x14ac:dyDescent="0.35">
      <c r="A396" s="187"/>
      <c r="B396" s="188"/>
      <c r="C396" s="187"/>
      <c r="D396" s="187"/>
      <c r="E396" s="187"/>
      <c r="F396" s="187"/>
      <c r="G396" s="187"/>
      <c r="H396" s="188"/>
      <c r="I396" s="188"/>
      <c r="J396" s="188"/>
      <c r="K396" s="187"/>
      <c r="L396" s="188"/>
      <c r="M396" s="41"/>
      <c r="N396" s="10"/>
      <c r="O396" s="10"/>
    </row>
    <row r="397" spans="1:15" x14ac:dyDescent="0.35">
      <c r="A397" s="187"/>
      <c r="B397" s="188"/>
      <c r="C397" s="187"/>
      <c r="D397" s="187"/>
      <c r="E397" s="187"/>
      <c r="F397" s="187"/>
      <c r="G397" s="187"/>
      <c r="H397" s="188"/>
      <c r="I397" s="188"/>
      <c r="J397" s="188"/>
      <c r="K397" s="187"/>
      <c r="L397" s="188"/>
      <c r="M397" s="41"/>
      <c r="N397" s="10"/>
      <c r="O397" s="10"/>
    </row>
    <row r="398" spans="1:15" x14ac:dyDescent="0.35">
      <c r="A398" s="187"/>
      <c r="B398" s="188"/>
      <c r="C398" s="187"/>
      <c r="D398" s="187"/>
      <c r="E398" s="187"/>
      <c r="F398" s="187"/>
      <c r="G398" s="187"/>
      <c r="H398" s="188"/>
      <c r="I398" s="188"/>
      <c r="J398" s="188"/>
      <c r="K398" s="187"/>
      <c r="L398" s="188"/>
      <c r="M398" s="41"/>
      <c r="N398" s="10"/>
      <c r="O398" s="10"/>
    </row>
    <row r="399" spans="1:15" x14ac:dyDescent="0.35">
      <c r="A399" s="187"/>
      <c r="B399" s="188"/>
      <c r="C399" s="187"/>
      <c r="D399" s="187"/>
      <c r="E399" s="187"/>
      <c r="F399" s="187"/>
      <c r="G399" s="187"/>
      <c r="H399" s="188"/>
      <c r="I399" s="188"/>
      <c r="J399" s="188"/>
      <c r="K399" s="187"/>
      <c r="L399" s="188"/>
      <c r="M399" s="41"/>
      <c r="N399" s="10"/>
      <c r="O399" s="10"/>
    </row>
    <row r="400" spans="1:15" x14ac:dyDescent="0.35">
      <c r="A400" s="187"/>
      <c r="B400" s="188"/>
      <c r="C400" s="187"/>
      <c r="D400" s="187"/>
      <c r="E400" s="187"/>
      <c r="F400" s="187"/>
      <c r="G400" s="187"/>
      <c r="H400" s="188"/>
      <c r="I400" s="188"/>
      <c r="J400" s="188"/>
      <c r="K400" s="187"/>
      <c r="L400" s="188"/>
      <c r="M400" s="41"/>
      <c r="N400" s="10"/>
      <c r="O400" s="10"/>
    </row>
    <row r="401" spans="1:15" x14ac:dyDescent="0.35">
      <c r="A401" s="187"/>
      <c r="B401" s="188"/>
      <c r="C401" s="187"/>
      <c r="D401" s="187"/>
      <c r="E401" s="187"/>
      <c r="F401" s="187"/>
      <c r="G401" s="187"/>
      <c r="H401" s="188"/>
      <c r="I401" s="188"/>
      <c r="J401" s="188"/>
      <c r="K401" s="187"/>
      <c r="L401" s="188"/>
      <c r="M401" s="41"/>
      <c r="N401" s="10"/>
      <c r="O401" s="10"/>
    </row>
    <row r="402" spans="1:15" x14ac:dyDescent="0.35">
      <c r="A402" s="187"/>
      <c r="B402" s="188"/>
      <c r="C402" s="187"/>
      <c r="D402" s="187"/>
      <c r="E402" s="187"/>
      <c r="F402" s="187"/>
      <c r="G402" s="187"/>
      <c r="H402" s="188"/>
      <c r="I402" s="188"/>
      <c r="J402" s="188"/>
      <c r="K402" s="187"/>
      <c r="L402" s="188"/>
      <c r="M402" s="41"/>
      <c r="N402" s="10"/>
      <c r="O402" s="10"/>
    </row>
    <row r="403" spans="1:15" x14ac:dyDescent="0.35">
      <c r="A403" s="187"/>
      <c r="B403" s="188"/>
      <c r="C403" s="187"/>
      <c r="D403" s="187"/>
      <c r="E403" s="187"/>
      <c r="F403" s="187"/>
      <c r="G403" s="187"/>
      <c r="H403" s="188"/>
      <c r="I403" s="188"/>
      <c r="J403" s="188"/>
      <c r="K403" s="187"/>
      <c r="L403" s="188"/>
      <c r="M403" s="41"/>
      <c r="N403" s="10"/>
      <c r="O403" s="10"/>
    </row>
    <row r="404" spans="1:15" x14ac:dyDescent="0.35">
      <c r="A404" s="187"/>
      <c r="B404" s="188"/>
      <c r="C404" s="187"/>
      <c r="D404" s="187"/>
      <c r="E404" s="187"/>
      <c r="F404" s="187"/>
      <c r="G404" s="187"/>
      <c r="H404" s="188"/>
      <c r="I404" s="188"/>
      <c r="J404" s="188"/>
      <c r="K404" s="187"/>
      <c r="L404" s="188"/>
      <c r="M404" s="41"/>
      <c r="N404" s="10"/>
      <c r="O404" s="10"/>
    </row>
    <row r="405" spans="1:15" x14ac:dyDescent="0.35">
      <c r="A405" s="187"/>
      <c r="B405" s="188"/>
      <c r="C405" s="187"/>
      <c r="D405" s="187"/>
      <c r="E405" s="187"/>
      <c r="F405" s="187"/>
      <c r="G405" s="187"/>
      <c r="H405" s="188"/>
      <c r="I405" s="188"/>
      <c r="J405" s="188"/>
      <c r="K405" s="187"/>
      <c r="L405" s="188"/>
      <c r="M405" s="41"/>
      <c r="N405" s="10"/>
      <c r="O405" s="10"/>
    </row>
    <row r="406" spans="1:15" x14ac:dyDescent="0.35">
      <c r="A406" s="187"/>
      <c r="B406" s="188"/>
      <c r="C406" s="187"/>
      <c r="D406" s="187"/>
      <c r="E406" s="187"/>
      <c r="F406" s="187"/>
      <c r="G406" s="187"/>
      <c r="H406" s="188"/>
      <c r="I406" s="188"/>
      <c r="J406" s="188"/>
      <c r="K406" s="187"/>
      <c r="L406" s="188"/>
      <c r="M406" s="41"/>
      <c r="N406" s="10"/>
      <c r="O406" s="10"/>
    </row>
    <row r="407" spans="1:15" x14ac:dyDescent="0.35">
      <c r="A407" s="187"/>
      <c r="B407" s="188"/>
      <c r="C407" s="187"/>
      <c r="D407" s="187"/>
      <c r="E407" s="187"/>
      <c r="F407" s="187"/>
      <c r="G407" s="187"/>
      <c r="H407" s="188"/>
      <c r="I407" s="188"/>
      <c r="J407" s="188"/>
      <c r="K407" s="187"/>
      <c r="L407" s="188"/>
      <c r="M407" s="41"/>
      <c r="N407" s="10"/>
      <c r="O407" s="10"/>
    </row>
    <row r="408" spans="1:15" x14ac:dyDescent="0.35">
      <c r="A408" s="187"/>
      <c r="B408" s="188"/>
      <c r="C408" s="187"/>
      <c r="D408" s="187"/>
      <c r="E408" s="187"/>
      <c r="F408" s="187"/>
      <c r="G408" s="187"/>
      <c r="H408" s="188"/>
      <c r="I408" s="188"/>
      <c r="J408" s="188"/>
      <c r="K408" s="187"/>
      <c r="L408" s="188"/>
      <c r="M408" s="41"/>
      <c r="N408" s="10"/>
      <c r="O408" s="10"/>
    </row>
    <row r="409" spans="1:15" x14ac:dyDescent="0.35">
      <c r="A409" s="187"/>
      <c r="B409" s="188"/>
      <c r="C409" s="187"/>
      <c r="D409" s="187"/>
      <c r="E409" s="187"/>
      <c r="F409" s="187"/>
      <c r="G409" s="187"/>
      <c r="H409" s="188"/>
      <c r="I409" s="188"/>
      <c r="J409" s="188"/>
      <c r="K409" s="187"/>
      <c r="L409" s="188"/>
      <c r="M409" s="41"/>
      <c r="N409" s="10"/>
      <c r="O409" s="10"/>
    </row>
    <row r="410" spans="1:15" x14ac:dyDescent="0.35">
      <c r="A410" s="187"/>
      <c r="B410" s="188"/>
      <c r="C410" s="187"/>
      <c r="D410" s="187"/>
      <c r="E410" s="187"/>
      <c r="F410" s="187"/>
      <c r="G410" s="187"/>
      <c r="H410" s="188"/>
      <c r="I410" s="188"/>
      <c r="J410" s="188"/>
      <c r="K410" s="187"/>
      <c r="L410" s="188"/>
      <c r="M410" s="41"/>
      <c r="N410" s="10"/>
      <c r="O410" s="10"/>
    </row>
    <row r="411" spans="1:15" x14ac:dyDescent="0.35">
      <c r="A411" s="187"/>
      <c r="B411" s="188"/>
      <c r="C411" s="187"/>
      <c r="D411" s="187"/>
      <c r="E411" s="187"/>
      <c r="F411" s="187"/>
      <c r="G411" s="187"/>
      <c r="H411" s="188"/>
      <c r="I411" s="188"/>
      <c r="J411" s="188"/>
      <c r="K411" s="187"/>
      <c r="L411" s="188"/>
      <c r="M411" s="41"/>
      <c r="N411" s="10"/>
      <c r="O411" s="10"/>
    </row>
    <row r="412" spans="1:15" x14ac:dyDescent="0.35">
      <c r="A412" s="187"/>
      <c r="B412" s="188"/>
      <c r="C412" s="187"/>
      <c r="D412" s="187"/>
      <c r="E412" s="187"/>
      <c r="F412" s="187"/>
      <c r="G412" s="187"/>
      <c r="H412" s="188"/>
      <c r="I412" s="188"/>
      <c r="J412" s="188"/>
      <c r="K412" s="187"/>
      <c r="L412" s="188"/>
      <c r="M412" s="41"/>
      <c r="N412" s="10"/>
      <c r="O412" s="10"/>
    </row>
    <row r="413" spans="1:15" x14ac:dyDescent="0.35">
      <c r="A413" s="187"/>
      <c r="B413" s="188"/>
      <c r="C413" s="187"/>
      <c r="D413" s="187"/>
      <c r="E413" s="187"/>
      <c r="F413" s="187"/>
      <c r="G413" s="187"/>
      <c r="H413" s="188"/>
      <c r="I413" s="188"/>
      <c r="J413" s="188"/>
      <c r="K413" s="187"/>
      <c r="L413" s="188"/>
      <c r="M413" s="41"/>
      <c r="N413" s="10"/>
      <c r="O413" s="10"/>
    </row>
    <row r="414" spans="1:15" x14ac:dyDescent="0.35">
      <c r="A414" s="187"/>
      <c r="B414" s="188"/>
      <c r="C414" s="187"/>
      <c r="D414" s="187"/>
      <c r="E414" s="187"/>
      <c r="F414" s="187"/>
      <c r="G414" s="187"/>
      <c r="H414" s="188"/>
      <c r="I414" s="188"/>
      <c r="J414" s="188"/>
      <c r="K414" s="187"/>
      <c r="L414" s="188"/>
      <c r="M414" s="41"/>
      <c r="N414" s="10"/>
      <c r="O414" s="10"/>
    </row>
    <row r="415" spans="1:15" x14ac:dyDescent="0.35">
      <c r="A415" s="187"/>
      <c r="B415" s="188"/>
      <c r="C415" s="187"/>
      <c r="D415" s="187"/>
      <c r="E415" s="187"/>
      <c r="F415" s="187"/>
      <c r="G415" s="187"/>
      <c r="H415" s="188"/>
      <c r="I415" s="188"/>
      <c r="J415" s="188"/>
      <c r="K415" s="187"/>
      <c r="L415" s="188"/>
      <c r="M415" s="41"/>
      <c r="N415" s="10"/>
      <c r="O415" s="10"/>
    </row>
    <row r="416" spans="1:15" x14ac:dyDescent="0.35">
      <c r="A416" s="187"/>
      <c r="B416" s="188"/>
      <c r="C416" s="187"/>
      <c r="D416" s="187"/>
      <c r="E416" s="187"/>
      <c r="F416" s="187"/>
      <c r="G416" s="187"/>
      <c r="H416" s="188"/>
      <c r="I416" s="188"/>
      <c r="J416" s="188"/>
      <c r="K416" s="187"/>
      <c r="L416" s="188"/>
      <c r="M416" s="41"/>
      <c r="N416" s="10"/>
      <c r="O416" s="10"/>
    </row>
    <row r="417" spans="1:15" x14ac:dyDescent="0.35">
      <c r="A417" s="187"/>
      <c r="B417" s="188"/>
      <c r="C417" s="187"/>
      <c r="D417" s="187"/>
      <c r="E417" s="187"/>
      <c r="F417" s="187"/>
      <c r="G417" s="187"/>
      <c r="H417" s="188"/>
      <c r="I417" s="188"/>
      <c r="J417" s="188"/>
      <c r="K417" s="187"/>
      <c r="L417" s="188"/>
      <c r="M417" s="41"/>
      <c r="N417" s="10"/>
      <c r="O417" s="10"/>
    </row>
    <row r="418" spans="1:15" x14ac:dyDescent="0.35">
      <c r="A418" s="187"/>
      <c r="B418" s="188"/>
      <c r="C418" s="187"/>
      <c r="D418" s="187"/>
      <c r="E418" s="187"/>
      <c r="F418" s="187"/>
      <c r="G418" s="187"/>
      <c r="H418" s="188"/>
      <c r="I418" s="188"/>
      <c r="J418" s="188"/>
      <c r="K418" s="187"/>
      <c r="L418" s="188"/>
      <c r="M418" s="41"/>
      <c r="N418" s="10"/>
      <c r="O418" s="10"/>
    </row>
    <row r="419" spans="1:15" x14ac:dyDescent="0.35">
      <c r="A419" s="187"/>
      <c r="B419" s="188"/>
      <c r="C419" s="187"/>
      <c r="D419" s="187"/>
      <c r="E419" s="187"/>
      <c r="F419" s="187"/>
      <c r="G419" s="187"/>
      <c r="H419" s="188"/>
      <c r="I419" s="188"/>
      <c r="J419" s="188"/>
      <c r="K419" s="187"/>
      <c r="L419" s="188"/>
      <c r="M419" s="41"/>
      <c r="N419" s="10"/>
      <c r="O419" s="10"/>
    </row>
    <row r="420" spans="1:15" x14ac:dyDescent="0.35">
      <c r="A420" s="187"/>
      <c r="B420" s="188"/>
      <c r="C420" s="187"/>
      <c r="D420" s="187"/>
      <c r="E420" s="187"/>
      <c r="F420" s="187"/>
      <c r="G420" s="187"/>
      <c r="H420" s="188"/>
      <c r="I420" s="188"/>
      <c r="J420" s="188"/>
      <c r="K420" s="187"/>
      <c r="L420" s="188"/>
      <c r="M420" s="41"/>
      <c r="N420" s="10"/>
      <c r="O420" s="10"/>
    </row>
    <row r="421" spans="1:15" x14ac:dyDescent="0.35">
      <c r="A421" s="187"/>
      <c r="B421" s="188"/>
      <c r="C421" s="187"/>
      <c r="D421" s="187"/>
      <c r="E421" s="187"/>
      <c r="F421" s="187"/>
      <c r="G421" s="187"/>
      <c r="H421" s="188"/>
      <c r="I421" s="188"/>
      <c r="J421" s="188"/>
      <c r="K421" s="187"/>
      <c r="L421" s="188"/>
      <c r="M421" s="41"/>
      <c r="N421" s="10"/>
      <c r="O421" s="10"/>
    </row>
    <row r="422" spans="1:15" x14ac:dyDescent="0.35">
      <c r="A422" s="187"/>
      <c r="B422" s="188"/>
      <c r="C422" s="187"/>
      <c r="D422" s="187"/>
      <c r="E422" s="187"/>
      <c r="F422" s="187"/>
      <c r="G422" s="187"/>
      <c r="H422" s="188"/>
      <c r="I422" s="188"/>
      <c r="J422" s="188"/>
      <c r="K422" s="187"/>
      <c r="L422" s="188"/>
      <c r="M422" s="41"/>
      <c r="N422" s="10"/>
      <c r="O422" s="10"/>
    </row>
    <row r="423" spans="1:15" x14ac:dyDescent="0.35">
      <c r="A423" s="187"/>
      <c r="B423" s="188"/>
      <c r="C423" s="187"/>
      <c r="D423" s="187"/>
      <c r="E423" s="187"/>
      <c r="F423" s="187"/>
      <c r="G423" s="187"/>
      <c r="H423" s="188"/>
      <c r="I423" s="188"/>
      <c r="J423" s="188"/>
      <c r="K423" s="187"/>
      <c r="L423" s="188"/>
      <c r="M423" s="41"/>
      <c r="N423" s="10"/>
      <c r="O423" s="10"/>
    </row>
    <row r="424" spans="1:15" x14ac:dyDescent="0.35">
      <c r="A424" s="187"/>
      <c r="B424" s="188"/>
      <c r="C424" s="187"/>
      <c r="D424" s="187"/>
      <c r="E424" s="187"/>
      <c r="F424" s="187"/>
      <c r="G424" s="187"/>
      <c r="H424" s="188"/>
      <c r="I424" s="188"/>
      <c r="J424" s="188"/>
      <c r="K424" s="187"/>
      <c r="L424" s="188"/>
      <c r="M424" s="41"/>
      <c r="N424" s="10"/>
      <c r="O424" s="10"/>
    </row>
    <row r="425" spans="1:15" x14ac:dyDescent="0.35">
      <c r="A425" s="187"/>
      <c r="B425" s="188"/>
      <c r="C425" s="187"/>
      <c r="D425" s="187"/>
      <c r="E425" s="187"/>
      <c r="F425" s="187"/>
      <c r="G425" s="187"/>
      <c r="H425" s="188"/>
      <c r="I425" s="188"/>
      <c r="J425" s="188"/>
      <c r="K425" s="187"/>
      <c r="L425" s="188"/>
      <c r="M425" s="41"/>
      <c r="N425" s="10"/>
      <c r="O425" s="10"/>
    </row>
    <row r="426" spans="1:15" x14ac:dyDescent="0.35">
      <c r="A426" s="187"/>
      <c r="B426" s="188"/>
      <c r="C426" s="187"/>
      <c r="D426" s="187"/>
      <c r="E426" s="187"/>
      <c r="F426" s="187"/>
      <c r="G426" s="187"/>
      <c r="H426" s="188"/>
      <c r="I426" s="188"/>
      <c r="J426" s="188"/>
      <c r="K426" s="187"/>
      <c r="L426" s="188"/>
      <c r="M426" s="41"/>
      <c r="N426" s="10"/>
      <c r="O426" s="10"/>
    </row>
    <row r="427" spans="1:15" x14ac:dyDescent="0.35">
      <c r="A427" s="187"/>
      <c r="B427" s="188"/>
      <c r="C427" s="187"/>
      <c r="D427" s="187"/>
      <c r="E427" s="187"/>
      <c r="F427" s="187"/>
      <c r="G427" s="187"/>
      <c r="H427" s="188"/>
      <c r="I427" s="188"/>
      <c r="J427" s="188"/>
      <c r="K427" s="187"/>
      <c r="L427" s="188"/>
      <c r="M427" s="41"/>
      <c r="N427" s="10"/>
      <c r="O427" s="10"/>
    </row>
    <row r="428" spans="1:15" x14ac:dyDescent="0.35">
      <c r="A428" s="187"/>
      <c r="B428" s="188"/>
      <c r="C428" s="187"/>
      <c r="D428" s="187"/>
      <c r="E428" s="187"/>
      <c r="F428" s="187"/>
      <c r="G428" s="187"/>
      <c r="H428" s="188"/>
      <c r="I428" s="188"/>
      <c r="J428" s="188"/>
      <c r="K428" s="187"/>
      <c r="L428" s="188"/>
      <c r="M428" s="41"/>
      <c r="N428" s="10"/>
      <c r="O428" s="10"/>
    </row>
    <row r="429" spans="1:15" x14ac:dyDescent="0.35">
      <c r="A429" s="187"/>
      <c r="B429" s="188"/>
      <c r="C429" s="187"/>
      <c r="D429" s="187"/>
      <c r="E429" s="187"/>
      <c r="F429" s="187"/>
      <c r="G429" s="187"/>
      <c r="H429" s="188"/>
      <c r="I429" s="188"/>
      <c r="J429" s="188"/>
      <c r="K429" s="187"/>
      <c r="L429" s="188"/>
      <c r="M429" s="41"/>
      <c r="N429" s="10"/>
      <c r="O429" s="10"/>
    </row>
    <row r="430" spans="1:15" x14ac:dyDescent="0.35">
      <c r="A430" s="187"/>
      <c r="B430" s="188"/>
      <c r="C430" s="187"/>
      <c r="D430" s="187"/>
      <c r="E430" s="187"/>
      <c r="F430" s="187"/>
      <c r="G430" s="187"/>
      <c r="H430" s="188"/>
      <c r="I430" s="188"/>
      <c r="J430" s="188"/>
      <c r="K430" s="187"/>
      <c r="L430" s="188"/>
      <c r="M430" s="41"/>
      <c r="N430" s="10"/>
      <c r="O430" s="10"/>
    </row>
    <row r="431" spans="1:15" x14ac:dyDescent="0.35">
      <c r="A431" s="187"/>
      <c r="B431" s="188"/>
      <c r="C431" s="187"/>
      <c r="D431" s="187"/>
      <c r="E431" s="187"/>
      <c r="F431" s="187"/>
      <c r="G431" s="187"/>
      <c r="H431" s="188"/>
      <c r="I431" s="188"/>
      <c r="J431" s="188"/>
      <c r="K431" s="187"/>
      <c r="L431" s="188"/>
      <c r="M431" s="41"/>
      <c r="N431" s="10"/>
      <c r="O431" s="10"/>
    </row>
    <row r="432" spans="1:15" x14ac:dyDescent="0.35">
      <c r="A432" s="187"/>
      <c r="B432" s="188"/>
      <c r="C432" s="187"/>
      <c r="D432" s="187"/>
      <c r="E432" s="187"/>
      <c r="F432" s="187"/>
      <c r="G432" s="187"/>
      <c r="H432" s="188"/>
      <c r="I432" s="188"/>
      <c r="J432" s="188"/>
      <c r="K432" s="187"/>
      <c r="L432" s="188"/>
      <c r="M432" s="41"/>
      <c r="N432" s="10"/>
      <c r="O432" s="10"/>
    </row>
    <row r="433" spans="1:15" x14ac:dyDescent="0.35">
      <c r="A433" s="187"/>
      <c r="B433" s="188"/>
      <c r="C433" s="187"/>
      <c r="D433" s="187"/>
      <c r="E433" s="187"/>
      <c r="F433" s="187"/>
      <c r="G433" s="187"/>
      <c r="H433" s="188"/>
      <c r="I433" s="188"/>
      <c r="J433" s="188"/>
      <c r="K433" s="187"/>
      <c r="L433" s="188"/>
      <c r="M433" s="41"/>
      <c r="N433" s="10"/>
      <c r="O433" s="10"/>
    </row>
    <row r="434" spans="1:15" x14ac:dyDescent="0.35">
      <c r="A434" s="187"/>
      <c r="B434" s="188"/>
      <c r="C434" s="187"/>
      <c r="D434" s="187"/>
      <c r="E434" s="187"/>
      <c r="F434" s="187"/>
      <c r="G434" s="187"/>
      <c r="H434" s="188"/>
      <c r="I434" s="188"/>
      <c r="J434" s="188"/>
      <c r="K434" s="187"/>
      <c r="L434" s="188"/>
      <c r="M434" s="41"/>
      <c r="N434" s="10"/>
      <c r="O434" s="10"/>
    </row>
    <row r="435" spans="1:15" x14ac:dyDescent="0.35">
      <c r="A435" s="187"/>
      <c r="B435" s="188"/>
      <c r="C435" s="187"/>
      <c r="D435" s="187"/>
      <c r="E435" s="187"/>
      <c r="F435" s="187"/>
      <c r="G435" s="187"/>
      <c r="H435" s="188"/>
      <c r="I435" s="188"/>
      <c r="J435" s="188"/>
      <c r="K435" s="187"/>
      <c r="L435" s="188"/>
      <c r="M435" s="41"/>
      <c r="N435" s="10"/>
      <c r="O435" s="10"/>
    </row>
    <row r="436" spans="1:15" x14ac:dyDescent="0.35">
      <c r="A436" s="187"/>
      <c r="B436" s="188"/>
      <c r="C436" s="187"/>
      <c r="D436" s="187"/>
      <c r="E436" s="187"/>
      <c r="F436" s="187"/>
      <c r="G436" s="187"/>
      <c r="H436" s="188"/>
      <c r="I436" s="188"/>
      <c r="J436" s="188"/>
      <c r="K436" s="187"/>
      <c r="L436" s="188"/>
      <c r="M436" s="41"/>
      <c r="N436" s="10"/>
      <c r="O436" s="10"/>
    </row>
    <row r="437" spans="1:15" x14ac:dyDescent="0.35">
      <c r="A437" s="187"/>
      <c r="B437" s="188"/>
      <c r="C437" s="187"/>
      <c r="D437" s="187"/>
      <c r="E437" s="187"/>
      <c r="F437" s="187"/>
      <c r="G437" s="187"/>
      <c r="H437" s="188"/>
      <c r="I437" s="188"/>
      <c r="J437" s="188"/>
      <c r="K437" s="187"/>
      <c r="L437" s="188"/>
      <c r="M437" s="41"/>
      <c r="N437" s="10"/>
      <c r="O437" s="10"/>
    </row>
    <row r="438" spans="1:15" x14ac:dyDescent="0.35">
      <c r="A438" s="187"/>
      <c r="B438" s="188"/>
      <c r="C438" s="187"/>
      <c r="D438" s="187"/>
      <c r="E438" s="187"/>
      <c r="F438" s="187"/>
      <c r="G438" s="187"/>
      <c r="H438" s="188"/>
      <c r="I438" s="188"/>
      <c r="J438" s="188"/>
      <c r="K438" s="187"/>
      <c r="L438" s="188"/>
      <c r="M438" s="41"/>
      <c r="N438" s="10"/>
      <c r="O438" s="10"/>
    </row>
    <row r="439" spans="1:15" x14ac:dyDescent="0.35">
      <c r="A439" s="187"/>
      <c r="B439" s="188"/>
      <c r="C439" s="187"/>
      <c r="D439" s="187"/>
      <c r="E439" s="187"/>
      <c r="F439" s="187"/>
      <c r="G439" s="187"/>
      <c r="H439" s="188"/>
      <c r="I439" s="188"/>
      <c r="J439" s="188"/>
      <c r="K439" s="187"/>
      <c r="L439" s="188"/>
      <c r="M439" s="41"/>
      <c r="N439" s="10"/>
      <c r="O439" s="10"/>
    </row>
    <row r="440" spans="1:15" x14ac:dyDescent="0.35">
      <c r="A440" s="187"/>
      <c r="B440" s="188"/>
      <c r="C440" s="187"/>
      <c r="D440" s="187"/>
      <c r="E440" s="187"/>
      <c r="F440" s="187"/>
      <c r="G440" s="187"/>
      <c r="H440" s="188"/>
      <c r="I440" s="188"/>
      <c r="J440" s="188"/>
      <c r="K440" s="187"/>
      <c r="L440" s="188"/>
      <c r="M440" s="41"/>
      <c r="N440" s="10"/>
      <c r="O440" s="10"/>
    </row>
    <row r="441" spans="1:15" x14ac:dyDescent="0.35">
      <c r="A441" s="187"/>
      <c r="B441" s="188"/>
      <c r="C441" s="187"/>
      <c r="D441" s="187"/>
      <c r="E441" s="187"/>
      <c r="F441" s="187"/>
      <c r="G441" s="187"/>
      <c r="H441" s="188"/>
      <c r="I441" s="188"/>
      <c r="J441" s="188"/>
      <c r="K441" s="187"/>
      <c r="L441" s="188"/>
      <c r="M441" s="41"/>
      <c r="N441" s="10"/>
      <c r="O441" s="10"/>
    </row>
    <row r="442" spans="1:15" x14ac:dyDescent="0.35">
      <c r="A442" s="187"/>
      <c r="B442" s="188"/>
      <c r="C442" s="187"/>
      <c r="D442" s="187"/>
      <c r="E442" s="187"/>
      <c r="F442" s="187"/>
      <c r="G442" s="187"/>
      <c r="H442" s="188"/>
      <c r="I442" s="188"/>
      <c r="J442" s="188"/>
      <c r="K442" s="187"/>
      <c r="L442" s="188"/>
      <c r="M442" s="41"/>
      <c r="N442" s="10"/>
      <c r="O442" s="10"/>
    </row>
    <row r="443" spans="1:15" x14ac:dyDescent="0.35">
      <c r="A443" s="187"/>
      <c r="B443" s="188"/>
      <c r="C443" s="187"/>
      <c r="D443" s="187"/>
      <c r="E443" s="187"/>
      <c r="F443" s="187"/>
      <c r="G443" s="187"/>
      <c r="H443" s="188"/>
      <c r="I443" s="188"/>
      <c r="J443" s="188"/>
      <c r="K443" s="187"/>
      <c r="L443" s="188"/>
      <c r="M443" s="41"/>
      <c r="N443" s="10"/>
      <c r="O443" s="10"/>
    </row>
    <row r="444" spans="1:15" x14ac:dyDescent="0.35">
      <c r="A444" s="187"/>
      <c r="B444" s="188"/>
      <c r="C444" s="187"/>
      <c r="D444" s="187"/>
      <c r="E444" s="187"/>
      <c r="F444" s="187"/>
      <c r="G444" s="187"/>
      <c r="H444" s="188"/>
      <c r="I444" s="188"/>
      <c r="J444" s="188"/>
      <c r="K444" s="187"/>
      <c r="L444" s="188"/>
      <c r="M444" s="41"/>
      <c r="N444" s="10"/>
      <c r="O444" s="10"/>
    </row>
    <row r="445" spans="1:15" x14ac:dyDescent="0.35">
      <c r="A445" s="187"/>
      <c r="B445" s="188"/>
      <c r="C445" s="187"/>
      <c r="D445" s="187"/>
      <c r="E445" s="187"/>
      <c r="F445" s="187"/>
      <c r="G445" s="187"/>
      <c r="H445" s="188"/>
      <c r="I445" s="188"/>
      <c r="J445" s="188"/>
      <c r="K445" s="187"/>
      <c r="L445" s="188"/>
      <c r="M445" s="41"/>
      <c r="N445" s="10"/>
      <c r="O445" s="10"/>
    </row>
    <row r="446" spans="1:15" x14ac:dyDescent="0.35">
      <c r="A446" s="187"/>
      <c r="B446" s="188"/>
      <c r="C446" s="187"/>
      <c r="D446" s="187"/>
      <c r="E446" s="187"/>
      <c r="F446" s="187"/>
      <c r="G446" s="187"/>
      <c r="H446" s="188"/>
      <c r="I446" s="188"/>
      <c r="J446" s="188"/>
      <c r="K446" s="187"/>
      <c r="L446" s="188"/>
      <c r="M446" s="41"/>
      <c r="N446" s="10"/>
      <c r="O446" s="10"/>
    </row>
    <row r="447" spans="1:15" x14ac:dyDescent="0.35">
      <c r="A447" s="187"/>
      <c r="B447" s="188"/>
      <c r="C447" s="187"/>
      <c r="D447" s="187"/>
      <c r="E447" s="187"/>
      <c r="F447" s="187"/>
      <c r="G447" s="187"/>
      <c r="H447" s="188"/>
      <c r="I447" s="188"/>
      <c r="J447" s="188"/>
      <c r="K447" s="187"/>
      <c r="L447" s="188"/>
      <c r="M447" s="41"/>
      <c r="N447" s="10"/>
      <c r="O447" s="10"/>
    </row>
    <row r="448" spans="1:15" x14ac:dyDescent="0.35">
      <c r="A448" s="187"/>
      <c r="B448" s="188"/>
      <c r="C448" s="187"/>
      <c r="D448" s="187"/>
      <c r="E448" s="187"/>
      <c r="F448" s="187"/>
      <c r="G448" s="187"/>
      <c r="H448" s="188"/>
      <c r="I448" s="188"/>
      <c r="J448" s="188"/>
      <c r="K448" s="187"/>
      <c r="L448" s="188"/>
      <c r="M448" s="41"/>
      <c r="N448" s="10"/>
      <c r="O448" s="10"/>
    </row>
    <row r="449" spans="1:15" x14ac:dyDescent="0.35">
      <c r="A449" s="187"/>
      <c r="B449" s="188"/>
      <c r="C449" s="187"/>
      <c r="D449" s="187"/>
      <c r="E449" s="187"/>
      <c r="F449" s="187"/>
      <c r="G449" s="187"/>
      <c r="H449" s="188"/>
      <c r="I449" s="188"/>
      <c r="J449" s="188"/>
      <c r="K449" s="187"/>
      <c r="L449" s="188"/>
      <c r="M449" s="41"/>
      <c r="N449" s="10"/>
      <c r="O449" s="10"/>
    </row>
    <row r="450" spans="1:15" x14ac:dyDescent="0.35">
      <c r="A450" s="187"/>
      <c r="B450" s="188"/>
      <c r="C450" s="187"/>
      <c r="D450" s="187"/>
      <c r="E450" s="187"/>
      <c r="F450" s="187"/>
      <c r="G450" s="187"/>
      <c r="H450" s="188"/>
      <c r="I450" s="188"/>
      <c r="J450" s="188"/>
      <c r="K450" s="187"/>
      <c r="L450" s="188"/>
      <c r="M450" s="41"/>
      <c r="N450" s="10"/>
      <c r="O450" s="10"/>
    </row>
    <row r="451" spans="1:15" x14ac:dyDescent="0.35">
      <c r="A451" s="187"/>
      <c r="B451" s="188"/>
      <c r="C451" s="187"/>
      <c r="D451" s="187"/>
      <c r="E451" s="187"/>
      <c r="F451" s="187"/>
      <c r="G451" s="187"/>
      <c r="H451" s="188"/>
      <c r="I451" s="188"/>
      <c r="J451" s="188"/>
      <c r="K451" s="187"/>
      <c r="L451" s="188"/>
      <c r="M451" s="41"/>
      <c r="N451" s="10"/>
      <c r="O451" s="10"/>
    </row>
    <row r="452" spans="1:15" x14ac:dyDescent="0.35">
      <c r="A452" s="187"/>
      <c r="B452" s="188"/>
      <c r="C452" s="187"/>
      <c r="D452" s="187"/>
      <c r="E452" s="187"/>
      <c r="F452" s="187"/>
      <c r="G452" s="187"/>
      <c r="H452" s="188"/>
      <c r="I452" s="188"/>
      <c r="J452" s="188"/>
      <c r="K452" s="187"/>
      <c r="L452" s="188"/>
      <c r="M452" s="41"/>
      <c r="N452" s="10"/>
      <c r="O452" s="10"/>
    </row>
    <row r="453" spans="1:15" x14ac:dyDescent="0.35">
      <c r="A453" s="187"/>
      <c r="B453" s="188"/>
      <c r="C453" s="187"/>
      <c r="D453" s="187"/>
      <c r="E453" s="187"/>
      <c r="F453" s="187"/>
      <c r="G453" s="187"/>
      <c r="H453" s="188"/>
      <c r="I453" s="188"/>
      <c r="J453" s="188"/>
      <c r="K453" s="187"/>
      <c r="L453" s="188"/>
      <c r="M453" s="41"/>
      <c r="N453" s="10"/>
      <c r="O453" s="10"/>
    </row>
    <row r="454" spans="1:15" x14ac:dyDescent="0.35">
      <c r="A454" s="187"/>
      <c r="B454" s="188"/>
      <c r="C454" s="187"/>
      <c r="D454" s="187"/>
      <c r="E454" s="187"/>
      <c r="F454" s="187"/>
      <c r="G454" s="187"/>
      <c r="H454" s="188"/>
      <c r="I454" s="188"/>
      <c r="J454" s="188"/>
      <c r="K454" s="187"/>
      <c r="L454" s="188"/>
      <c r="M454" s="41"/>
      <c r="N454" s="10"/>
      <c r="O454" s="10"/>
    </row>
    <row r="455" spans="1:15" x14ac:dyDescent="0.35">
      <c r="A455" s="187"/>
      <c r="B455" s="188"/>
      <c r="C455" s="187"/>
      <c r="D455" s="187"/>
      <c r="E455" s="187"/>
      <c r="F455" s="187"/>
      <c r="G455" s="187"/>
      <c r="H455" s="188"/>
      <c r="I455" s="188"/>
      <c r="J455" s="188"/>
      <c r="K455" s="187"/>
      <c r="L455" s="188"/>
      <c r="M455" s="41"/>
      <c r="N455" s="10"/>
      <c r="O455" s="10"/>
    </row>
    <row r="456" spans="1:15" x14ac:dyDescent="0.35">
      <c r="A456" s="187"/>
      <c r="B456" s="188"/>
      <c r="C456" s="187"/>
      <c r="D456" s="187"/>
      <c r="E456" s="187"/>
      <c r="F456" s="187"/>
      <c r="G456" s="187"/>
      <c r="H456" s="188"/>
      <c r="I456" s="188"/>
      <c r="J456" s="188"/>
      <c r="K456" s="187"/>
      <c r="L456" s="188"/>
      <c r="M456" s="41"/>
      <c r="N456" s="10"/>
      <c r="O456" s="10"/>
    </row>
    <row r="457" spans="1:15" x14ac:dyDescent="0.35">
      <c r="A457" s="187"/>
      <c r="B457" s="188"/>
      <c r="C457" s="187"/>
      <c r="D457" s="187"/>
      <c r="E457" s="187"/>
      <c r="F457" s="187"/>
      <c r="G457" s="187"/>
      <c r="H457" s="188"/>
      <c r="I457" s="188"/>
      <c r="J457" s="188"/>
      <c r="K457" s="187"/>
      <c r="L457" s="188"/>
      <c r="M457" s="41"/>
      <c r="N457" s="10"/>
      <c r="O457" s="10"/>
    </row>
    <row r="458" spans="1:15" x14ac:dyDescent="0.35">
      <c r="A458" s="187"/>
      <c r="B458" s="188"/>
      <c r="C458" s="187"/>
      <c r="D458" s="187"/>
      <c r="E458" s="187"/>
      <c r="F458" s="187"/>
      <c r="G458" s="187"/>
      <c r="H458" s="188"/>
      <c r="I458" s="188"/>
      <c r="J458" s="188"/>
      <c r="K458" s="187"/>
      <c r="L458" s="188"/>
      <c r="M458" s="41"/>
      <c r="N458" s="10"/>
      <c r="O458" s="10"/>
    </row>
    <row r="459" spans="1:15" x14ac:dyDescent="0.35">
      <c r="A459" s="187"/>
      <c r="B459" s="188"/>
      <c r="C459" s="187"/>
      <c r="D459" s="187"/>
      <c r="E459" s="187"/>
      <c r="F459" s="187"/>
      <c r="G459" s="187"/>
      <c r="H459" s="188"/>
      <c r="I459" s="188"/>
      <c r="J459" s="188"/>
      <c r="K459" s="187"/>
      <c r="L459" s="188"/>
      <c r="M459" s="41"/>
      <c r="N459" s="10"/>
      <c r="O459" s="10"/>
    </row>
    <row r="460" spans="1:15" x14ac:dyDescent="0.35">
      <c r="A460" s="187"/>
      <c r="B460" s="188"/>
      <c r="C460" s="187"/>
      <c r="D460" s="187"/>
      <c r="E460" s="187"/>
      <c r="F460" s="187"/>
      <c r="G460" s="187"/>
      <c r="H460" s="188"/>
      <c r="I460" s="188"/>
      <c r="J460" s="188"/>
      <c r="K460" s="187"/>
      <c r="L460" s="188"/>
      <c r="M460" s="41"/>
      <c r="N460" s="10"/>
      <c r="O460" s="10"/>
    </row>
    <row r="461" spans="1:15" x14ac:dyDescent="0.35">
      <c r="A461" s="187"/>
      <c r="B461" s="188"/>
      <c r="C461" s="187"/>
      <c r="D461" s="187"/>
      <c r="E461" s="187"/>
      <c r="F461" s="187"/>
      <c r="G461" s="187"/>
      <c r="H461" s="188"/>
      <c r="I461" s="188"/>
      <c r="J461" s="188"/>
      <c r="K461" s="187"/>
      <c r="L461" s="188"/>
      <c r="M461" s="41"/>
      <c r="N461" s="10"/>
      <c r="O461" s="10"/>
    </row>
    <row r="462" spans="1:15" x14ac:dyDescent="0.35">
      <c r="A462" s="187"/>
      <c r="B462" s="188"/>
      <c r="C462" s="187"/>
      <c r="D462" s="187"/>
      <c r="E462" s="187"/>
      <c r="F462" s="187"/>
      <c r="G462" s="187"/>
      <c r="H462" s="188"/>
      <c r="I462" s="188"/>
      <c r="J462" s="188"/>
      <c r="K462" s="187"/>
      <c r="L462" s="188"/>
      <c r="M462" s="41"/>
      <c r="N462" s="10"/>
      <c r="O462" s="10"/>
    </row>
    <row r="463" spans="1:15" x14ac:dyDescent="0.35">
      <c r="A463" s="187"/>
      <c r="B463" s="188"/>
      <c r="C463" s="187"/>
      <c r="D463" s="187"/>
      <c r="E463" s="187"/>
      <c r="F463" s="187"/>
      <c r="G463" s="187"/>
      <c r="H463" s="188"/>
      <c r="I463" s="188"/>
      <c r="J463" s="188"/>
      <c r="K463" s="187"/>
      <c r="L463" s="188"/>
      <c r="M463" s="41"/>
      <c r="N463" s="10"/>
      <c r="O463" s="10"/>
    </row>
    <row r="464" spans="1:15" x14ac:dyDescent="0.35">
      <c r="A464" s="187"/>
      <c r="B464" s="188"/>
      <c r="C464" s="187"/>
      <c r="D464" s="187"/>
      <c r="E464" s="187"/>
      <c r="F464" s="187"/>
      <c r="G464" s="187"/>
      <c r="H464" s="188"/>
      <c r="I464" s="188"/>
      <c r="J464" s="188"/>
      <c r="K464" s="187"/>
      <c r="L464" s="188"/>
      <c r="M464" s="41"/>
      <c r="N464" s="10"/>
      <c r="O464" s="10"/>
    </row>
    <row r="465" spans="1:15" x14ac:dyDescent="0.35">
      <c r="A465" s="187"/>
      <c r="B465" s="188"/>
      <c r="C465" s="187"/>
      <c r="D465" s="187"/>
      <c r="E465" s="187"/>
      <c r="F465" s="187"/>
      <c r="G465" s="187"/>
      <c r="H465" s="188"/>
      <c r="I465" s="188"/>
      <c r="J465" s="188"/>
      <c r="K465" s="187"/>
      <c r="L465" s="188"/>
      <c r="M465" s="41"/>
      <c r="N465" s="10"/>
      <c r="O465" s="10"/>
    </row>
    <row r="466" spans="1:15" x14ac:dyDescent="0.35">
      <c r="A466" s="187"/>
      <c r="B466" s="188"/>
      <c r="C466" s="187"/>
      <c r="D466" s="187"/>
      <c r="E466" s="187"/>
      <c r="F466" s="187"/>
      <c r="G466" s="187"/>
      <c r="H466" s="188"/>
      <c r="I466" s="188"/>
      <c r="J466" s="188"/>
      <c r="K466" s="187"/>
      <c r="L466" s="188"/>
      <c r="M466" s="41"/>
      <c r="N466" s="10"/>
      <c r="O466" s="10"/>
    </row>
    <row r="467" spans="1:15" x14ac:dyDescent="0.35">
      <c r="A467" s="187"/>
      <c r="B467" s="188"/>
      <c r="C467" s="187"/>
      <c r="D467" s="187"/>
      <c r="E467" s="187"/>
      <c r="F467" s="187"/>
      <c r="G467" s="187"/>
      <c r="H467" s="188"/>
      <c r="I467" s="188"/>
      <c r="J467" s="188"/>
      <c r="K467" s="187"/>
      <c r="L467" s="188"/>
      <c r="M467" s="41"/>
      <c r="N467" s="10"/>
      <c r="O467" s="10"/>
    </row>
    <row r="468" spans="1:15" x14ac:dyDescent="0.35">
      <c r="A468" s="187"/>
      <c r="B468" s="188"/>
      <c r="C468" s="187"/>
      <c r="D468" s="187"/>
      <c r="E468" s="187"/>
      <c r="F468" s="187"/>
      <c r="G468" s="187"/>
      <c r="H468" s="188"/>
      <c r="I468" s="188"/>
      <c r="J468" s="188"/>
      <c r="K468" s="187"/>
      <c r="L468" s="188"/>
      <c r="M468" s="41"/>
      <c r="N468" s="10"/>
      <c r="O468" s="10"/>
    </row>
    <row r="469" spans="1:15" x14ac:dyDescent="0.35">
      <c r="A469" s="187"/>
      <c r="B469" s="188"/>
      <c r="C469" s="187"/>
      <c r="D469" s="187"/>
      <c r="E469" s="187"/>
      <c r="F469" s="187"/>
      <c r="G469" s="187"/>
      <c r="H469" s="188"/>
      <c r="I469" s="188"/>
      <c r="J469" s="188"/>
      <c r="K469" s="187"/>
      <c r="L469" s="188"/>
      <c r="M469" s="41"/>
      <c r="N469" s="10"/>
      <c r="O469" s="10"/>
    </row>
    <row r="470" spans="1:15" x14ac:dyDescent="0.35">
      <c r="A470" s="187"/>
      <c r="B470" s="188"/>
      <c r="C470" s="187"/>
      <c r="D470" s="187"/>
      <c r="E470" s="187"/>
      <c r="F470" s="187"/>
      <c r="G470" s="187"/>
      <c r="H470" s="188"/>
      <c r="I470" s="188"/>
      <c r="J470" s="188"/>
      <c r="K470" s="187"/>
      <c r="L470" s="188"/>
      <c r="M470" s="41"/>
      <c r="N470" s="10"/>
      <c r="O470" s="10"/>
    </row>
    <row r="471" spans="1:15" x14ac:dyDescent="0.35">
      <c r="A471" s="187"/>
      <c r="B471" s="188"/>
      <c r="C471" s="187"/>
      <c r="D471" s="187"/>
      <c r="E471" s="187"/>
      <c r="F471" s="187"/>
      <c r="G471" s="187"/>
      <c r="H471" s="188"/>
      <c r="I471" s="188"/>
      <c r="J471" s="188"/>
      <c r="K471" s="187"/>
      <c r="L471" s="188"/>
      <c r="M471" s="41"/>
      <c r="N471" s="10"/>
      <c r="O471" s="10"/>
    </row>
    <row r="472" spans="1:15" x14ac:dyDescent="0.35">
      <c r="A472" s="187"/>
      <c r="B472" s="188"/>
      <c r="C472" s="187"/>
      <c r="D472" s="187"/>
      <c r="E472" s="187"/>
      <c r="F472" s="187"/>
      <c r="G472" s="187"/>
      <c r="H472" s="188"/>
      <c r="I472" s="188"/>
      <c r="J472" s="188"/>
      <c r="K472" s="187"/>
      <c r="L472" s="188"/>
      <c r="M472" s="41"/>
      <c r="N472" s="10"/>
      <c r="O472" s="10"/>
    </row>
    <row r="473" spans="1:15" x14ac:dyDescent="0.35">
      <c r="A473" s="187"/>
      <c r="B473" s="188"/>
      <c r="C473" s="187"/>
      <c r="D473" s="187"/>
      <c r="E473" s="187"/>
      <c r="F473" s="187"/>
      <c r="G473" s="187"/>
      <c r="H473" s="188"/>
      <c r="I473" s="188"/>
      <c r="J473" s="188"/>
      <c r="K473" s="187"/>
      <c r="L473" s="188"/>
      <c r="M473" s="41"/>
      <c r="N473" s="10"/>
      <c r="O473" s="10"/>
    </row>
    <row r="474" spans="1:15" x14ac:dyDescent="0.35">
      <c r="A474" s="187"/>
      <c r="B474" s="188"/>
      <c r="C474" s="187"/>
      <c r="D474" s="187"/>
      <c r="E474" s="187"/>
      <c r="F474" s="187"/>
      <c r="G474" s="187"/>
      <c r="H474" s="188"/>
      <c r="I474" s="188"/>
      <c r="J474" s="188"/>
      <c r="K474" s="187"/>
      <c r="L474" s="188"/>
      <c r="M474" s="41"/>
      <c r="N474" s="10"/>
      <c r="O474" s="10"/>
    </row>
    <row r="475" spans="1:15" x14ac:dyDescent="0.35">
      <c r="A475" s="187"/>
      <c r="B475" s="188"/>
      <c r="C475" s="187"/>
      <c r="D475" s="187"/>
      <c r="E475" s="187"/>
      <c r="F475" s="187"/>
      <c r="G475" s="187"/>
      <c r="H475" s="188"/>
      <c r="I475" s="188"/>
      <c r="J475" s="188"/>
      <c r="K475" s="187"/>
      <c r="L475" s="188"/>
      <c r="M475" s="41"/>
      <c r="N475" s="10"/>
      <c r="O475" s="10"/>
    </row>
    <row r="476" spans="1:15" x14ac:dyDescent="0.35">
      <c r="A476" s="187"/>
      <c r="B476" s="188"/>
      <c r="C476" s="187"/>
      <c r="D476" s="187"/>
      <c r="E476" s="187"/>
      <c r="F476" s="187"/>
      <c r="G476" s="187"/>
      <c r="H476" s="188"/>
      <c r="I476" s="188"/>
      <c r="J476" s="188"/>
      <c r="K476" s="187"/>
      <c r="L476" s="188"/>
      <c r="M476" s="41"/>
      <c r="N476" s="10"/>
      <c r="O476" s="10"/>
    </row>
    <row r="477" spans="1:15" x14ac:dyDescent="0.35">
      <c r="A477" s="187"/>
      <c r="B477" s="188"/>
      <c r="C477" s="187"/>
      <c r="D477" s="187"/>
      <c r="E477" s="187"/>
      <c r="F477" s="187"/>
      <c r="G477" s="187"/>
      <c r="H477" s="188"/>
      <c r="I477" s="188"/>
      <c r="J477" s="188"/>
      <c r="K477" s="187"/>
      <c r="L477" s="188"/>
      <c r="M477" s="41"/>
      <c r="N477" s="10"/>
      <c r="O477" s="10"/>
    </row>
    <row r="478" spans="1:15" x14ac:dyDescent="0.35">
      <c r="A478" s="187"/>
      <c r="B478" s="188"/>
      <c r="C478" s="187"/>
      <c r="D478" s="187"/>
      <c r="E478" s="187"/>
      <c r="F478" s="187"/>
      <c r="G478" s="187"/>
      <c r="H478" s="188"/>
      <c r="I478" s="188"/>
      <c r="J478" s="188"/>
      <c r="K478" s="187"/>
      <c r="L478" s="188"/>
      <c r="M478" s="41"/>
      <c r="N478" s="10"/>
      <c r="O478" s="10"/>
    </row>
    <row r="479" spans="1:15" x14ac:dyDescent="0.35">
      <c r="A479" s="187"/>
      <c r="B479" s="188"/>
      <c r="C479" s="187"/>
      <c r="D479" s="187"/>
      <c r="E479" s="187"/>
      <c r="F479" s="187"/>
      <c r="G479" s="187"/>
      <c r="H479" s="188"/>
      <c r="I479" s="188"/>
      <c r="J479" s="188"/>
      <c r="K479" s="187"/>
      <c r="L479" s="188"/>
      <c r="M479" s="41"/>
      <c r="N479" s="10"/>
      <c r="O479" s="10"/>
    </row>
    <row r="480" spans="1:15" x14ac:dyDescent="0.35">
      <c r="A480" s="187"/>
      <c r="B480" s="188"/>
      <c r="C480" s="187"/>
      <c r="D480" s="187"/>
      <c r="E480" s="187"/>
      <c r="F480" s="187"/>
      <c r="G480" s="187"/>
      <c r="H480" s="188"/>
      <c r="I480" s="188"/>
      <c r="J480" s="188"/>
      <c r="K480" s="187"/>
      <c r="L480" s="188"/>
      <c r="M480" s="41"/>
      <c r="N480" s="10"/>
      <c r="O480" s="10"/>
    </row>
    <row r="481" spans="1:15" x14ac:dyDescent="0.35">
      <c r="A481" s="187"/>
      <c r="B481" s="188"/>
      <c r="C481" s="187"/>
      <c r="D481" s="187"/>
      <c r="E481" s="187"/>
      <c r="F481" s="187"/>
      <c r="G481" s="187"/>
      <c r="H481" s="188"/>
      <c r="I481" s="188"/>
      <c r="J481" s="188"/>
      <c r="K481" s="187"/>
      <c r="L481" s="188"/>
      <c r="M481" s="41"/>
      <c r="N481" s="10"/>
      <c r="O481" s="10"/>
    </row>
    <row r="482" spans="1:15" x14ac:dyDescent="0.35">
      <c r="A482" s="187"/>
      <c r="B482" s="188"/>
      <c r="C482" s="187"/>
      <c r="D482" s="187"/>
      <c r="E482" s="187"/>
      <c r="F482" s="187"/>
      <c r="G482" s="187"/>
      <c r="H482" s="188"/>
      <c r="I482" s="188"/>
      <c r="J482" s="188"/>
      <c r="K482" s="187"/>
      <c r="L482" s="188"/>
      <c r="M482" s="41"/>
      <c r="N482" s="10"/>
      <c r="O482" s="10"/>
    </row>
    <row r="483" spans="1:15" x14ac:dyDescent="0.35">
      <c r="A483" s="187"/>
      <c r="B483" s="188"/>
      <c r="C483" s="187"/>
      <c r="D483" s="187"/>
      <c r="E483" s="187"/>
      <c r="F483" s="187"/>
      <c r="G483" s="187"/>
      <c r="H483" s="188"/>
      <c r="I483" s="188"/>
      <c r="J483" s="188"/>
      <c r="K483" s="187"/>
      <c r="L483" s="188"/>
      <c r="M483" s="41"/>
      <c r="N483" s="10"/>
      <c r="O483" s="10"/>
    </row>
    <row r="484" spans="1:15" x14ac:dyDescent="0.35">
      <c r="A484" s="187"/>
      <c r="B484" s="188"/>
      <c r="C484" s="187"/>
      <c r="D484" s="187"/>
      <c r="E484" s="187"/>
      <c r="F484" s="187"/>
      <c r="G484" s="187"/>
      <c r="H484" s="188"/>
      <c r="I484" s="188"/>
      <c r="J484" s="188"/>
      <c r="K484" s="187"/>
      <c r="L484" s="188"/>
      <c r="M484" s="41"/>
      <c r="N484" s="10"/>
      <c r="O484" s="10"/>
    </row>
    <row r="485" spans="1:15" x14ac:dyDescent="0.35">
      <c r="N485" s="10"/>
      <c r="O485" s="10"/>
    </row>
    <row r="486" spans="1:15" x14ac:dyDescent="0.35">
      <c r="N486" s="10"/>
      <c r="O486" s="10"/>
    </row>
    <row r="487" spans="1:15" x14ac:dyDescent="0.35">
      <c r="N487" s="10"/>
      <c r="O487" s="10"/>
    </row>
    <row r="488" spans="1:15" x14ac:dyDescent="0.35">
      <c r="N488" s="10"/>
      <c r="O488" s="10"/>
    </row>
    <row r="489" spans="1:15" x14ac:dyDescent="0.35">
      <c r="N489" s="10"/>
      <c r="O489" s="10"/>
    </row>
    <row r="490" spans="1:15" x14ac:dyDescent="0.35">
      <c r="N490" s="10"/>
      <c r="O490" s="10"/>
    </row>
    <row r="491" spans="1:15" x14ac:dyDescent="0.35">
      <c r="N491" s="10"/>
      <c r="O491" s="10"/>
    </row>
    <row r="492" spans="1:15" x14ac:dyDescent="0.35">
      <c r="N492" s="10"/>
      <c r="O492" s="10"/>
    </row>
    <row r="493" spans="1:15" x14ac:dyDescent="0.35">
      <c r="N493" s="10"/>
      <c r="O493" s="10"/>
    </row>
    <row r="494" spans="1:15" x14ac:dyDescent="0.35">
      <c r="N494" s="10"/>
      <c r="O494" s="10"/>
    </row>
    <row r="495" spans="1:15" x14ac:dyDescent="0.35">
      <c r="N495" s="10"/>
      <c r="O495" s="10"/>
    </row>
    <row r="496" spans="1:15" x14ac:dyDescent="0.35">
      <c r="N496" s="10"/>
      <c r="O496" s="10"/>
    </row>
    <row r="497" spans="14:15" x14ac:dyDescent="0.35">
      <c r="N497" s="10"/>
      <c r="O497" s="10"/>
    </row>
    <row r="498" spans="14:15" x14ac:dyDescent="0.35">
      <c r="N498" s="10"/>
      <c r="O498" s="10"/>
    </row>
    <row r="499" spans="14:15" x14ac:dyDescent="0.35">
      <c r="N499" s="10"/>
      <c r="O499" s="10"/>
    </row>
    <row r="500" spans="14:15" x14ac:dyDescent="0.35">
      <c r="N500" s="10"/>
      <c r="O500" s="10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K26" sqref="K26"/>
    </sheetView>
  </sheetViews>
  <sheetFormatPr baseColWidth="10" defaultColWidth="11.453125" defaultRowHeight="14.5" x14ac:dyDescent="0.35"/>
  <cols>
    <col min="2" max="2" width="23.26953125" bestFit="1" customWidth="1"/>
    <col min="3" max="3" width="41" bestFit="1" customWidth="1"/>
    <col min="4" max="4" width="21.81640625" bestFit="1" customWidth="1"/>
    <col min="5" max="5" width="18.453125" bestFit="1" customWidth="1"/>
    <col min="6" max="6" width="18.453125" hidden="1" customWidth="1"/>
    <col min="7" max="7" width="15" hidden="1" customWidth="1"/>
    <col min="8" max="8" width="22.54296875" bestFit="1" customWidth="1"/>
    <col min="9" max="9" width="19.81640625" bestFit="1" customWidth="1"/>
  </cols>
  <sheetData>
    <row r="1" spans="1:9" x14ac:dyDescent="0.35">
      <c r="A1" s="51" t="s">
        <v>251</v>
      </c>
      <c r="B1" s="51"/>
      <c r="C1" s="51"/>
      <c r="D1" s="51"/>
      <c r="E1" s="51"/>
      <c r="F1" s="51"/>
      <c r="G1" s="51"/>
      <c r="H1" s="51"/>
      <c r="I1" s="51"/>
    </row>
    <row r="2" spans="1:9" x14ac:dyDescent="0.35">
      <c r="A2" s="50" t="s">
        <v>63</v>
      </c>
      <c r="B2" s="50" t="s">
        <v>252</v>
      </c>
      <c r="C2" s="50" t="s">
        <v>253</v>
      </c>
      <c r="D2" s="50" t="s">
        <v>254</v>
      </c>
      <c r="E2" s="50" t="s">
        <v>255</v>
      </c>
      <c r="F2" s="50" t="s">
        <v>66</v>
      </c>
      <c r="G2" s="50" t="s">
        <v>67</v>
      </c>
      <c r="H2" s="50" t="s">
        <v>256</v>
      </c>
      <c r="I2" s="75" t="s">
        <v>257</v>
      </c>
    </row>
    <row r="3" spans="1:9" x14ac:dyDescent="0.35">
      <c r="A3" s="189">
        <v>2023</v>
      </c>
      <c r="B3" s="189" t="s">
        <v>98</v>
      </c>
      <c r="C3" s="189" t="s">
        <v>97</v>
      </c>
      <c r="D3" s="189" t="s">
        <v>78</v>
      </c>
      <c r="E3" s="189" t="s">
        <v>79</v>
      </c>
      <c r="F3" s="189" t="s">
        <v>80</v>
      </c>
      <c r="G3" s="189" t="s">
        <v>81</v>
      </c>
      <c r="H3" s="189" t="s">
        <v>100</v>
      </c>
      <c r="I3" s="198">
        <v>11315134</v>
      </c>
    </row>
    <row r="4" spans="1:9" x14ac:dyDescent="0.35">
      <c r="A4" s="189">
        <v>2024</v>
      </c>
      <c r="B4" s="189" t="s">
        <v>98</v>
      </c>
      <c r="C4" s="189" t="s">
        <v>97</v>
      </c>
      <c r="D4" s="189" t="s">
        <v>78</v>
      </c>
      <c r="E4" s="189" t="s">
        <v>79</v>
      </c>
      <c r="F4" s="189" t="s">
        <v>80</v>
      </c>
      <c r="G4" s="189" t="s">
        <v>81</v>
      </c>
      <c r="H4" s="189" t="s">
        <v>100</v>
      </c>
      <c r="I4" s="198">
        <v>12953799</v>
      </c>
    </row>
    <row r="5" spans="1:9" x14ac:dyDescent="0.35">
      <c r="A5" s="189">
        <v>2023</v>
      </c>
      <c r="B5" s="189" t="s">
        <v>114</v>
      </c>
      <c r="C5" s="189" t="s">
        <v>113</v>
      </c>
      <c r="D5" s="189" t="s">
        <v>78</v>
      </c>
      <c r="E5" s="189" t="s">
        <v>79</v>
      </c>
      <c r="F5" s="189" t="s">
        <v>80</v>
      </c>
      <c r="G5" s="189" t="s">
        <v>81</v>
      </c>
      <c r="H5" s="189" t="s">
        <v>100</v>
      </c>
      <c r="I5" s="198">
        <v>10803163</v>
      </c>
    </row>
    <row r="6" spans="1:9" x14ac:dyDescent="0.35">
      <c r="A6" s="189">
        <v>2024</v>
      </c>
      <c r="B6" s="189" t="s">
        <v>114</v>
      </c>
      <c r="C6" s="189" t="s">
        <v>113</v>
      </c>
      <c r="D6" s="189" t="s">
        <v>78</v>
      </c>
      <c r="E6" s="189" t="s">
        <v>79</v>
      </c>
      <c r="F6" s="189" t="s">
        <v>80</v>
      </c>
      <c r="G6" s="189" t="s">
        <v>81</v>
      </c>
      <c r="H6" s="189" t="s">
        <v>100</v>
      </c>
      <c r="I6" s="198">
        <v>11523214</v>
      </c>
    </row>
    <row r="7" spans="1:9" x14ac:dyDescent="0.35">
      <c r="A7" s="189">
        <v>2023</v>
      </c>
      <c r="B7" s="189" t="s">
        <v>127</v>
      </c>
      <c r="C7" s="189" t="s">
        <v>126</v>
      </c>
      <c r="D7" s="189" t="s">
        <v>78</v>
      </c>
      <c r="E7" s="189" t="s">
        <v>79</v>
      </c>
      <c r="F7" s="189" t="s">
        <v>80</v>
      </c>
      <c r="G7" s="189" t="s">
        <v>81</v>
      </c>
      <c r="H7" s="189" t="s">
        <v>100</v>
      </c>
      <c r="I7" s="198">
        <v>10745985</v>
      </c>
    </row>
    <row r="8" spans="1:9" x14ac:dyDescent="0.35">
      <c r="A8" s="189">
        <v>2024</v>
      </c>
      <c r="B8" s="189" t="s">
        <v>127</v>
      </c>
      <c r="C8" s="189" t="s">
        <v>126</v>
      </c>
      <c r="D8" s="189" t="s">
        <v>78</v>
      </c>
      <c r="E8" s="189" t="s">
        <v>79</v>
      </c>
      <c r="F8" s="189" t="s">
        <v>80</v>
      </c>
      <c r="G8" s="189" t="s">
        <v>81</v>
      </c>
      <c r="H8" s="189" t="s">
        <v>100</v>
      </c>
      <c r="I8" s="198">
        <v>11778789</v>
      </c>
    </row>
    <row r="9" spans="1:9" x14ac:dyDescent="0.35">
      <c r="A9" s="189">
        <v>2025</v>
      </c>
      <c r="B9" s="189" t="s">
        <v>127</v>
      </c>
      <c r="C9" s="189" t="s">
        <v>126</v>
      </c>
      <c r="D9" s="189" t="s">
        <v>78</v>
      </c>
      <c r="E9" s="189" t="s">
        <v>79</v>
      </c>
      <c r="F9" s="189" t="s">
        <v>80</v>
      </c>
      <c r="G9" s="189" t="s">
        <v>81</v>
      </c>
      <c r="H9" s="189" t="s">
        <v>100</v>
      </c>
      <c r="I9" s="198">
        <v>12833659</v>
      </c>
    </row>
    <row r="10" spans="1:9" x14ac:dyDescent="0.35">
      <c r="A10" s="189">
        <v>2023</v>
      </c>
      <c r="B10" s="189" t="s">
        <v>140</v>
      </c>
      <c r="C10" s="189" t="s">
        <v>139</v>
      </c>
      <c r="D10" s="189" t="s">
        <v>78</v>
      </c>
      <c r="E10" s="189" t="s">
        <v>79</v>
      </c>
      <c r="F10" s="189" t="s">
        <v>80</v>
      </c>
      <c r="G10" s="189" t="s">
        <v>81</v>
      </c>
      <c r="H10" s="189" t="s">
        <v>100</v>
      </c>
      <c r="I10" s="198">
        <v>3382486</v>
      </c>
    </row>
    <row r="11" spans="1:9" x14ac:dyDescent="0.35">
      <c r="A11" s="189">
        <v>2024</v>
      </c>
      <c r="B11" s="189" t="s">
        <v>140</v>
      </c>
      <c r="C11" s="189" t="s">
        <v>139</v>
      </c>
      <c r="D11" s="189" t="s">
        <v>78</v>
      </c>
      <c r="E11" s="189" t="s">
        <v>79</v>
      </c>
      <c r="F11" s="189" t="s">
        <v>80</v>
      </c>
      <c r="G11" s="189" t="s">
        <v>81</v>
      </c>
      <c r="H11" s="189" t="s">
        <v>100</v>
      </c>
      <c r="I11" s="198">
        <v>3941867</v>
      </c>
    </row>
    <row r="12" spans="1:9" x14ac:dyDescent="0.35">
      <c r="A12" s="189">
        <v>2025</v>
      </c>
      <c r="B12" s="189" t="s">
        <v>140</v>
      </c>
      <c r="C12" s="189" t="s">
        <v>139</v>
      </c>
      <c r="D12" s="189" t="s">
        <v>78</v>
      </c>
      <c r="E12" s="189" t="s">
        <v>79</v>
      </c>
      <c r="F12" s="189" t="s">
        <v>80</v>
      </c>
      <c r="G12" s="189" t="s">
        <v>81</v>
      </c>
      <c r="H12" s="189" t="s">
        <v>100</v>
      </c>
      <c r="I12" s="198">
        <v>3737986</v>
      </c>
    </row>
    <row r="13" spans="1:9" x14ac:dyDescent="0.35">
      <c r="A13" s="189">
        <v>2023</v>
      </c>
      <c r="B13" s="189" t="s">
        <v>143</v>
      </c>
      <c r="C13" s="189" t="s">
        <v>142</v>
      </c>
      <c r="D13" s="189" t="s">
        <v>78</v>
      </c>
      <c r="E13" s="189" t="s">
        <v>79</v>
      </c>
      <c r="F13" s="189" t="s">
        <v>80</v>
      </c>
      <c r="G13" s="189" t="s">
        <v>81</v>
      </c>
      <c r="H13" s="189" t="s">
        <v>100</v>
      </c>
      <c r="I13" s="198">
        <v>4122165</v>
      </c>
    </row>
    <row r="14" spans="1:9" x14ac:dyDescent="0.35">
      <c r="A14" s="189">
        <v>2024</v>
      </c>
      <c r="B14" s="189" t="s">
        <v>143</v>
      </c>
      <c r="C14" s="189" t="s">
        <v>142</v>
      </c>
      <c r="D14" s="189" t="s">
        <v>78</v>
      </c>
      <c r="E14" s="189" t="s">
        <v>79</v>
      </c>
      <c r="F14" s="189" t="s">
        <v>80</v>
      </c>
      <c r="G14" s="189" t="s">
        <v>81</v>
      </c>
      <c r="H14" s="189" t="s">
        <v>100</v>
      </c>
      <c r="I14" s="198">
        <v>3980563</v>
      </c>
    </row>
    <row r="15" spans="1:9" x14ac:dyDescent="0.35">
      <c r="A15" s="189">
        <v>2023</v>
      </c>
      <c r="B15" s="150" t="s">
        <v>151</v>
      </c>
      <c r="C15" s="150" t="s">
        <v>150</v>
      </c>
      <c r="D15" s="150" t="s">
        <v>78</v>
      </c>
      <c r="E15" s="150" t="s">
        <v>79</v>
      </c>
      <c r="F15" s="150" t="s">
        <v>80</v>
      </c>
      <c r="G15" s="150" t="s">
        <v>81</v>
      </c>
      <c r="H15" s="150" t="s">
        <v>100</v>
      </c>
      <c r="I15" s="199">
        <v>3266264</v>
      </c>
    </row>
    <row r="16" spans="1:9" x14ac:dyDescent="0.35">
      <c r="A16" s="189">
        <v>2024</v>
      </c>
      <c r="B16" s="150" t="s">
        <v>151</v>
      </c>
      <c r="C16" s="150" t="s">
        <v>150</v>
      </c>
      <c r="D16" s="150" t="s">
        <v>78</v>
      </c>
      <c r="E16" s="150" t="s">
        <v>79</v>
      </c>
      <c r="F16" s="150" t="s">
        <v>80</v>
      </c>
      <c r="G16" s="150" t="s">
        <v>81</v>
      </c>
      <c r="H16" s="150" t="s">
        <v>100</v>
      </c>
      <c r="I16" s="199">
        <v>3533160</v>
      </c>
    </row>
    <row r="17" spans="1:9" x14ac:dyDescent="0.35">
      <c r="A17" s="189">
        <v>2023</v>
      </c>
      <c r="B17" s="150" t="s">
        <v>154</v>
      </c>
      <c r="C17" s="150" t="s">
        <v>153</v>
      </c>
      <c r="D17" s="150" t="s">
        <v>78</v>
      </c>
      <c r="E17" s="150" t="s">
        <v>79</v>
      </c>
      <c r="F17" s="150" t="s">
        <v>80</v>
      </c>
      <c r="G17" s="150" t="s">
        <v>81</v>
      </c>
      <c r="H17" s="150" t="s">
        <v>100</v>
      </c>
      <c r="I17" s="199">
        <v>1833127</v>
      </c>
    </row>
    <row r="18" spans="1:9" x14ac:dyDescent="0.35">
      <c r="A18" s="189">
        <v>2024</v>
      </c>
      <c r="B18" s="150" t="s">
        <v>154</v>
      </c>
      <c r="C18" s="150" t="s">
        <v>153</v>
      </c>
      <c r="D18" s="150" t="s">
        <v>78</v>
      </c>
      <c r="E18" s="150" t="s">
        <v>79</v>
      </c>
      <c r="F18" s="150" t="s">
        <v>80</v>
      </c>
      <c r="G18" s="150" t="s">
        <v>81</v>
      </c>
      <c r="H18" s="150" t="s">
        <v>100</v>
      </c>
      <c r="I18" s="199">
        <v>2290701</v>
      </c>
    </row>
    <row r="19" spans="1:9" x14ac:dyDescent="0.35">
      <c r="A19" s="189">
        <v>2023</v>
      </c>
      <c r="B19" s="150" t="s">
        <v>156</v>
      </c>
      <c r="C19" s="150" t="s">
        <v>155</v>
      </c>
      <c r="D19" s="150" t="s">
        <v>78</v>
      </c>
      <c r="E19" s="150" t="s">
        <v>79</v>
      </c>
      <c r="F19" s="150" t="s">
        <v>80</v>
      </c>
      <c r="G19" s="150" t="s">
        <v>81</v>
      </c>
      <c r="H19" s="150" t="s">
        <v>100</v>
      </c>
      <c r="I19" s="199">
        <v>1882514</v>
      </c>
    </row>
    <row r="20" spans="1:9" x14ac:dyDescent="0.35">
      <c r="A20" s="189">
        <v>2024</v>
      </c>
      <c r="B20" s="150" t="s">
        <v>156</v>
      </c>
      <c r="C20" s="150" t="s">
        <v>155</v>
      </c>
      <c r="D20" s="150" t="s">
        <v>78</v>
      </c>
      <c r="E20" s="150" t="s">
        <v>79</v>
      </c>
      <c r="F20" s="150" t="s">
        <v>80</v>
      </c>
      <c r="G20" s="150" t="s">
        <v>81</v>
      </c>
      <c r="H20" s="150" t="s">
        <v>100</v>
      </c>
      <c r="I20" s="199">
        <v>5741491</v>
      </c>
    </row>
    <row r="21" spans="1:9" x14ac:dyDescent="0.35">
      <c r="A21" s="150">
        <v>2023</v>
      </c>
      <c r="B21" s="150" t="s">
        <v>217</v>
      </c>
      <c r="C21" s="150" t="s">
        <v>216</v>
      </c>
      <c r="D21" s="150" t="s">
        <v>78</v>
      </c>
      <c r="E21" s="150" t="s">
        <v>79</v>
      </c>
      <c r="F21" s="150" t="s">
        <v>80</v>
      </c>
      <c r="G21" s="150" t="s">
        <v>81</v>
      </c>
      <c r="H21" s="150" t="s">
        <v>100</v>
      </c>
      <c r="I21" s="199">
        <v>9865989</v>
      </c>
    </row>
    <row r="22" spans="1:9" x14ac:dyDescent="0.35">
      <c r="A22" s="150">
        <v>2024</v>
      </c>
      <c r="B22" s="150" t="s">
        <v>217</v>
      </c>
      <c r="C22" s="150" t="s">
        <v>216</v>
      </c>
      <c r="D22" s="150" t="s">
        <v>78</v>
      </c>
      <c r="E22" s="150" t="s">
        <v>79</v>
      </c>
      <c r="F22" s="150" t="s">
        <v>80</v>
      </c>
      <c r="G22" s="150" t="s">
        <v>81</v>
      </c>
      <c r="H22" s="150" t="s">
        <v>100</v>
      </c>
      <c r="I22" s="199">
        <v>10358462</v>
      </c>
    </row>
    <row r="23" spans="1:9" x14ac:dyDescent="0.35">
      <c r="A23" s="150">
        <v>2023</v>
      </c>
      <c r="B23" s="150" t="s">
        <v>220</v>
      </c>
      <c r="C23" s="150" t="s">
        <v>219</v>
      </c>
      <c r="D23" s="150" t="s">
        <v>78</v>
      </c>
      <c r="E23" s="150" t="s">
        <v>79</v>
      </c>
      <c r="F23" s="150" t="s">
        <v>80</v>
      </c>
      <c r="G23" s="150" t="s">
        <v>81</v>
      </c>
      <c r="H23" s="150" t="s">
        <v>100</v>
      </c>
      <c r="I23" s="199">
        <v>9846494</v>
      </c>
    </row>
    <row r="24" spans="1:9" x14ac:dyDescent="0.35">
      <c r="A24" s="150">
        <v>2024</v>
      </c>
      <c r="B24" s="150" t="s">
        <v>220</v>
      </c>
      <c r="C24" s="150" t="s">
        <v>219</v>
      </c>
      <c r="D24" s="150" t="s">
        <v>78</v>
      </c>
      <c r="E24" s="150" t="s">
        <v>79</v>
      </c>
      <c r="F24" s="150" t="s">
        <v>80</v>
      </c>
      <c r="G24" s="150" t="s">
        <v>81</v>
      </c>
      <c r="H24" s="150" t="s">
        <v>100</v>
      </c>
      <c r="I24" s="199">
        <v>10958957</v>
      </c>
    </row>
    <row r="25" spans="1:9" x14ac:dyDescent="0.35">
      <c r="A25" s="150">
        <v>2023</v>
      </c>
      <c r="B25" s="150" t="s">
        <v>225</v>
      </c>
      <c r="C25" s="150" t="s">
        <v>224</v>
      </c>
      <c r="D25" s="150" t="s">
        <v>78</v>
      </c>
      <c r="E25" s="150" t="s">
        <v>79</v>
      </c>
      <c r="F25" s="150" t="s">
        <v>80</v>
      </c>
      <c r="G25" s="150" t="s">
        <v>81</v>
      </c>
      <c r="H25" s="150" t="s">
        <v>100</v>
      </c>
      <c r="I25" s="199">
        <v>9036923</v>
      </c>
    </row>
    <row r="26" spans="1:9" x14ac:dyDescent="0.35">
      <c r="A26" s="150">
        <v>2024</v>
      </c>
      <c r="B26" s="150" t="s">
        <v>225</v>
      </c>
      <c r="C26" s="150" t="s">
        <v>224</v>
      </c>
      <c r="D26" s="150" t="s">
        <v>78</v>
      </c>
      <c r="E26" s="150" t="s">
        <v>79</v>
      </c>
      <c r="F26" s="150" t="s">
        <v>80</v>
      </c>
      <c r="G26" s="150" t="s">
        <v>81</v>
      </c>
      <c r="H26" s="150" t="s">
        <v>100</v>
      </c>
      <c r="I26" s="199">
        <v>9631561</v>
      </c>
    </row>
    <row r="27" spans="1:9" x14ac:dyDescent="0.35">
      <c r="A27" s="150">
        <v>2025</v>
      </c>
      <c r="B27" s="150" t="s">
        <v>225</v>
      </c>
      <c r="C27" s="150" t="s">
        <v>224</v>
      </c>
      <c r="D27" s="150" t="s">
        <v>78</v>
      </c>
      <c r="E27" s="150" t="s">
        <v>79</v>
      </c>
      <c r="F27" s="150" t="s">
        <v>80</v>
      </c>
      <c r="G27" s="150" t="s">
        <v>81</v>
      </c>
      <c r="H27" s="150" t="s">
        <v>100</v>
      </c>
      <c r="I27" s="199">
        <v>10605536</v>
      </c>
    </row>
    <row r="28" spans="1:9" x14ac:dyDescent="0.35">
      <c r="A28" s="150">
        <v>2023</v>
      </c>
      <c r="B28" s="150" t="s">
        <v>228</v>
      </c>
      <c r="C28" s="150" t="s">
        <v>227</v>
      </c>
      <c r="D28" s="150" t="s">
        <v>78</v>
      </c>
      <c r="E28" s="150" t="s">
        <v>79</v>
      </c>
      <c r="F28" s="150" t="s">
        <v>80</v>
      </c>
      <c r="G28" s="150" t="s">
        <v>81</v>
      </c>
      <c r="H28" s="150" t="s">
        <v>100</v>
      </c>
      <c r="I28" s="199">
        <v>11673660</v>
      </c>
    </row>
    <row r="29" spans="1:9" x14ac:dyDescent="0.35">
      <c r="A29" s="150">
        <v>2024</v>
      </c>
      <c r="B29" s="150" t="s">
        <v>228</v>
      </c>
      <c r="C29" s="150" t="s">
        <v>227</v>
      </c>
      <c r="D29" s="150" t="s">
        <v>78</v>
      </c>
      <c r="E29" s="150" t="s">
        <v>79</v>
      </c>
      <c r="F29" s="150" t="s">
        <v>80</v>
      </c>
      <c r="G29" s="150" t="s">
        <v>81</v>
      </c>
      <c r="H29" s="150" t="s">
        <v>100</v>
      </c>
      <c r="I29" s="199">
        <v>12128006</v>
      </c>
    </row>
    <row r="30" spans="1:9" x14ac:dyDescent="0.35">
      <c r="A30" s="150">
        <v>2023</v>
      </c>
      <c r="B30" s="150" t="s">
        <v>241</v>
      </c>
      <c r="C30" s="150" t="s">
        <v>240</v>
      </c>
      <c r="D30" s="150" t="s">
        <v>78</v>
      </c>
      <c r="E30" s="150" t="s">
        <v>79</v>
      </c>
      <c r="F30" s="150" t="s">
        <v>80</v>
      </c>
      <c r="G30" s="150" t="s">
        <v>81</v>
      </c>
      <c r="H30" s="150" t="s">
        <v>100</v>
      </c>
      <c r="I30" s="199">
        <v>7915258</v>
      </c>
    </row>
    <row r="31" spans="1:9" x14ac:dyDescent="0.35">
      <c r="A31" s="150">
        <v>2024</v>
      </c>
      <c r="B31" s="150" t="s">
        <v>241</v>
      </c>
      <c r="C31" s="150" t="s">
        <v>240</v>
      </c>
      <c r="D31" s="150" t="s">
        <v>78</v>
      </c>
      <c r="E31" s="150" t="s">
        <v>79</v>
      </c>
      <c r="F31" s="150" t="s">
        <v>80</v>
      </c>
      <c r="G31" s="150" t="s">
        <v>81</v>
      </c>
      <c r="H31" s="150" t="s">
        <v>100</v>
      </c>
      <c r="I31" s="199">
        <v>9363512</v>
      </c>
    </row>
    <row r="32" spans="1:9" x14ac:dyDescent="0.35">
      <c r="A32" s="150"/>
      <c r="B32" s="150"/>
      <c r="C32" s="150"/>
      <c r="D32" s="150"/>
      <c r="E32" s="150"/>
      <c r="F32" s="150"/>
      <c r="G32" s="150"/>
      <c r="H32" s="150"/>
      <c r="I32" s="199"/>
    </row>
    <row r="33" spans="1:9" x14ac:dyDescent="0.35">
      <c r="A33" s="150"/>
      <c r="B33" s="150"/>
      <c r="C33" s="150"/>
      <c r="D33" s="150"/>
      <c r="E33" s="150"/>
      <c r="F33" s="150"/>
      <c r="G33" s="150"/>
      <c r="H33" s="150"/>
      <c r="I33" s="150"/>
    </row>
    <row r="34" spans="1:9" x14ac:dyDescent="0.35">
      <c r="A34" s="150"/>
      <c r="B34" s="150"/>
      <c r="C34" s="150"/>
      <c r="D34" s="150"/>
      <c r="E34" s="150"/>
      <c r="F34" s="150"/>
      <c r="G34" s="150"/>
      <c r="H34" s="150"/>
      <c r="I34" s="150"/>
    </row>
    <row r="35" spans="1:9" x14ac:dyDescent="0.35">
      <c r="A35" s="150"/>
      <c r="B35" s="150"/>
      <c r="C35" s="150"/>
      <c r="D35" s="150"/>
      <c r="E35" s="150"/>
      <c r="F35" s="150"/>
      <c r="G35" s="150"/>
      <c r="H35" s="150"/>
      <c r="I35" s="150"/>
    </row>
    <row r="36" spans="1:9" x14ac:dyDescent="0.35">
      <c r="A36" s="150"/>
      <c r="B36" s="150"/>
      <c r="C36" s="150"/>
      <c r="D36" s="150"/>
      <c r="E36" s="150"/>
      <c r="F36" s="150"/>
      <c r="G36" s="150"/>
      <c r="H36" s="150"/>
      <c r="I36" s="150"/>
    </row>
    <row r="37" spans="1:9" x14ac:dyDescent="0.35">
      <c r="A37" s="150"/>
      <c r="B37" s="150"/>
      <c r="C37" s="150"/>
      <c r="D37" s="150"/>
      <c r="E37" s="150"/>
      <c r="F37" s="150"/>
      <c r="G37" s="150"/>
      <c r="H37" s="150"/>
      <c r="I37" s="150"/>
    </row>
    <row r="38" spans="1:9" x14ac:dyDescent="0.35">
      <c r="A38" s="150"/>
      <c r="B38" s="150"/>
      <c r="C38" s="150"/>
      <c r="D38" s="150"/>
      <c r="E38" s="150"/>
      <c r="F38" s="150"/>
      <c r="G38" s="150"/>
      <c r="H38" s="150"/>
      <c r="I38" s="150"/>
    </row>
    <row r="39" spans="1:9" x14ac:dyDescent="0.35">
      <c r="A39" s="150"/>
      <c r="B39" s="150"/>
      <c r="C39" s="150"/>
      <c r="D39" s="150"/>
      <c r="E39" s="150"/>
      <c r="F39" s="150"/>
      <c r="G39" s="150"/>
      <c r="H39" s="150"/>
      <c r="I39" s="150"/>
    </row>
    <row r="40" spans="1:9" x14ac:dyDescent="0.35">
      <c r="A40" s="150"/>
      <c r="B40" s="150"/>
      <c r="C40" s="150"/>
      <c r="D40" s="150"/>
      <c r="E40" s="150"/>
      <c r="F40" s="150"/>
      <c r="G40" s="150"/>
      <c r="H40" s="150"/>
      <c r="I40" s="150"/>
    </row>
    <row r="41" spans="1:9" x14ac:dyDescent="0.35">
      <c r="A41" s="150"/>
      <c r="B41" s="150"/>
      <c r="C41" s="150"/>
      <c r="D41" s="150"/>
      <c r="E41" s="150"/>
      <c r="F41" s="150"/>
      <c r="G41" s="150"/>
      <c r="H41" s="150"/>
      <c r="I41" s="150"/>
    </row>
    <row r="42" spans="1:9" x14ac:dyDescent="0.35">
      <c r="A42" s="150"/>
      <c r="B42" s="150"/>
      <c r="C42" s="150"/>
      <c r="D42" s="150"/>
      <c r="E42" s="150"/>
      <c r="F42" s="150"/>
      <c r="G42" s="150"/>
      <c r="H42" s="150"/>
      <c r="I42" s="150"/>
    </row>
    <row r="43" spans="1:9" x14ac:dyDescent="0.35">
      <c r="A43" s="150"/>
      <c r="B43" s="150"/>
      <c r="C43" s="150"/>
      <c r="D43" s="150"/>
      <c r="E43" s="150"/>
      <c r="F43" s="150"/>
      <c r="G43" s="150"/>
      <c r="H43" s="150"/>
      <c r="I43" s="150"/>
    </row>
    <row r="44" spans="1:9" x14ac:dyDescent="0.35">
      <c r="A44" s="150"/>
      <c r="B44" s="150"/>
      <c r="C44" s="150"/>
      <c r="D44" s="150"/>
      <c r="E44" s="150"/>
      <c r="F44" s="150"/>
      <c r="G44" s="150"/>
      <c r="H44" s="150"/>
      <c r="I44" s="150"/>
    </row>
    <row r="45" spans="1:9" x14ac:dyDescent="0.35">
      <c r="A45" s="150"/>
      <c r="B45" s="150"/>
      <c r="C45" s="150"/>
      <c r="D45" s="150"/>
      <c r="E45" s="150"/>
      <c r="F45" s="150"/>
      <c r="G45" s="150"/>
      <c r="H45" s="150"/>
      <c r="I45" s="150"/>
    </row>
    <row r="46" spans="1:9" x14ac:dyDescent="0.35">
      <c r="A46" s="150"/>
      <c r="B46" s="150"/>
      <c r="C46" s="150"/>
      <c r="D46" s="150"/>
      <c r="E46" s="150"/>
      <c r="F46" s="150"/>
      <c r="G46" s="150"/>
      <c r="H46" s="150"/>
      <c r="I46" s="150"/>
    </row>
    <row r="47" spans="1:9" x14ac:dyDescent="0.35">
      <c r="A47" s="150"/>
      <c r="B47" s="150"/>
      <c r="C47" s="150"/>
      <c r="D47" s="150"/>
      <c r="E47" s="150"/>
      <c r="F47" s="150"/>
      <c r="G47" s="150"/>
      <c r="H47" s="150"/>
      <c r="I47" s="150"/>
    </row>
    <row r="48" spans="1:9" x14ac:dyDescent="0.35">
      <c r="A48" s="150"/>
      <c r="B48" s="150"/>
      <c r="C48" s="150"/>
      <c r="D48" s="150"/>
      <c r="E48" s="150"/>
      <c r="F48" s="150"/>
      <c r="G48" s="150"/>
      <c r="H48" s="150"/>
      <c r="I48" s="150"/>
    </row>
    <row r="49" spans="1:9" x14ac:dyDescent="0.35">
      <c r="A49" s="150"/>
      <c r="B49" s="150"/>
      <c r="C49" s="150"/>
      <c r="D49" s="150"/>
      <c r="E49" s="150"/>
      <c r="F49" s="150"/>
      <c r="G49" s="150"/>
      <c r="H49" s="150"/>
      <c r="I49" s="150"/>
    </row>
    <row r="50" spans="1:9" x14ac:dyDescent="0.35">
      <c r="A50" s="150"/>
      <c r="B50" s="150"/>
      <c r="C50" s="150"/>
      <c r="D50" s="150"/>
      <c r="E50" s="150"/>
      <c r="F50" s="150"/>
      <c r="G50" s="150"/>
      <c r="H50" s="150"/>
      <c r="I50" s="150"/>
    </row>
    <row r="51" spans="1:9" x14ac:dyDescent="0.35">
      <c r="A51" s="150"/>
      <c r="B51" s="150"/>
      <c r="C51" s="150"/>
      <c r="D51" s="150"/>
      <c r="E51" s="150"/>
      <c r="F51" s="150"/>
      <c r="G51" s="150"/>
      <c r="H51" s="150"/>
      <c r="I51" s="150"/>
    </row>
    <row r="52" spans="1:9" x14ac:dyDescent="0.35">
      <c r="A52" s="150"/>
      <c r="B52" s="150"/>
      <c r="C52" s="150"/>
      <c r="D52" s="150"/>
      <c r="E52" s="150"/>
      <c r="F52" s="150"/>
      <c r="G52" s="150"/>
      <c r="H52" s="150"/>
      <c r="I52" s="150"/>
    </row>
    <row r="53" spans="1:9" x14ac:dyDescent="0.35">
      <c r="A53" s="150"/>
      <c r="B53" s="150"/>
      <c r="C53" s="150"/>
      <c r="D53" s="150"/>
      <c r="E53" s="150"/>
      <c r="F53" s="150"/>
      <c r="G53" s="150"/>
      <c r="H53" s="150"/>
      <c r="I53" s="150"/>
    </row>
    <row r="54" spans="1:9" x14ac:dyDescent="0.35">
      <c r="A54" s="150"/>
      <c r="B54" s="150"/>
      <c r="C54" s="150"/>
      <c r="D54" s="150"/>
      <c r="E54" s="150"/>
      <c r="F54" s="150"/>
      <c r="G54" s="150"/>
      <c r="H54" s="150"/>
      <c r="I54" s="150"/>
    </row>
    <row r="55" spans="1:9" x14ac:dyDescent="0.35">
      <c r="A55" s="150"/>
      <c r="B55" s="150"/>
      <c r="C55" s="150"/>
      <c r="D55" s="150"/>
      <c r="E55" s="150"/>
      <c r="F55" s="150"/>
      <c r="G55" s="150"/>
      <c r="H55" s="150"/>
      <c r="I55" s="150"/>
    </row>
    <row r="56" spans="1:9" x14ac:dyDescent="0.35">
      <c r="A56" s="150"/>
      <c r="B56" s="150"/>
      <c r="C56" s="150"/>
      <c r="D56" s="150"/>
      <c r="E56" s="150"/>
      <c r="F56" s="150"/>
      <c r="G56" s="150"/>
      <c r="H56" s="150"/>
      <c r="I56" s="150"/>
    </row>
    <row r="57" spans="1:9" x14ac:dyDescent="0.35">
      <c r="A57" s="150"/>
      <c r="B57" s="150"/>
      <c r="C57" s="150"/>
      <c r="D57" s="150"/>
      <c r="E57" s="150"/>
      <c r="F57" s="150"/>
      <c r="G57" s="150"/>
      <c r="H57" s="150"/>
      <c r="I57" s="150"/>
    </row>
    <row r="58" spans="1:9" x14ac:dyDescent="0.35">
      <c r="A58" s="150"/>
      <c r="B58" s="150"/>
      <c r="C58" s="150"/>
      <c r="D58" s="150"/>
      <c r="E58" s="150"/>
      <c r="F58" s="150"/>
      <c r="G58" s="150"/>
      <c r="H58" s="150"/>
      <c r="I58" s="150"/>
    </row>
    <row r="59" spans="1:9" x14ac:dyDescent="0.35">
      <c r="A59" s="150"/>
      <c r="B59" s="150"/>
      <c r="C59" s="150"/>
      <c r="D59" s="150"/>
      <c r="E59" s="150"/>
      <c r="F59" s="150"/>
      <c r="G59" s="150"/>
      <c r="H59" s="150"/>
      <c r="I59" s="150"/>
    </row>
    <row r="60" spans="1:9" x14ac:dyDescent="0.35">
      <c r="A60" s="150"/>
      <c r="B60" s="150"/>
      <c r="C60" s="150"/>
      <c r="D60" s="150"/>
      <c r="E60" s="150"/>
      <c r="F60" s="150"/>
      <c r="G60" s="150"/>
      <c r="H60" s="150"/>
      <c r="I60" s="150"/>
    </row>
    <row r="61" spans="1:9" x14ac:dyDescent="0.35">
      <c r="A61" s="150"/>
      <c r="B61" s="150"/>
      <c r="C61" s="150"/>
      <c r="D61" s="150"/>
      <c r="E61" s="150"/>
      <c r="F61" s="150"/>
      <c r="G61" s="150"/>
      <c r="H61" s="150"/>
      <c r="I61" s="150"/>
    </row>
    <row r="62" spans="1:9" x14ac:dyDescent="0.35">
      <c r="A62" s="150"/>
      <c r="B62" s="150"/>
      <c r="C62" s="150"/>
      <c r="D62" s="150"/>
      <c r="E62" s="150"/>
      <c r="F62" s="150"/>
      <c r="G62" s="150"/>
      <c r="H62" s="150"/>
      <c r="I62" s="150"/>
    </row>
    <row r="63" spans="1:9" x14ac:dyDescent="0.35">
      <c r="A63" s="150"/>
      <c r="B63" s="150"/>
      <c r="C63" s="150"/>
      <c r="D63" s="150"/>
      <c r="E63" s="150"/>
      <c r="F63" s="150"/>
      <c r="G63" s="150"/>
      <c r="H63" s="150"/>
      <c r="I63" s="150"/>
    </row>
    <row r="64" spans="1:9" x14ac:dyDescent="0.35">
      <c r="A64" s="150"/>
      <c r="B64" s="150"/>
      <c r="C64" s="150"/>
      <c r="D64" s="150"/>
      <c r="E64" s="150"/>
      <c r="F64" s="150"/>
      <c r="G64" s="150"/>
      <c r="H64" s="150"/>
      <c r="I64" s="150"/>
    </row>
    <row r="65" spans="1:9" x14ac:dyDescent="0.35">
      <c r="A65" s="150"/>
      <c r="B65" s="150"/>
      <c r="C65" s="150"/>
      <c r="D65" s="150"/>
      <c r="E65" s="150"/>
      <c r="F65" s="150"/>
      <c r="G65" s="150"/>
      <c r="H65" s="150"/>
      <c r="I65" s="150"/>
    </row>
    <row r="66" spans="1:9" x14ac:dyDescent="0.35">
      <c r="A66" s="150"/>
      <c r="B66" s="150"/>
      <c r="C66" s="150"/>
      <c r="D66" s="150"/>
      <c r="E66" s="150"/>
      <c r="F66" s="150"/>
      <c r="G66" s="150"/>
      <c r="H66" s="150"/>
      <c r="I66" s="150"/>
    </row>
    <row r="67" spans="1:9" x14ac:dyDescent="0.35">
      <c r="A67" s="150"/>
      <c r="B67" s="150"/>
      <c r="C67" s="150"/>
      <c r="D67" s="150"/>
      <c r="E67" s="150"/>
      <c r="F67" s="150"/>
      <c r="G67" s="150"/>
      <c r="H67" s="150"/>
      <c r="I67" s="150"/>
    </row>
    <row r="68" spans="1:9" x14ac:dyDescent="0.35">
      <c r="A68" s="150"/>
      <c r="B68" s="150"/>
      <c r="C68" s="150"/>
      <c r="D68" s="150"/>
      <c r="E68" s="150"/>
      <c r="F68" s="150"/>
      <c r="G68" s="150"/>
      <c r="H68" s="150"/>
      <c r="I68" s="150"/>
    </row>
    <row r="69" spans="1:9" x14ac:dyDescent="0.35">
      <c r="A69" s="150"/>
      <c r="B69" s="150"/>
      <c r="C69" s="150"/>
      <c r="D69" s="150"/>
      <c r="E69" s="150"/>
      <c r="F69" s="150"/>
      <c r="G69" s="150"/>
      <c r="H69" s="150"/>
      <c r="I69" s="150"/>
    </row>
    <row r="70" spans="1:9" x14ac:dyDescent="0.35">
      <c r="A70" s="150"/>
      <c r="B70" s="150"/>
      <c r="C70" s="150"/>
      <c r="D70" s="150"/>
      <c r="E70" s="150"/>
      <c r="F70" s="150"/>
      <c r="G70" s="150"/>
      <c r="H70" s="150"/>
      <c r="I70" s="150"/>
    </row>
    <row r="71" spans="1:9" x14ac:dyDescent="0.35">
      <c r="A71" s="150"/>
      <c r="B71" s="150"/>
      <c r="C71" s="150"/>
      <c r="D71" s="150"/>
      <c r="E71" s="150"/>
      <c r="F71" s="150"/>
      <c r="G71" s="150"/>
      <c r="H71" s="150"/>
      <c r="I71" s="150"/>
    </row>
    <row r="72" spans="1:9" x14ac:dyDescent="0.35">
      <c r="A72" s="150"/>
      <c r="B72" s="150"/>
      <c r="C72" s="150"/>
      <c r="D72" s="150"/>
      <c r="E72" s="150"/>
      <c r="F72" s="150"/>
      <c r="G72" s="150"/>
      <c r="H72" s="150"/>
      <c r="I72" s="150"/>
    </row>
    <row r="73" spans="1:9" x14ac:dyDescent="0.35">
      <c r="A73" s="150"/>
      <c r="B73" s="150"/>
      <c r="C73" s="150"/>
      <c r="D73" s="150"/>
      <c r="E73" s="150"/>
      <c r="F73" s="150"/>
      <c r="G73" s="150"/>
      <c r="H73" s="150"/>
      <c r="I73" s="150"/>
    </row>
    <row r="74" spans="1:9" x14ac:dyDescent="0.35">
      <c r="A74" s="150"/>
      <c r="B74" s="150"/>
      <c r="C74" s="150"/>
      <c r="D74" s="150"/>
      <c r="E74" s="150"/>
      <c r="F74" s="150"/>
      <c r="G74" s="150"/>
      <c r="H74" s="150"/>
      <c r="I74" s="150"/>
    </row>
    <row r="75" spans="1:9" x14ac:dyDescent="0.35">
      <c r="A75" s="150"/>
      <c r="B75" s="150"/>
      <c r="C75" s="150"/>
      <c r="D75" s="150"/>
      <c r="E75" s="150"/>
      <c r="F75" s="150"/>
      <c r="G75" s="150"/>
      <c r="H75" s="150"/>
      <c r="I75" s="150"/>
    </row>
    <row r="76" spans="1:9" x14ac:dyDescent="0.35">
      <c r="A76" s="150"/>
      <c r="B76" s="150"/>
      <c r="C76" s="150"/>
      <c r="D76" s="150"/>
      <c r="E76" s="150"/>
      <c r="F76" s="150"/>
      <c r="G76" s="150"/>
      <c r="H76" s="150"/>
      <c r="I76" s="150"/>
    </row>
    <row r="77" spans="1:9" x14ac:dyDescent="0.35">
      <c r="A77" s="150"/>
      <c r="B77" s="150"/>
      <c r="C77" s="150"/>
      <c r="D77" s="150"/>
      <c r="E77" s="150"/>
      <c r="F77" s="150"/>
      <c r="G77" s="150"/>
      <c r="H77" s="150"/>
      <c r="I77" s="150"/>
    </row>
    <row r="78" spans="1:9" x14ac:dyDescent="0.35">
      <c r="A78" s="150"/>
      <c r="B78" s="150"/>
      <c r="C78" s="150"/>
      <c r="D78" s="150"/>
      <c r="E78" s="150"/>
      <c r="F78" s="150"/>
      <c r="G78" s="150"/>
      <c r="H78" s="150"/>
      <c r="I78" s="150"/>
    </row>
    <row r="79" spans="1:9" x14ac:dyDescent="0.35">
      <c r="A79" s="150"/>
      <c r="B79" s="150"/>
      <c r="C79" s="150"/>
      <c r="D79" s="150"/>
      <c r="E79" s="150"/>
      <c r="F79" s="150"/>
      <c r="G79" s="150"/>
      <c r="H79" s="150"/>
      <c r="I79" s="150"/>
    </row>
    <row r="80" spans="1:9" x14ac:dyDescent="0.35">
      <c r="A80" s="150"/>
      <c r="B80" s="150"/>
      <c r="C80" s="150"/>
      <c r="D80" s="150"/>
      <c r="E80" s="150"/>
      <c r="F80" s="150"/>
      <c r="G80" s="150"/>
      <c r="H80" s="150"/>
      <c r="I80" s="150"/>
    </row>
    <row r="81" spans="1:9" x14ac:dyDescent="0.35">
      <c r="A81" s="150"/>
      <c r="B81" s="150"/>
      <c r="C81" s="150"/>
      <c r="D81" s="150"/>
      <c r="E81" s="150"/>
      <c r="F81" s="150"/>
      <c r="G81" s="150"/>
      <c r="H81" s="150"/>
      <c r="I81" s="150"/>
    </row>
    <row r="82" spans="1:9" x14ac:dyDescent="0.35">
      <c r="A82" s="150"/>
      <c r="B82" s="150"/>
      <c r="C82" s="150"/>
      <c r="D82" s="150"/>
      <c r="E82" s="150"/>
      <c r="F82" s="150"/>
      <c r="G82" s="150"/>
      <c r="H82" s="150"/>
      <c r="I82" s="150"/>
    </row>
    <row r="83" spans="1:9" x14ac:dyDescent="0.35">
      <c r="A83" s="150"/>
      <c r="B83" s="150"/>
      <c r="C83" s="150"/>
      <c r="D83" s="150"/>
      <c r="E83" s="150"/>
      <c r="F83" s="150"/>
      <c r="G83" s="150"/>
      <c r="H83" s="150"/>
      <c r="I83" s="150"/>
    </row>
    <row r="84" spans="1:9" x14ac:dyDescent="0.35">
      <c r="A84" s="150"/>
      <c r="B84" s="150"/>
      <c r="C84" s="150"/>
      <c r="D84" s="150"/>
      <c r="E84" s="150"/>
      <c r="F84" s="150"/>
      <c r="G84" s="150"/>
      <c r="H84" s="150"/>
      <c r="I84" s="150"/>
    </row>
    <row r="85" spans="1:9" x14ac:dyDescent="0.35">
      <c r="A85" s="150"/>
      <c r="B85" s="150"/>
      <c r="C85" s="150"/>
      <c r="D85" s="150"/>
      <c r="E85" s="150"/>
      <c r="F85" s="150"/>
      <c r="G85" s="150"/>
      <c r="H85" s="150"/>
      <c r="I85" s="150"/>
    </row>
    <row r="86" spans="1:9" x14ac:dyDescent="0.35">
      <c r="A86" s="150"/>
      <c r="B86" s="150"/>
      <c r="C86" s="150"/>
      <c r="D86" s="150"/>
      <c r="E86" s="150"/>
      <c r="F86" s="150"/>
      <c r="G86" s="150"/>
      <c r="H86" s="150"/>
      <c r="I86" s="150"/>
    </row>
    <row r="87" spans="1:9" x14ac:dyDescent="0.35">
      <c r="A87" s="150"/>
      <c r="B87" s="150"/>
      <c r="C87" s="150"/>
      <c r="D87" s="150"/>
      <c r="E87" s="150"/>
      <c r="F87" s="150"/>
      <c r="G87" s="150"/>
      <c r="H87" s="150"/>
      <c r="I87" s="150"/>
    </row>
    <row r="88" spans="1:9" x14ac:dyDescent="0.35">
      <c r="A88" s="150"/>
      <c r="B88" s="150"/>
      <c r="C88" s="150"/>
      <c r="D88" s="150"/>
      <c r="E88" s="150"/>
      <c r="F88" s="150"/>
      <c r="G88" s="150"/>
      <c r="H88" s="150"/>
      <c r="I88" s="150"/>
    </row>
    <row r="89" spans="1:9" x14ac:dyDescent="0.35">
      <c r="A89" s="150"/>
      <c r="B89" s="150"/>
      <c r="C89" s="150"/>
      <c r="D89" s="150"/>
      <c r="E89" s="150"/>
      <c r="F89" s="150"/>
      <c r="G89" s="150"/>
      <c r="H89" s="150"/>
      <c r="I89" s="150"/>
    </row>
    <row r="90" spans="1:9" x14ac:dyDescent="0.35">
      <c r="A90" s="150"/>
      <c r="B90" s="150"/>
      <c r="C90" s="150"/>
      <c r="D90" s="150"/>
      <c r="E90" s="150"/>
      <c r="F90" s="150"/>
      <c r="G90" s="150"/>
      <c r="H90" s="150"/>
      <c r="I90" s="150"/>
    </row>
    <row r="91" spans="1:9" x14ac:dyDescent="0.35">
      <c r="A91" s="150"/>
      <c r="B91" s="150"/>
      <c r="C91" s="150"/>
      <c r="D91" s="150"/>
      <c r="E91" s="150"/>
      <c r="F91" s="150"/>
      <c r="G91" s="150"/>
      <c r="H91" s="150"/>
      <c r="I91" s="150"/>
    </row>
    <row r="92" spans="1:9" x14ac:dyDescent="0.35">
      <c r="A92" s="150"/>
      <c r="B92" s="150"/>
      <c r="C92" s="150"/>
      <c r="D92" s="150"/>
      <c r="E92" s="150"/>
      <c r="F92" s="150"/>
      <c r="G92" s="150"/>
      <c r="H92" s="150"/>
      <c r="I92" s="150"/>
    </row>
    <row r="93" spans="1:9" x14ac:dyDescent="0.35">
      <c r="A93" s="150"/>
      <c r="B93" s="150"/>
      <c r="C93" s="150"/>
      <c r="D93" s="150"/>
      <c r="E93" s="150"/>
      <c r="F93" s="150"/>
      <c r="G93" s="150"/>
      <c r="H93" s="150"/>
      <c r="I93" s="150"/>
    </row>
    <row r="94" spans="1:9" x14ac:dyDescent="0.35">
      <c r="A94" s="150"/>
      <c r="B94" s="150"/>
      <c r="C94" s="150"/>
      <c r="D94" s="150"/>
      <c r="E94" s="150"/>
      <c r="F94" s="150"/>
      <c r="G94" s="150"/>
      <c r="H94" s="150"/>
      <c r="I94" s="150"/>
    </row>
    <row r="95" spans="1:9" x14ac:dyDescent="0.35">
      <c r="A95" s="150"/>
      <c r="B95" s="150"/>
      <c r="C95" s="150"/>
      <c r="D95" s="150"/>
      <c r="E95" s="150"/>
      <c r="F95" s="150"/>
      <c r="G95" s="150"/>
      <c r="H95" s="150"/>
      <c r="I95" s="150"/>
    </row>
    <row r="96" spans="1:9" x14ac:dyDescent="0.35">
      <c r="A96" s="150"/>
      <c r="B96" s="150"/>
      <c r="C96" s="150"/>
      <c r="D96" s="150"/>
      <c r="E96" s="150"/>
      <c r="F96" s="150"/>
      <c r="G96" s="150"/>
      <c r="H96" s="150"/>
      <c r="I96" s="150"/>
    </row>
    <row r="97" spans="1:9" x14ac:dyDescent="0.35">
      <c r="A97" s="150"/>
      <c r="B97" s="150"/>
      <c r="C97" s="150"/>
      <c r="D97" s="150"/>
      <c r="E97" s="150"/>
      <c r="F97" s="150"/>
      <c r="G97" s="150"/>
      <c r="H97" s="150"/>
      <c r="I97" s="150"/>
    </row>
    <row r="98" spans="1:9" x14ac:dyDescent="0.35">
      <c r="A98" s="150"/>
      <c r="B98" s="150"/>
      <c r="C98" s="150"/>
      <c r="D98" s="150"/>
      <c r="E98" s="150"/>
      <c r="F98" s="150"/>
      <c r="G98" s="150"/>
      <c r="H98" s="150"/>
      <c r="I98" s="150"/>
    </row>
    <row r="99" spans="1:9" x14ac:dyDescent="0.35">
      <c r="A99" s="150"/>
      <c r="B99" s="150"/>
      <c r="C99" s="150"/>
      <c r="D99" s="150"/>
      <c r="E99" s="150"/>
      <c r="F99" s="150"/>
      <c r="G99" s="150"/>
      <c r="H99" s="150"/>
      <c r="I99" s="150"/>
    </row>
    <row r="100" spans="1:9" x14ac:dyDescent="0.35">
      <c r="A100" s="150"/>
      <c r="B100" s="150"/>
      <c r="C100" s="150"/>
      <c r="D100" s="150"/>
      <c r="E100" s="150"/>
      <c r="F100" s="150"/>
      <c r="G100" s="150"/>
      <c r="H100" s="150"/>
      <c r="I100" s="150"/>
    </row>
    <row r="101" spans="1:9" x14ac:dyDescent="0.35">
      <c r="A101" s="150"/>
      <c r="B101" s="150"/>
      <c r="C101" s="150"/>
      <c r="D101" s="150"/>
      <c r="E101" s="150"/>
      <c r="F101" s="150"/>
      <c r="G101" s="150"/>
      <c r="H101" s="150"/>
      <c r="I101" s="150"/>
    </row>
    <row r="102" spans="1:9" x14ac:dyDescent="0.35">
      <c r="A102" s="150"/>
      <c r="B102" s="150"/>
      <c r="C102" s="150"/>
      <c r="D102" s="150"/>
      <c r="E102" s="150"/>
      <c r="F102" s="150"/>
      <c r="G102" s="150"/>
      <c r="H102" s="150"/>
      <c r="I102" s="150"/>
    </row>
    <row r="103" spans="1:9" x14ac:dyDescent="0.35">
      <c r="A103" s="150"/>
      <c r="B103" s="150"/>
      <c r="C103" s="150"/>
      <c r="D103" s="150"/>
      <c r="E103" s="150"/>
      <c r="F103" s="150"/>
      <c r="G103" s="150"/>
      <c r="H103" s="150"/>
      <c r="I103" s="150"/>
    </row>
    <row r="104" spans="1:9" x14ac:dyDescent="0.35">
      <c r="A104" s="150"/>
      <c r="B104" s="150"/>
      <c r="C104" s="150"/>
      <c r="D104" s="150"/>
      <c r="E104" s="150"/>
      <c r="F104" s="150"/>
      <c r="G104" s="150"/>
      <c r="H104" s="150"/>
      <c r="I104" s="150"/>
    </row>
    <row r="105" spans="1:9" x14ac:dyDescent="0.35">
      <c r="A105" s="150"/>
      <c r="B105" s="150"/>
      <c r="C105" s="150"/>
      <c r="D105" s="150"/>
      <c r="E105" s="150"/>
      <c r="F105" s="150"/>
      <c r="G105" s="150"/>
      <c r="H105" s="150"/>
      <c r="I105" s="150"/>
    </row>
    <row r="106" spans="1:9" x14ac:dyDescent="0.35">
      <c r="A106" s="150"/>
      <c r="B106" s="150"/>
      <c r="C106" s="150"/>
      <c r="D106" s="150"/>
      <c r="E106" s="150"/>
      <c r="F106" s="150"/>
      <c r="G106" s="150"/>
      <c r="H106" s="150"/>
      <c r="I106" s="150"/>
    </row>
    <row r="107" spans="1:9" x14ac:dyDescent="0.35">
      <c r="A107" s="150"/>
      <c r="B107" s="150"/>
      <c r="C107" s="150"/>
      <c r="D107" s="150"/>
      <c r="E107" s="150"/>
      <c r="F107" s="150"/>
      <c r="G107" s="150"/>
      <c r="H107" s="150"/>
      <c r="I107" s="150"/>
    </row>
    <row r="108" spans="1:9" x14ac:dyDescent="0.35">
      <c r="A108" s="150"/>
      <c r="B108" s="150"/>
      <c r="C108" s="150"/>
      <c r="D108" s="150"/>
      <c r="E108" s="150"/>
      <c r="F108" s="150"/>
      <c r="G108" s="150"/>
      <c r="H108" s="150"/>
      <c r="I108" s="150"/>
    </row>
    <row r="109" spans="1:9" x14ac:dyDescent="0.35">
      <c r="A109" s="150"/>
      <c r="B109" s="150"/>
      <c r="C109" s="150"/>
      <c r="D109" s="150"/>
      <c r="E109" s="150"/>
      <c r="F109" s="150"/>
      <c r="G109" s="150"/>
      <c r="H109" s="150"/>
      <c r="I109" s="150"/>
    </row>
    <row r="110" spans="1:9" x14ac:dyDescent="0.35">
      <c r="A110" s="150"/>
      <c r="B110" s="150"/>
      <c r="C110" s="150"/>
      <c r="D110" s="150"/>
      <c r="E110" s="150"/>
      <c r="F110" s="150"/>
      <c r="G110" s="150"/>
      <c r="H110" s="150"/>
      <c r="I110" s="150"/>
    </row>
    <row r="111" spans="1:9" x14ac:dyDescent="0.35">
      <c r="A111" s="150"/>
      <c r="B111" s="150"/>
      <c r="C111" s="150"/>
      <c r="D111" s="150"/>
      <c r="E111" s="150"/>
      <c r="F111" s="150"/>
      <c r="G111" s="150"/>
      <c r="H111" s="150"/>
      <c r="I111" s="150"/>
    </row>
    <row r="112" spans="1:9" x14ac:dyDescent="0.35">
      <c r="A112" s="150"/>
      <c r="B112" s="150"/>
      <c r="C112" s="150"/>
      <c r="D112" s="150"/>
      <c r="E112" s="150"/>
      <c r="F112" s="150"/>
      <c r="G112" s="150"/>
      <c r="H112" s="150"/>
      <c r="I112" s="150"/>
    </row>
    <row r="113" spans="1:9" x14ac:dyDescent="0.35">
      <c r="A113" s="150"/>
      <c r="B113" s="150"/>
      <c r="C113" s="150"/>
      <c r="D113" s="150"/>
      <c r="E113" s="150"/>
      <c r="F113" s="150"/>
      <c r="G113" s="150"/>
      <c r="H113" s="150"/>
      <c r="I113" s="150"/>
    </row>
    <row r="114" spans="1:9" x14ac:dyDescent="0.35">
      <c r="A114" s="150"/>
      <c r="B114" s="150"/>
      <c r="C114" s="150"/>
      <c r="D114" s="150"/>
      <c r="E114" s="150"/>
      <c r="F114" s="150"/>
      <c r="G114" s="150"/>
      <c r="H114" s="150"/>
      <c r="I114" s="150"/>
    </row>
    <row r="115" spans="1:9" x14ac:dyDescent="0.35">
      <c r="A115" s="150"/>
      <c r="B115" s="150"/>
      <c r="C115" s="150"/>
      <c r="D115" s="150"/>
      <c r="E115" s="150"/>
      <c r="F115" s="150"/>
      <c r="G115" s="150"/>
      <c r="H115" s="150"/>
      <c r="I115" s="150"/>
    </row>
    <row r="116" spans="1:9" x14ac:dyDescent="0.35">
      <c r="A116" s="150"/>
      <c r="B116" s="150"/>
      <c r="C116" s="150"/>
      <c r="D116" s="150"/>
      <c r="E116" s="150"/>
      <c r="F116" s="150"/>
      <c r="G116" s="150"/>
      <c r="H116" s="150"/>
      <c r="I116" s="150"/>
    </row>
    <row r="117" spans="1:9" x14ac:dyDescent="0.35">
      <c r="A117" s="150"/>
      <c r="B117" s="150"/>
      <c r="C117" s="150"/>
      <c r="D117" s="150"/>
      <c r="E117" s="150"/>
      <c r="F117" s="150"/>
      <c r="G117" s="150"/>
      <c r="H117" s="150"/>
      <c r="I117" s="150"/>
    </row>
    <row r="118" spans="1:9" x14ac:dyDescent="0.35">
      <c r="A118" s="150"/>
      <c r="B118" s="150"/>
      <c r="C118" s="150"/>
      <c r="D118" s="150"/>
      <c r="E118" s="150"/>
      <c r="F118" s="150"/>
      <c r="G118" s="150"/>
      <c r="H118" s="150"/>
      <c r="I118" s="150"/>
    </row>
    <row r="119" spans="1:9" x14ac:dyDescent="0.35">
      <c r="A119" s="150"/>
      <c r="B119" s="150"/>
      <c r="C119" s="150"/>
      <c r="D119" s="150"/>
      <c r="E119" s="150"/>
      <c r="F119" s="150"/>
      <c r="G119" s="150"/>
      <c r="H119" s="150"/>
      <c r="I119" s="150"/>
    </row>
    <row r="120" spans="1:9" x14ac:dyDescent="0.35">
      <c r="A120" s="150"/>
      <c r="B120" s="150"/>
      <c r="C120" s="150"/>
      <c r="D120" s="150"/>
      <c r="E120" s="150"/>
      <c r="F120" s="150"/>
      <c r="G120" s="150"/>
      <c r="H120" s="150"/>
      <c r="I120" s="150"/>
    </row>
    <row r="121" spans="1:9" x14ac:dyDescent="0.35">
      <c r="A121" s="150"/>
      <c r="B121" s="150"/>
      <c r="C121" s="150"/>
      <c r="D121" s="150"/>
      <c r="E121" s="150"/>
      <c r="F121" s="150"/>
      <c r="G121" s="150"/>
      <c r="H121" s="150"/>
      <c r="I121" s="150"/>
    </row>
    <row r="122" spans="1:9" x14ac:dyDescent="0.35">
      <c r="A122" s="150"/>
      <c r="B122" s="150"/>
      <c r="C122" s="150"/>
      <c r="D122" s="150"/>
      <c r="E122" s="150"/>
      <c r="F122" s="150"/>
      <c r="G122" s="150"/>
      <c r="H122" s="150"/>
      <c r="I122" s="150"/>
    </row>
    <row r="123" spans="1:9" x14ac:dyDescent="0.35">
      <c r="A123" s="150"/>
      <c r="B123" s="150"/>
      <c r="C123" s="150"/>
      <c r="D123" s="150"/>
      <c r="E123" s="150"/>
      <c r="F123" s="150"/>
      <c r="G123" s="150"/>
      <c r="H123" s="150"/>
      <c r="I123" s="150"/>
    </row>
    <row r="124" spans="1:9" x14ac:dyDescent="0.35">
      <c r="A124" s="150"/>
      <c r="B124" s="150"/>
      <c r="C124" s="150"/>
      <c r="D124" s="150"/>
      <c r="E124" s="150"/>
      <c r="F124" s="150"/>
      <c r="G124" s="150"/>
      <c r="H124" s="150"/>
      <c r="I124" s="150"/>
    </row>
    <row r="125" spans="1:9" x14ac:dyDescent="0.35">
      <c r="A125" s="150"/>
      <c r="B125" s="150"/>
      <c r="C125" s="150"/>
      <c r="D125" s="150"/>
      <c r="E125" s="150"/>
      <c r="F125" s="150"/>
      <c r="G125" s="150"/>
      <c r="H125" s="150"/>
      <c r="I125" s="150"/>
    </row>
    <row r="126" spans="1:9" x14ac:dyDescent="0.35">
      <c r="A126" s="150"/>
      <c r="B126" s="150"/>
      <c r="C126" s="150"/>
      <c r="D126" s="150"/>
      <c r="E126" s="150"/>
      <c r="F126" s="150"/>
      <c r="G126" s="150"/>
      <c r="H126" s="150"/>
      <c r="I126" s="150"/>
    </row>
    <row r="127" spans="1:9" x14ac:dyDescent="0.35">
      <c r="A127" s="150"/>
      <c r="B127" s="150"/>
      <c r="C127" s="150"/>
      <c r="D127" s="150"/>
      <c r="E127" s="150"/>
      <c r="F127" s="150"/>
      <c r="G127" s="150"/>
      <c r="H127" s="150"/>
      <c r="I127" s="150"/>
    </row>
    <row r="128" spans="1:9" x14ac:dyDescent="0.35">
      <c r="A128" s="150"/>
      <c r="B128" s="150"/>
      <c r="C128" s="150"/>
      <c r="D128" s="150"/>
      <c r="E128" s="150"/>
      <c r="F128" s="150"/>
      <c r="G128" s="150"/>
      <c r="H128" s="150"/>
      <c r="I128" s="150"/>
    </row>
    <row r="129" spans="1:9" x14ac:dyDescent="0.35">
      <c r="A129" s="150"/>
      <c r="B129" s="150"/>
      <c r="C129" s="150"/>
      <c r="D129" s="150"/>
      <c r="E129" s="150"/>
      <c r="F129" s="150"/>
      <c r="G129" s="150"/>
      <c r="H129" s="150"/>
      <c r="I129" s="150"/>
    </row>
    <row r="130" spans="1:9" x14ac:dyDescent="0.35">
      <c r="A130" s="150"/>
      <c r="B130" s="150"/>
      <c r="C130" s="150"/>
      <c r="D130" s="150"/>
      <c r="E130" s="150"/>
      <c r="F130" s="150"/>
      <c r="G130" s="150"/>
      <c r="H130" s="150"/>
      <c r="I130" s="150"/>
    </row>
    <row r="131" spans="1:9" x14ac:dyDescent="0.35">
      <c r="A131" s="150"/>
      <c r="B131" s="150"/>
      <c r="C131" s="150"/>
      <c r="D131" s="150"/>
      <c r="E131" s="150"/>
      <c r="F131" s="150"/>
      <c r="G131" s="150"/>
      <c r="H131" s="150"/>
      <c r="I131" s="150"/>
    </row>
    <row r="132" spans="1:9" x14ac:dyDescent="0.35">
      <c r="A132" s="150"/>
      <c r="B132" s="150"/>
      <c r="C132" s="150"/>
      <c r="D132" s="150"/>
      <c r="E132" s="150"/>
      <c r="F132" s="150"/>
      <c r="G132" s="150"/>
      <c r="H132" s="150"/>
      <c r="I132" s="150"/>
    </row>
    <row r="133" spans="1:9" x14ac:dyDescent="0.35">
      <c r="A133" s="150"/>
      <c r="B133" s="150"/>
      <c r="C133" s="150"/>
      <c r="D133" s="150"/>
      <c r="E133" s="150"/>
      <c r="F133" s="150"/>
      <c r="G133" s="150"/>
      <c r="H133" s="150"/>
      <c r="I133" s="150"/>
    </row>
    <row r="134" spans="1:9" x14ac:dyDescent="0.35">
      <c r="A134" s="150"/>
      <c r="B134" s="150"/>
      <c r="C134" s="150"/>
      <c r="D134" s="150"/>
      <c r="E134" s="150"/>
      <c r="F134" s="150"/>
      <c r="G134" s="150"/>
      <c r="H134" s="150"/>
      <c r="I134" s="150"/>
    </row>
    <row r="135" spans="1:9" x14ac:dyDescent="0.35">
      <c r="A135" s="150"/>
      <c r="B135" s="150"/>
      <c r="C135" s="150"/>
      <c r="D135" s="150"/>
      <c r="E135" s="150"/>
      <c r="F135" s="150"/>
      <c r="G135" s="150"/>
      <c r="H135" s="150"/>
      <c r="I135" s="150"/>
    </row>
    <row r="136" spans="1:9" x14ac:dyDescent="0.35">
      <c r="A136" s="150"/>
      <c r="B136" s="150"/>
      <c r="C136" s="150"/>
      <c r="D136" s="150"/>
      <c r="E136" s="150"/>
      <c r="F136" s="150"/>
      <c r="G136" s="150"/>
      <c r="H136" s="150"/>
      <c r="I136" s="150"/>
    </row>
    <row r="137" spans="1:9" x14ac:dyDescent="0.35">
      <c r="A137" s="150"/>
      <c r="B137" s="150"/>
      <c r="C137" s="150"/>
      <c r="D137" s="150"/>
      <c r="E137" s="150"/>
      <c r="F137" s="150"/>
      <c r="G137" s="150"/>
      <c r="H137" s="150"/>
      <c r="I137" s="150"/>
    </row>
    <row r="138" spans="1:9" x14ac:dyDescent="0.35">
      <c r="A138" s="150"/>
      <c r="B138" s="150"/>
      <c r="C138" s="150"/>
      <c r="D138" s="150"/>
      <c r="E138" s="150"/>
      <c r="F138" s="150"/>
      <c r="G138" s="150"/>
      <c r="H138" s="150"/>
      <c r="I138" s="150"/>
    </row>
    <row r="139" spans="1:9" x14ac:dyDescent="0.35">
      <c r="A139" s="150"/>
      <c r="B139" s="150"/>
      <c r="C139" s="150"/>
      <c r="D139" s="150"/>
      <c r="E139" s="150"/>
      <c r="F139" s="150"/>
      <c r="G139" s="150"/>
      <c r="H139" s="150"/>
      <c r="I139" s="150"/>
    </row>
    <row r="140" spans="1:9" x14ac:dyDescent="0.35">
      <c r="A140" s="150"/>
      <c r="B140" s="150"/>
      <c r="C140" s="150"/>
      <c r="D140" s="150"/>
      <c r="E140" s="150"/>
      <c r="F140" s="150"/>
      <c r="G140" s="150"/>
      <c r="H140" s="150"/>
      <c r="I140" s="150"/>
    </row>
    <row r="141" spans="1:9" x14ac:dyDescent="0.35">
      <c r="A141" s="150"/>
      <c r="B141" s="150"/>
      <c r="C141" s="150"/>
      <c r="D141" s="150"/>
      <c r="E141" s="150"/>
      <c r="F141" s="150"/>
      <c r="G141" s="150"/>
      <c r="H141" s="150"/>
      <c r="I141" s="150"/>
    </row>
    <row r="142" spans="1:9" x14ac:dyDescent="0.35">
      <c r="A142" s="150"/>
      <c r="B142" s="150"/>
      <c r="C142" s="150"/>
      <c r="D142" s="150"/>
      <c r="E142" s="150"/>
      <c r="F142" s="150"/>
      <c r="G142" s="150"/>
      <c r="H142" s="150"/>
      <c r="I142" s="150"/>
    </row>
    <row r="143" spans="1:9" x14ac:dyDescent="0.35">
      <c r="A143" s="150"/>
      <c r="B143" s="150"/>
      <c r="C143" s="150"/>
      <c r="D143" s="150"/>
      <c r="E143" s="150"/>
      <c r="F143" s="150"/>
      <c r="G143" s="150"/>
      <c r="H143" s="150"/>
      <c r="I143" s="150"/>
    </row>
    <row r="144" spans="1:9" x14ac:dyDescent="0.35">
      <c r="A144" s="150"/>
      <c r="B144" s="150"/>
      <c r="C144" s="150"/>
      <c r="D144" s="150"/>
      <c r="E144" s="150"/>
      <c r="F144" s="150"/>
      <c r="G144" s="150"/>
      <c r="H144" s="150"/>
      <c r="I144" s="150"/>
    </row>
    <row r="145" spans="1:9" x14ac:dyDescent="0.35">
      <c r="A145" s="150"/>
      <c r="B145" s="150"/>
      <c r="C145" s="150"/>
      <c r="D145" s="150"/>
      <c r="E145" s="150"/>
      <c r="F145" s="150"/>
      <c r="G145" s="150"/>
      <c r="H145" s="150"/>
      <c r="I145" s="150"/>
    </row>
    <row r="146" spans="1:9" x14ac:dyDescent="0.35">
      <c r="A146" s="150"/>
      <c r="B146" s="150"/>
      <c r="C146" s="150"/>
      <c r="D146" s="150"/>
      <c r="E146" s="150"/>
      <c r="F146" s="150"/>
      <c r="G146" s="150"/>
      <c r="H146" s="150"/>
      <c r="I146" s="150"/>
    </row>
    <row r="147" spans="1:9" x14ac:dyDescent="0.35">
      <c r="A147" s="150"/>
      <c r="B147" s="150"/>
      <c r="C147" s="150"/>
      <c r="D147" s="150"/>
      <c r="E147" s="150"/>
      <c r="F147" s="150"/>
      <c r="G147" s="150"/>
      <c r="H147" s="150"/>
      <c r="I147" s="150"/>
    </row>
    <row r="148" spans="1:9" x14ac:dyDescent="0.35">
      <c r="A148" s="150"/>
      <c r="B148" s="150"/>
      <c r="C148" s="150"/>
      <c r="D148" s="150"/>
      <c r="E148" s="150"/>
      <c r="F148" s="150"/>
      <c r="G148" s="150"/>
      <c r="H148" s="150"/>
      <c r="I148" s="150"/>
    </row>
    <row r="149" spans="1:9" x14ac:dyDescent="0.35">
      <c r="A149" s="150"/>
      <c r="B149" s="150"/>
      <c r="C149" s="150"/>
      <c r="D149" s="150"/>
      <c r="E149" s="150"/>
      <c r="F149" s="150"/>
      <c r="G149" s="150"/>
      <c r="H149" s="150"/>
      <c r="I149" s="150"/>
    </row>
    <row r="150" spans="1:9" x14ac:dyDescent="0.35">
      <c r="A150" s="150"/>
      <c r="B150" s="150"/>
      <c r="C150" s="150"/>
      <c r="D150" s="150"/>
      <c r="E150" s="150"/>
      <c r="F150" s="150"/>
      <c r="G150" s="150"/>
      <c r="H150" s="150"/>
      <c r="I150" s="150"/>
    </row>
    <row r="151" spans="1:9" x14ac:dyDescent="0.35">
      <c r="A151" s="150"/>
      <c r="B151" s="150"/>
      <c r="C151" s="150"/>
      <c r="D151" s="150"/>
      <c r="E151" s="150"/>
      <c r="F151" s="150"/>
      <c r="G151" s="150"/>
      <c r="H151" s="150"/>
      <c r="I151" s="150"/>
    </row>
    <row r="152" spans="1:9" x14ac:dyDescent="0.35">
      <c r="A152" s="150"/>
      <c r="B152" s="150"/>
      <c r="C152" s="150"/>
      <c r="D152" s="150"/>
      <c r="E152" s="150"/>
      <c r="F152" s="150"/>
      <c r="G152" s="150"/>
      <c r="H152" s="150"/>
      <c r="I152" s="150"/>
    </row>
    <row r="153" spans="1:9" x14ac:dyDescent="0.35">
      <c r="A153" s="150"/>
      <c r="B153" s="150"/>
      <c r="C153" s="150"/>
      <c r="D153" s="150"/>
      <c r="E153" s="150"/>
      <c r="F153" s="150"/>
      <c r="G153" s="150"/>
      <c r="H153" s="150"/>
      <c r="I153" s="150"/>
    </row>
    <row r="154" spans="1:9" x14ac:dyDescent="0.35">
      <c r="A154" s="150"/>
      <c r="B154" s="150"/>
      <c r="C154" s="150"/>
      <c r="D154" s="150"/>
      <c r="E154" s="150"/>
      <c r="F154" s="150"/>
      <c r="G154" s="150"/>
      <c r="H154" s="150"/>
      <c r="I154" s="150"/>
    </row>
    <row r="155" spans="1:9" x14ac:dyDescent="0.35">
      <c r="A155" s="150"/>
      <c r="B155" s="150"/>
      <c r="C155" s="150"/>
      <c r="D155" s="150"/>
      <c r="E155" s="150"/>
      <c r="F155" s="150"/>
      <c r="G155" s="150"/>
      <c r="H155" s="150"/>
      <c r="I155" s="150"/>
    </row>
    <row r="156" spans="1:9" x14ac:dyDescent="0.35">
      <c r="A156" s="150"/>
      <c r="B156" s="150"/>
      <c r="C156" s="150"/>
      <c r="D156" s="150"/>
      <c r="E156" s="150"/>
      <c r="F156" s="150"/>
      <c r="G156" s="150"/>
      <c r="H156" s="150"/>
      <c r="I156" s="150"/>
    </row>
    <row r="157" spans="1:9" x14ac:dyDescent="0.35">
      <c r="A157" s="150"/>
      <c r="B157" s="150"/>
      <c r="C157" s="150"/>
      <c r="D157" s="150"/>
      <c r="E157" s="150"/>
      <c r="F157" s="150"/>
      <c r="G157" s="150"/>
      <c r="H157" s="150"/>
      <c r="I157" s="150"/>
    </row>
    <row r="158" spans="1:9" x14ac:dyDescent="0.35">
      <c r="A158" s="150"/>
      <c r="B158" s="150"/>
      <c r="C158" s="150"/>
      <c r="D158" s="150"/>
      <c r="E158" s="150"/>
      <c r="F158" s="150"/>
      <c r="G158" s="150"/>
      <c r="H158" s="150"/>
      <c r="I158" s="150"/>
    </row>
    <row r="159" spans="1:9" x14ac:dyDescent="0.35">
      <c r="A159" s="150"/>
      <c r="B159" s="150"/>
      <c r="C159" s="150"/>
      <c r="D159" s="150"/>
      <c r="E159" s="150"/>
      <c r="F159" s="150"/>
      <c r="G159" s="150"/>
      <c r="H159" s="150"/>
      <c r="I159" s="150"/>
    </row>
    <row r="160" spans="1:9" x14ac:dyDescent="0.35">
      <c r="A160" s="150"/>
      <c r="B160" s="150"/>
      <c r="C160" s="150"/>
      <c r="D160" s="150"/>
      <c r="E160" s="150"/>
      <c r="F160" s="150"/>
      <c r="G160" s="150"/>
      <c r="H160" s="150"/>
      <c r="I160" s="150"/>
    </row>
    <row r="161" spans="1:9" x14ac:dyDescent="0.35">
      <c r="A161" s="150"/>
      <c r="B161" s="150"/>
      <c r="C161" s="150"/>
      <c r="D161" s="150"/>
      <c r="E161" s="150"/>
      <c r="F161" s="150"/>
      <c r="G161" s="150"/>
      <c r="H161" s="150"/>
      <c r="I161" s="150"/>
    </row>
    <row r="162" spans="1:9" x14ac:dyDescent="0.35">
      <c r="A162" s="150"/>
      <c r="B162" s="150"/>
      <c r="C162" s="150"/>
      <c r="D162" s="150"/>
      <c r="E162" s="150"/>
      <c r="F162" s="150"/>
      <c r="G162" s="150"/>
      <c r="H162" s="150"/>
      <c r="I162" s="150"/>
    </row>
    <row r="163" spans="1:9" x14ac:dyDescent="0.35">
      <c r="A163" s="150"/>
      <c r="B163" s="150"/>
      <c r="C163" s="150"/>
      <c r="D163" s="150"/>
      <c r="E163" s="150"/>
      <c r="F163" s="150"/>
      <c r="G163" s="150"/>
      <c r="H163" s="150"/>
      <c r="I163" s="150"/>
    </row>
    <row r="164" spans="1:9" x14ac:dyDescent="0.35">
      <c r="A164" s="150"/>
      <c r="B164" s="150"/>
      <c r="C164" s="150"/>
      <c r="D164" s="150"/>
      <c r="E164" s="150"/>
      <c r="F164" s="150"/>
      <c r="G164" s="150"/>
      <c r="H164" s="150"/>
      <c r="I164" s="150"/>
    </row>
    <row r="165" spans="1:9" x14ac:dyDescent="0.35">
      <c r="A165" s="150"/>
      <c r="B165" s="150"/>
      <c r="C165" s="150"/>
      <c r="D165" s="150"/>
      <c r="E165" s="150"/>
      <c r="F165" s="150"/>
      <c r="G165" s="150"/>
      <c r="H165" s="150"/>
      <c r="I165" s="150"/>
    </row>
    <row r="166" spans="1:9" x14ac:dyDescent="0.35">
      <c r="A166" s="150"/>
      <c r="B166" s="150"/>
      <c r="C166" s="150"/>
      <c r="D166" s="150"/>
      <c r="E166" s="150"/>
      <c r="F166" s="150"/>
      <c r="G166" s="150"/>
      <c r="H166" s="150"/>
      <c r="I166" s="150"/>
    </row>
    <row r="167" spans="1:9" x14ac:dyDescent="0.35">
      <c r="A167" s="150"/>
      <c r="B167" s="150"/>
      <c r="C167" s="150"/>
      <c r="D167" s="150"/>
      <c r="E167" s="150"/>
      <c r="F167" s="150"/>
      <c r="G167" s="150"/>
      <c r="H167" s="150"/>
      <c r="I167" s="150"/>
    </row>
    <row r="168" spans="1:9" x14ac:dyDescent="0.35">
      <c r="A168" s="150"/>
      <c r="B168" s="150"/>
      <c r="C168" s="150"/>
      <c r="D168" s="150"/>
      <c r="E168" s="150"/>
      <c r="F168" s="150"/>
      <c r="G168" s="150"/>
      <c r="H168" s="150"/>
      <c r="I168" s="150"/>
    </row>
    <row r="169" spans="1:9" x14ac:dyDescent="0.35">
      <c r="A169" s="150"/>
      <c r="B169" s="150"/>
      <c r="C169" s="150"/>
      <c r="D169" s="150"/>
      <c r="E169" s="150"/>
      <c r="F169" s="150"/>
      <c r="G169" s="150"/>
      <c r="H169" s="150"/>
      <c r="I169" s="150"/>
    </row>
    <row r="170" spans="1:9" x14ac:dyDescent="0.35">
      <c r="A170" s="150"/>
      <c r="B170" s="150"/>
      <c r="C170" s="150"/>
      <c r="D170" s="150"/>
      <c r="E170" s="150"/>
      <c r="F170" s="150"/>
      <c r="G170" s="150"/>
      <c r="H170" s="150"/>
      <c r="I170" s="150"/>
    </row>
    <row r="171" spans="1:9" x14ac:dyDescent="0.35">
      <c r="A171" s="150"/>
      <c r="B171" s="150"/>
      <c r="C171" s="150"/>
      <c r="D171" s="150"/>
      <c r="E171" s="150"/>
      <c r="F171" s="150"/>
      <c r="G171" s="150"/>
      <c r="H171" s="150"/>
      <c r="I171" s="150"/>
    </row>
    <row r="172" spans="1:9" x14ac:dyDescent="0.35">
      <c r="A172" s="150"/>
      <c r="B172" s="150"/>
      <c r="C172" s="150"/>
      <c r="D172" s="150"/>
      <c r="E172" s="150"/>
      <c r="F172" s="150"/>
      <c r="G172" s="150"/>
      <c r="H172" s="150"/>
      <c r="I172" s="150"/>
    </row>
    <row r="173" spans="1:9" x14ac:dyDescent="0.35">
      <c r="A173" s="150"/>
      <c r="B173" s="150"/>
      <c r="C173" s="150"/>
      <c r="D173" s="150"/>
      <c r="E173" s="150"/>
      <c r="F173" s="150"/>
      <c r="G173" s="150"/>
      <c r="H173" s="150"/>
      <c r="I173" s="150"/>
    </row>
    <row r="174" spans="1:9" x14ac:dyDescent="0.35">
      <c r="A174" s="150"/>
      <c r="B174" s="150"/>
      <c r="C174" s="150"/>
      <c r="D174" s="150"/>
      <c r="E174" s="150"/>
      <c r="F174" s="150"/>
      <c r="G174" s="150"/>
      <c r="H174" s="150"/>
      <c r="I174" s="150"/>
    </row>
    <row r="175" spans="1:9" x14ac:dyDescent="0.35">
      <c r="A175" s="150"/>
      <c r="B175" s="150"/>
      <c r="C175" s="150"/>
      <c r="D175" s="150"/>
      <c r="E175" s="150"/>
      <c r="F175" s="150"/>
      <c r="G175" s="150"/>
      <c r="H175" s="150"/>
      <c r="I175" s="150"/>
    </row>
    <row r="176" spans="1:9" x14ac:dyDescent="0.35">
      <c r="A176" s="150"/>
      <c r="B176" s="150"/>
      <c r="C176" s="150"/>
      <c r="D176" s="150"/>
      <c r="E176" s="150"/>
      <c r="F176" s="150"/>
      <c r="G176" s="150"/>
      <c r="H176" s="150"/>
      <c r="I176" s="150"/>
    </row>
    <row r="177" spans="1:9" x14ac:dyDescent="0.35">
      <c r="A177" s="150"/>
      <c r="B177" s="150"/>
      <c r="C177" s="150"/>
      <c r="D177" s="150"/>
      <c r="E177" s="150"/>
      <c r="F177" s="150"/>
      <c r="G177" s="150"/>
      <c r="H177" s="150"/>
      <c r="I177" s="150"/>
    </row>
    <row r="178" spans="1:9" x14ac:dyDescent="0.35">
      <c r="A178" s="150"/>
      <c r="B178" s="150"/>
      <c r="C178" s="150"/>
      <c r="D178" s="150"/>
      <c r="E178" s="150"/>
      <c r="F178" s="150"/>
      <c r="G178" s="150"/>
      <c r="H178" s="150"/>
      <c r="I178" s="150"/>
    </row>
    <row r="179" spans="1:9" x14ac:dyDescent="0.35">
      <c r="A179" s="150"/>
      <c r="B179" s="150"/>
      <c r="C179" s="150"/>
      <c r="D179" s="150"/>
      <c r="E179" s="150"/>
      <c r="F179" s="150"/>
      <c r="G179" s="150"/>
      <c r="H179" s="150"/>
      <c r="I179" s="150"/>
    </row>
    <row r="180" spans="1:9" x14ac:dyDescent="0.35">
      <c r="A180" s="150"/>
      <c r="B180" s="150"/>
      <c r="C180" s="150"/>
      <c r="D180" s="150"/>
      <c r="E180" s="150"/>
      <c r="F180" s="150"/>
      <c r="G180" s="150"/>
      <c r="H180" s="150"/>
      <c r="I180" s="150"/>
    </row>
    <row r="181" spans="1:9" x14ac:dyDescent="0.35">
      <c r="A181" s="150"/>
      <c r="B181" s="150"/>
      <c r="C181" s="150"/>
      <c r="D181" s="150"/>
      <c r="E181" s="150"/>
      <c r="F181" s="150"/>
      <c r="G181" s="150"/>
      <c r="H181" s="150"/>
      <c r="I181" s="150"/>
    </row>
    <row r="182" spans="1:9" x14ac:dyDescent="0.35">
      <c r="A182" s="150"/>
      <c r="B182" s="150"/>
      <c r="C182" s="150"/>
      <c r="D182" s="150"/>
      <c r="E182" s="150"/>
      <c r="F182" s="150"/>
      <c r="G182" s="150"/>
      <c r="H182" s="150"/>
      <c r="I182" s="150"/>
    </row>
    <row r="183" spans="1:9" x14ac:dyDescent="0.35">
      <c r="A183" s="150"/>
      <c r="B183" s="150"/>
      <c r="C183" s="150"/>
      <c r="D183" s="150"/>
      <c r="E183" s="150"/>
      <c r="F183" s="150"/>
      <c r="G183" s="150"/>
      <c r="H183" s="150"/>
      <c r="I183" s="150"/>
    </row>
    <row r="184" spans="1:9" x14ac:dyDescent="0.35">
      <c r="A184" s="150"/>
      <c r="B184" s="150"/>
      <c r="C184" s="150"/>
      <c r="D184" s="150"/>
      <c r="E184" s="150"/>
      <c r="F184" s="150"/>
      <c r="G184" s="150"/>
      <c r="H184" s="150"/>
      <c r="I184" s="150"/>
    </row>
    <row r="185" spans="1:9" x14ac:dyDescent="0.35">
      <c r="A185" s="150"/>
      <c r="B185" s="150"/>
      <c r="C185" s="150"/>
      <c r="D185" s="150"/>
      <c r="E185" s="150"/>
      <c r="F185" s="150"/>
      <c r="G185" s="150"/>
      <c r="H185" s="150"/>
      <c r="I185" s="150"/>
    </row>
    <row r="186" spans="1:9" x14ac:dyDescent="0.35">
      <c r="A186" s="150"/>
      <c r="B186" s="150"/>
      <c r="C186" s="150"/>
      <c r="D186" s="150"/>
      <c r="E186" s="150"/>
      <c r="F186" s="150"/>
      <c r="G186" s="150"/>
      <c r="H186" s="150"/>
      <c r="I186" s="150"/>
    </row>
    <row r="187" spans="1:9" x14ac:dyDescent="0.35">
      <c r="A187" s="150"/>
      <c r="B187" s="150"/>
      <c r="C187" s="150"/>
      <c r="D187" s="150"/>
      <c r="E187" s="150"/>
      <c r="F187" s="150"/>
      <c r="G187" s="150"/>
      <c r="H187" s="150"/>
      <c r="I187" s="150"/>
    </row>
    <row r="188" spans="1:9" x14ac:dyDescent="0.35">
      <c r="A188" s="150"/>
      <c r="B188" s="150"/>
      <c r="C188" s="150"/>
      <c r="D188" s="150"/>
      <c r="E188" s="150"/>
      <c r="F188" s="150"/>
      <c r="G188" s="150"/>
      <c r="H188" s="150"/>
      <c r="I188" s="150"/>
    </row>
    <row r="189" spans="1:9" x14ac:dyDescent="0.35">
      <c r="A189" s="150"/>
      <c r="B189" s="150"/>
      <c r="C189" s="150"/>
      <c r="D189" s="150"/>
      <c r="E189" s="150"/>
      <c r="F189" s="150"/>
      <c r="G189" s="150"/>
      <c r="H189" s="150"/>
      <c r="I189" s="150"/>
    </row>
    <row r="190" spans="1:9" x14ac:dyDescent="0.35">
      <c r="A190" s="150"/>
      <c r="B190" s="150"/>
      <c r="C190" s="150"/>
      <c r="D190" s="150"/>
      <c r="E190" s="150"/>
      <c r="F190" s="150"/>
      <c r="G190" s="150"/>
      <c r="H190" s="150"/>
      <c r="I190" s="150"/>
    </row>
    <row r="191" spans="1:9" x14ac:dyDescent="0.35">
      <c r="A191" s="150"/>
      <c r="B191" s="150"/>
      <c r="C191" s="150"/>
      <c r="D191" s="150"/>
      <c r="E191" s="150"/>
      <c r="F191" s="150"/>
      <c r="G191" s="150"/>
      <c r="H191" s="150"/>
      <c r="I191" s="150"/>
    </row>
    <row r="192" spans="1:9" x14ac:dyDescent="0.35">
      <c r="A192" s="150"/>
      <c r="B192" s="150"/>
      <c r="C192" s="150"/>
      <c r="D192" s="150"/>
      <c r="E192" s="150"/>
      <c r="F192" s="150"/>
      <c r="G192" s="150"/>
      <c r="H192" s="150"/>
      <c r="I192" s="150"/>
    </row>
    <row r="193" spans="1:9" x14ac:dyDescent="0.35">
      <c r="A193" s="150"/>
      <c r="B193" s="150"/>
      <c r="C193" s="150"/>
      <c r="D193" s="150"/>
      <c r="E193" s="150"/>
      <c r="F193" s="150"/>
      <c r="G193" s="150"/>
      <c r="H193" s="150"/>
      <c r="I193" s="150"/>
    </row>
    <row r="194" spans="1:9" x14ac:dyDescent="0.35">
      <c r="A194" s="150"/>
      <c r="B194" s="150"/>
      <c r="C194" s="150"/>
      <c r="D194" s="150"/>
      <c r="E194" s="150"/>
      <c r="F194" s="150"/>
      <c r="G194" s="150"/>
      <c r="H194" s="150"/>
      <c r="I194" s="150"/>
    </row>
    <row r="195" spans="1:9" x14ac:dyDescent="0.35">
      <c r="A195" s="150"/>
      <c r="B195" s="150"/>
      <c r="C195" s="150"/>
      <c r="D195" s="150"/>
      <c r="E195" s="150"/>
      <c r="F195" s="150"/>
      <c r="G195" s="150"/>
      <c r="H195" s="150"/>
      <c r="I195" s="150"/>
    </row>
    <row r="196" spans="1:9" x14ac:dyDescent="0.35">
      <c r="A196" s="150"/>
      <c r="B196" s="150"/>
      <c r="C196" s="150"/>
      <c r="D196" s="150"/>
      <c r="E196" s="150"/>
      <c r="F196" s="150"/>
      <c r="G196" s="150"/>
      <c r="H196" s="150"/>
      <c r="I196" s="150"/>
    </row>
    <row r="197" spans="1:9" x14ac:dyDescent="0.35">
      <c r="A197" s="150"/>
      <c r="B197" s="150"/>
      <c r="C197" s="150"/>
      <c r="D197" s="150"/>
      <c r="E197" s="150"/>
      <c r="F197" s="150"/>
      <c r="G197" s="150"/>
      <c r="H197" s="150"/>
      <c r="I197" s="150"/>
    </row>
    <row r="198" spans="1:9" x14ac:dyDescent="0.35">
      <c r="A198" s="150"/>
      <c r="B198" s="150"/>
      <c r="C198" s="150"/>
      <c r="D198" s="150"/>
      <c r="E198" s="150"/>
      <c r="F198" s="150"/>
      <c r="G198" s="150"/>
      <c r="H198" s="150"/>
      <c r="I198" s="150"/>
    </row>
    <row r="199" spans="1:9" x14ac:dyDescent="0.35">
      <c r="A199" s="150"/>
      <c r="B199" s="150"/>
      <c r="C199" s="150"/>
      <c r="D199" s="150"/>
      <c r="E199" s="150"/>
      <c r="F199" s="150"/>
      <c r="G199" s="150"/>
      <c r="H199" s="150"/>
      <c r="I199" s="150"/>
    </row>
    <row r="200" spans="1:9" x14ac:dyDescent="0.35">
      <c r="A200" s="150"/>
      <c r="B200" s="150"/>
      <c r="C200" s="150"/>
      <c r="D200" s="150"/>
      <c r="E200" s="150"/>
      <c r="F200" s="150"/>
      <c r="G200" s="150"/>
      <c r="H200" s="150"/>
      <c r="I200" s="150"/>
    </row>
    <row r="201" spans="1:9" x14ac:dyDescent="0.35">
      <c r="A201" s="150"/>
      <c r="B201" s="150"/>
      <c r="C201" s="150"/>
      <c r="D201" s="150"/>
      <c r="E201" s="150"/>
      <c r="F201" s="150"/>
      <c r="G201" s="150"/>
      <c r="H201" s="150"/>
      <c r="I201" s="150"/>
    </row>
    <row r="202" spans="1:9" x14ac:dyDescent="0.35">
      <c r="A202" s="150"/>
      <c r="B202" s="150"/>
      <c r="C202" s="150"/>
      <c r="D202" s="150"/>
      <c r="E202" s="150"/>
      <c r="F202" s="150"/>
      <c r="G202" s="150"/>
      <c r="H202" s="150"/>
      <c r="I202" s="150"/>
    </row>
    <row r="203" spans="1:9" x14ac:dyDescent="0.35">
      <c r="A203" s="150"/>
      <c r="B203" s="150"/>
      <c r="C203" s="150"/>
      <c r="D203" s="150"/>
      <c r="E203" s="150"/>
      <c r="F203" s="150"/>
      <c r="G203" s="150"/>
      <c r="H203" s="150"/>
      <c r="I203" s="150"/>
    </row>
    <row r="204" spans="1:9" x14ac:dyDescent="0.35">
      <c r="A204" s="150"/>
      <c r="B204" s="150"/>
      <c r="C204" s="150"/>
      <c r="D204" s="150"/>
      <c r="E204" s="150"/>
      <c r="F204" s="150"/>
      <c r="G204" s="150"/>
      <c r="H204" s="150"/>
      <c r="I204" s="150"/>
    </row>
    <row r="205" spans="1:9" x14ac:dyDescent="0.35">
      <c r="A205" s="150"/>
      <c r="B205" s="150"/>
      <c r="C205" s="150"/>
      <c r="D205" s="150"/>
      <c r="E205" s="150"/>
      <c r="F205" s="150"/>
      <c r="G205" s="150"/>
      <c r="H205" s="150"/>
      <c r="I205" s="150"/>
    </row>
    <row r="206" spans="1:9" x14ac:dyDescent="0.35">
      <c r="A206" s="150"/>
      <c r="B206" s="150"/>
      <c r="C206" s="150"/>
      <c r="D206" s="150"/>
      <c r="E206" s="150"/>
      <c r="F206" s="150"/>
      <c r="G206" s="150"/>
      <c r="H206" s="150"/>
      <c r="I206" s="150"/>
    </row>
    <row r="207" spans="1:9" x14ac:dyDescent="0.35">
      <c r="A207" s="150"/>
      <c r="B207" s="150"/>
      <c r="C207" s="150"/>
      <c r="D207" s="150"/>
      <c r="E207" s="150"/>
      <c r="F207" s="150"/>
      <c r="G207" s="150"/>
      <c r="H207" s="150"/>
      <c r="I207" s="150"/>
    </row>
    <row r="208" spans="1:9" x14ac:dyDescent="0.35">
      <c r="A208" s="150"/>
      <c r="B208" s="150"/>
      <c r="C208" s="150"/>
      <c r="D208" s="150"/>
      <c r="E208" s="150"/>
      <c r="F208" s="150"/>
      <c r="G208" s="150"/>
      <c r="H208" s="150"/>
      <c r="I208" s="150"/>
    </row>
    <row r="209" spans="1:9" x14ac:dyDescent="0.35">
      <c r="A209" s="150"/>
      <c r="B209" s="150"/>
      <c r="C209" s="150"/>
      <c r="D209" s="150"/>
      <c r="E209" s="150"/>
      <c r="F209" s="150"/>
      <c r="G209" s="150"/>
      <c r="H209" s="150"/>
      <c r="I209" s="150"/>
    </row>
    <row r="210" spans="1:9" x14ac:dyDescent="0.35">
      <c r="A210" s="150"/>
      <c r="B210" s="150"/>
      <c r="C210" s="150"/>
      <c r="D210" s="150"/>
      <c r="E210" s="150"/>
      <c r="F210" s="150"/>
      <c r="G210" s="150"/>
      <c r="H210" s="150"/>
      <c r="I210" s="150"/>
    </row>
    <row r="211" spans="1:9" x14ac:dyDescent="0.35">
      <c r="A211" s="150"/>
      <c r="B211" s="150"/>
      <c r="C211" s="150"/>
      <c r="D211" s="150"/>
      <c r="E211" s="150"/>
      <c r="F211" s="150"/>
      <c r="G211" s="150"/>
      <c r="H211" s="150"/>
      <c r="I211" s="150"/>
    </row>
    <row r="212" spans="1:9" x14ac:dyDescent="0.35">
      <c r="A212" s="150"/>
      <c r="B212" s="150"/>
      <c r="C212" s="150"/>
      <c r="D212" s="150"/>
      <c r="E212" s="150"/>
      <c r="F212" s="150"/>
      <c r="G212" s="150"/>
      <c r="H212" s="150"/>
      <c r="I212" s="150"/>
    </row>
    <row r="213" spans="1:9" x14ac:dyDescent="0.35">
      <c r="A213" s="150"/>
      <c r="B213" s="150"/>
      <c r="C213" s="150"/>
      <c r="D213" s="150"/>
      <c r="E213" s="150"/>
      <c r="F213" s="150"/>
      <c r="G213" s="150"/>
      <c r="H213" s="150"/>
      <c r="I213" s="150"/>
    </row>
    <row r="214" spans="1:9" x14ac:dyDescent="0.35">
      <c r="A214" s="150"/>
      <c r="B214" s="150"/>
      <c r="C214" s="150"/>
      <c r="D214" s="150"/>
      <c r="E214" s="150"/>
      <c r="F214" s="150"/>
      <c r="G214" s="150"/>
      <c r="H214" s="150"/>
      <c r="I214" s="150"/>
    </row>
    <row r="215" spans="1:9" x14ac:dyDescent="0.35">
      <c r="A215" s="150"/>
      <c r="B215" s="150"/>
      <c r="C215" s="150"/>
      <c r="D215" s="150"/>
      <c r="E215" s="150"/>
      <c r="F215" s="150"/>
      <c r="G215" s="150"/>
      <c r="H215" s="150"/>
      <c r="I215" s="150"/>
    </row>
    <row r="216" spans="1:9" x14ac:dyDescent="0.35">
      <c r="A216" s="150"/>
      <c r="B216" s="150"/>
      <c r="C216" s="150"/>
      <c r="D216" s="150"/>
      <c r="E216" s="150"/>
      <c r="F216" s="150"/>
      <c r="G216" s="150"/>
      <c r="H216" s="150"/>
      <c r="I216" s="150"/>
    </row>
    <row r="217" spans="1:9" x14ac:dyDescent="0.35">
      <c r="A217" s="150"/>
      <c r="B217" s="150"/>
      <c r="C217" s="150"/>
      <c r="D217" s="150"/>
      <c r="E217" s="150"/>
      <c r="F217" s="150"/>
      <c r="G217" s="150"/>
      <c r="H217" s="150"/>
      <c r="I217" s="150"/>
    </row>
    <row r="218" spans="1:9" x14ac:dyDescent="0.35">
      <c r="A218" s="150"/>
      <c r="B218" s="150"/>
      <c r="C218" s="150"/>
      <c r="D218" s="150"/>
      <c r="E218" s="150"/>
      <c r="F218" s="150"/>
      <c r="G218" s="150"/>
      <c r="H218" s="150"/>
      <c r="I218" s="150"/>
    </row>
    <row r="219" spans="1:9" x14ac:dyDescent="0.35">
      <c r="A219" s="150"/>
      <c r="B219" s="150"/>
      <c r="C219" s="150"/>
      <c r="D219" s="150"/>
      <c r="E219" s="150"/>
      <c r="F219" s="150"/>
      <c r="G219" s="150"/>
      <c r="H219" s="150"/>
      <c r="I219" s="150"/>
    </row>
    <row r="220" spans="1:9" x14ac:dyDescent="0.35">
      <c r="A220" s="150"/>
      <c r="B220" s="150"/>
      <c r="C220" s="150"/>
      <c r="D220" s="150"/>
      <c r="E220" s="150"/>
      <c r="F220" s="150"/>
      <c r="G220" s="150"/>
      <c r="H220" s="150"/>
      <c r="I220" s="150"/>
    </row>
    <row r="221" spans="1:9" x14ac:dyDescent="0.35">
      <c r="A221" s="150"/>
      <c r="B221" s="150"/>
      <c r="C221" s="150"/>
      <c r="D221" s="150"/>
      <c r="E221" s="150"/>
      <c r="F221" s="150"/>
      <c r="G221" s="150"/>
      <c r="H221" s="150"/>
      <c r="I221" s="150"/>
    </row>
    <row r="222" spans="1:9" x14ac:dyDescent="0.35">
      <c r="A222" s="150"/>
      <c r="B222" s="150"/>
      <c r="C222" s="150"/>
      <c r="D222" s="150"/>
      <c r="E222" s="150"/>
      <c r="F222" s="150"/>
      <c r="G222" s="150"/>
      <c r="H222" s="150"/>
      <c r="I222" s="150"/>
    </row>
    <row r="223" spans="1:9" x14ac:dyDescent="0.35">
      <c r="A223" s="150"/>
      <c r="B223" s="150"/>
      <c r="C223" s="150"/>
      <c r="D223" s="150"/>
      <c r="E223" s="150"/>
      <c r="F223" s="150"/>
      <c r="G223" s="150"/>
      <c r="H223" s="150"/>
      <c r="I223" s="150"/>
    </row>
    <row r="224" spans="1:9" x14ac:dyDescent="0.35">
      <c r="A224" s="150"/>
      <c r="B224" s="150"/>
      <c r="C224" s="150"/>
      <c r="D224" s="150"/>
      <c r="E224" s="150"/>
      <c r="F224" s="150"/>
      <c r="G224" s="150"/>
      <c r="H224" s="150"/>
      <c r="I224" s="150"/>
    </row>
    <row r="225" spans="1:9" x14ac:dyDescent="0.35">
      <c r="A225" s="150"/>
      <c r="B225" s="150"/>
      <c r="C225" s="150"/>
      <c r="D225" s="150"/>
      <c r="E225" s="150"/>
      <c r="F225" s="150"/>
      <c r="G225" s="150"/>
      <c r="H225" s="150"/>
      <c r="I225" s="150"/>
    </row>
    <row r="226" spans="1:9" x14ac:dyDescent="0.35">
      <c r="A226" s="150"/>
      <c r="B226" s="150"/>
      <c r="C226" s="150"/>
      <c r="D226" s="150"/>
      <c r="E226" s="150"/>
      <c r="F226" s="150"/>
      <c r="G226" s="150"/>
      <c r="H226" s="150"/>
      <c r="I226" s="150"/>
    </row>
    <row r="227" spans="1:9" x14ac:dyDescent="0.35">
      <c r="A227" s="150"/>
      <c r="B227" s="150"/>
      <c r="C227" s="150"/>
      <c r="D227" s="150"/>
      <c r="E227" s="150"/>
      <c r="F227" s="150"/>
      <c r="G227" s="150"/>
      <c r="H227" s="150"/>
      <c r="I227" s="150"/>
    </row>
    <row r="228" spans="1:9" x14ac:dyDescent="0.35">
      <c r="A228" s="150"/>
      <c r="B228" s="150"/>
      <c r="C228" s="150"/>
      <c r="D228" s="150"/>
      <c r="E228" s="150"/>
      <c r="F228" s="150"/>
      <c r="G228" s="150"/>
      <c r="H228" s="150"/>
      <c r="I228" s="150"/>
    </row>
    <row r="229" spans="1:9" x14ac:dyDescent="0.35">
      <c r="A229" s="150"/>
      <c r="B229" s="150"/>
      <c r="C229" s="150"/>
      <c r="D229" s="150"/>
      <c r="E229" s="150"/>
      <c r="F229" s="150"/>
      <c r="G229" s="150"/>
      <c r="H229" s="150"/>
      <c r="I229" s="150"/>
    </row>
    <row r="230" spans="1:9" x14ac:dyDescent="0.35">
      <c r="A230" s="150"/>
      <c r="B230" s="150"/>
      <c r="C230" s="150"/>
      <c r="D230" s="150"/>
      <c r="E230" s="150"/>
      <c r="F230" s="150"/>
      <c r="G230" s="150"/>
      <c r="H230" s="150"/>
      <c r="I230" s="150"/>
    </row>
    <row r="231" spans="1:9" x14ac:dyDescent="0.35">
      <c r="A231" s="150"/>
      <c r="B231" s="150"/>
      <c r="C231" s="150"/>
      <c r="D231" s="150"/>
      <c r="E231" s="150"/>
      <c r="F231" s="150"/>
      <c r="G231" s="150"/>
      <c r="H231" s="150"/>
      <c r="I231" s="150"/>
    </row>
    <row r="232" spans="1:9" x14ac:dyDescent="0.35">
      <c r="A232" s="150"/>
      <c r="B232" s="150"/>
      <c r="C232" s="150"/>
      <c r="D232" s="150"/>
      <c r="E232" s="150"/>
      <c r="F232" s="150"/>
      <c r="G232" s="150"/>
      <c r="H232" s="150"/>
      <c r="I232" s="150"/>
    </row>
    <row r="233" spans="1:9" x14ac:dyDescent="0.35">
      <c r="A233" s="150"/>
      <c r="B233" s="150"/>
      <c r="C233" s="150"/>
      <c r="D233" s="150"/>
      <c r="E233" s="150"/>
      <c r="F233" s="150"/>
      <c r="G233" s="150"/>
      <c r="H233" s="150"/>
      <c r="I233" s="150"/>
    </row>
    <row r="234" spans="1:9" x14ac:dyDescent="0.35">
      <c r="A234" s="150"/>
      <c r="B234" s="150"/>
      <c r="C234" s="150"/>
      <c r="D234" s="150"/>
      <c r="E234" s="150"/>
      <c r="F234" s="150"/>
      <c r="G234" s="150"/>
      <c r="H234" s="150"/>
      <c r="I234" s="150"/>
    </row>
    <row r="235" spans="1:9" x14ac:dyDescent="0.35">
      <c r="A235" s="150"/>
      <c r="B235" s="150"/>
      <c r="C235" s="150"/>
      <c r="D235" s="150"/>
      <c r="E235" s="150"/>
      <c r="F235" s="150"/>
      <c r="G235" s="150"/>
      <c r="H235" s="150"/>
      <c r="I235" s="150"/>
    </row>
    <row r="236" spans="1:9" x14ac:dyDescent="0.35">
      <c r="A236" s="150"/>
      <c r="B236" s="150"/>
      <c r="C236" s="150"/>
      <c r="D236" s="150"/>
      <c r="E236" s="150"/>
      <c r="F236" s="150"/>
      <c r="G236" s="150"/>
      <c r="H236" s="150"/>
      <c r="I236" s="150"/>
    </row>
    <row r="237" spans="1:9" x14ac:dyDescent="0.35">
      <c r="A237" s="150"/>
      <c r="B237" s="150"/>
      <c r="C237" s="150"/>
      <c r="D237" s="150"/>
      <c r="E237" s="150"/>
      <c r="F237" s="150"/>
      <c r="G237" s="150"/>
      <c r="H237" s="150"/>
      <c r="I237" s="150"/>
    </row>
    <row r="238" spans="1:9" x14ac:dyDescent="0.35">
      <c r="A238" s="150"/>
      <c r="B238" s="150"/>
      <c r="C238" s="150"/>
      <c r="D238" s="150"/>
      <c r="E238" s="150"/>
      <c r="F238" s="150"/>
      <c r="G238" s="150"/>
      <c r="H238" s="150"/>
      <c r="I238" s="150"/>
    </row>
    <row r="239" spans="1:9" x14ac:dyDescent="0.35">
      <c r="A239" s="150"/>
      <c r="B239" s="150"/>
      <c r="C239" s="150"/>
      <c r="D239" s="150"/>
      <c r="E239" s="150"/>
      <c r="F239" s="150"/>
      <c r="G239" s="150"/>
      <c r="H239" s="150"/>
      <c r="I239" s="150"/>
    </row>
    <row r="240" spans="1:9" x14ac:dyDescent="0.35">
      <c r="A240" s="150"/>
      <c r="B240" s="150"/>
      <c r="C240" s="150"/>
      <c r="D240" s="150"/>
      <c r="E240" s="150"/>
      <c r="F240" s="150"/>
      <c r="G240" s="150"/>
      <c r="H240" s="150"/>
      <c r="I240" s="150"/>
    </row>
    <row r="241" spans="1:9" x14ac:dyDescent="0.35">
      <c r="A241" s="150"/>
      <c r="B241" s="150"/>
      <c r="C241" s="150"/>
      <c r="D241" s="150"/>
      <c r="E241" s="150"/>
      <c r="F241" s="150"/>
      <c r="G241" s="150"/>
      <c r="H241" s="150"/>
      <c r="I241" s="150"/>
    </row>
    <row r="242" spans="1:9" x14ac:dyDescent="0.35">
      <c r="A242" s="150"/>
      <c r="B242" s="150"/>
      <c r="C242" s="150"/>
      <c r="D242" s="150"/>
      <c r="E242" s="150"/>
      <c r="F242" s="150"/>
      <c r="G242" s="150"/>
      <c r="H242" s="150"/>
      <c r="I242" s="150"/>
    </row>
    <row r="243" spans="1:9" x14ac:dyDescent="0.35">
      <c r="A243" s="150"/>
      <c r="B243" s="150"/>
      <c r="C243" s="150"/>
      <c r="D243" s="150"/>
      <c r="E243" s="150"/>
      <c r="F243" s="150"/>
      <c r="G243" s="150"/>
      <c r="H243" s="150"/>
      <c r="I243" s="150"/>
    </row>
    <row r="244" spans="1:9" x14ac:dyDescent="0.35">
      <c r="A244" s="150"/>
      <c r="B244" s="150"/>
      <c r="C244" s="150"/>
      <c r="D244" s="150"/>
      <c r="E244" s="150"/>
      <c r="F244" s="150"/>
      <c r="G244" s="150"/>
      <c r="H244" s="150"/>
      <c r="I244" s="150"/>
    </row>
    <row r="245" spans="1:9" x14ac:dyDescent="0.35">
      <c r="A245" s="150"/>
      <c r="B245" s="150"/>
      <c r="C245" s="150"/>
      <c r="D245" s="150"/>
      <c r="E245" s="150"/>
      <c r="F245" s="150"/>
      <c r="G245" s="150"/>
      <c r="H245" s="150"/>
      <c r="I245" s="150"/>
    </row>
    <row r="246" spans="1:9" x14ac:dyDescent="0.35">
      <c r="A246" s="150"/>
      <c r="B246" s="150"/>
      <c r="C246" s="150"/>
      <c r="D246" s="150"/>
      <c r="E246" s="150"/>
      <c r="F246" s="150"/>
      <c r="G246" s="150"/>
      <c r="H246" s="150"/>
      <c r="I246" s="150"/>
    </row>
    <row r="247" spans="1:9" x14ac:dyDescent="0.35">
      <c r="A247" s="150"/>
      <c r="B247" s="150"/>
      <c r="C247" s="150"/>
      <c r="D247" s="150"/>
      <c r="E247" s="150"/>
      <c r="F247" s="150"/>
      <c r="G247" s="150"/>
      <c r="H247" s="150"/>
      <c r="I247" s="150"/>
    </row>
    <row r="248" spans="1:9" x14ac:dyDescent="0.35">
      <c r="A248" s="150"/>
      <c r="B248" s="150"/>
      <c r="C248" s="150"/>
      <c r="D248" s="150"/>
      <c r="E248" s="150"/>
      <c r="F248" s="150"/>
      <c r="G248" s="150"/>
      <c r="H248" s="150"/>
      <c r="I248" s="150"/>
    </row>
    <row r="249" spans="1:9" x14ac:dyDescent="0.35">
      <c r="A249" s="150"/>
      <c r="B249" s="150"/>
      <c r="C249" s="150"/>
      <c r="D249" s="150"/>
      <c r="E249" s="150"/>
      <c r="F249" s="150"/>
      <c r="G249" s="150"/>
      <c r="H249" s="150"/>
      <c r="I249" s="150"/>
    </row>
    <row r="250" spans="1:9" x14ac:dyDescent="0.35">
      <c r="A250" s="150"/>
      <c r="B250" s="150"/>
      <c r="C250" s="150"/>
      <c r="D250" s="150"/>
      <c r="E250" s="150"/>
      <c r="F250" s="150"/>
      <c r="G250" s="150"/>
      <c r="H250" s="150"/>
      <c r="I250" s="150"/>
    </row>
    <row r="251" spans="1:9" x14ac:dyDescent="0.35">
      <c r="A251" s="150"/>
      <c r="B251" s="150"/>
      <c r="C251" s="150"/>
      <c r="D251" s="150"/>
      <c r="E251" s="150"/>
      <c r="F251" s="150"/>
      <c r="G251" s="150"/>
      <c r="H251" s="150"/>
      <c r="I251" s="150"/>
    </row>
    <row r="252" spans="1:9" x14ac:dyDescent="0.35">
      <c r="A252" s="150"/>
      <c r="B252" s="150"/>
      <c r="C252" s="150"/>
      <c r="D252" s="150"/>
      <c r="E252" s="150"/>
      <c r="F252" s="150"/>
      <c r="G252" s="150"/>
      <c r="H252" s="150"/>
      <c r="I252" s="150"/>
    </row>
    <row r="253" spans="1:9" x14ac:dyDescent="0.35">
      <c r="A253" s="150"/>
      <c r="B253" s="150"/>
      <c r="C253" s="150"/>
      <c r="D253" s="150"/>
      <c r="E253" s="150"/>
      <c r="F253" s="150"/>
      <c r="G253" s="150"/>
      <c r="H253" s="150"/>
      <c r="I253" s="150"/>
    </row>
    <row r="254" spans="1:9" x14ac:dyDescent="0.35">
      <c r="A254" s="150"/>
      <c r="B254" s="150"/>
      <c r="C254" s="150"/>
      <c r="D254" s="150"/>
      <c r="E254" s="150"/>
      <c r="F254" s="150"/>
      <c r="G254" s="150"/>
      <c r="H254" s="150"/>
      <c r="I254" s="150"/>
    </row>
    <row r="255" spans="1:9" x14ac:dyDescent="0.35">
      <c r="A255" s="150"/>
      <c r="B255" s="150"/>
      <c r="C255" s="150"/>
      <c r="D255" s="150"/>
      <c r="E255" s="150"/>
      <c r="F255" s="150"/>
      <c r="G255" s="150"/>
      <c r="H255" s="150"/>
      <c r="I255" s="150"/>
    </row>
    <row r="256" spans="1:9" x14ac:dyDescent="0.35">
      <c r="A256" s="150"/>
      <c r="B256" s="150"/>
      <c r="C256" s="150"/>
      <c r="D256" s="150"/>
      <c r="E256" s="150"/>
      <c r="F256" s="150"/>
      <c r="G256" s="150"/>
      <c r="H256" s="150"/>
      <c r="I256" s="150"/>
    </row>
    <row r="257" spans="1:9" x14ac:dyDescent="0.35">
      <c r="A257" s="150"/>
      <c r="B257" s="150"/>
      <c r="C257" s="150"/>
      <c r="D257" s="150"/>
      <c r="E257" s="150"/>
      <c r="F257" s="150"/>
      <c r="G257" s="150"/>
      <c r="H257" s="150"/>
      <c r="I257" s="150"/>
    </row>
    <row r="258" spans="1:9" x14ac:dyDescent="0.35">
      <c r="A258" s="150"/>
      <c r="B258" s="150"/>
      <c r="C258" s="150"/>
      <c r="D258" s="150"/>
      <c r="E258" s="150"/>
      <c r="F258" s="150"/>
      <c r="G258" s="150"/>
      <c r="H258" s="150"/>
      <c r="I258" s="150"/>
    </row>
    <row r="259" spans="1:9" x14ac:dyDescent="0.35">
      <c r="A259" s="150"/>
      <c r="B259" s="150"/>
      <c r="C259" s="150"/>
      <c r="D259" s="150"/>
      <c r="E259" s="150"/>
      <c r="F259" s="150"/>
      <c r="G259" s="150"/>
      <c r="H259" s="150"/>
      <c r="I259" s="150"/>
    </row>
    <row r="260" spans="1:9" x14ac:dyDescent="0.35">
      <c r="A260" s="150"/>
      <c r="B260" s="150"/>
      <c r="C260" s="150"/>
      <c r="D260" s="150"/>
      <c r="E260" s="150"/>
      <c r="F260" s="150"/>
      <c r="G260" s="150"/>
      <c r="H260" s="150"/>
      <c r="I260" s="150"/>
    </row>
    <row r="261" spans="1:9" x14ac:dyDescent="0.35">
      <c r="A261" s="150"/>
      <c r="B261" s="150"/>
      <c r="C261" s="150"/>
      <c r="D261" s="150"/>
      <c r="E261" s="150"/>
      <c r="F261" s="150"/>
      <c r="G261" s="150"/>
      <c r="H261" s="150"/>
      <c r="I261" s="150"/>
    </row>
    <row r="262" spans="1:9" x14ac:dyDescent="0.35">
      <c r="A262" s="150"/>
      <c r="B262" s="150"/>
      <c r="C262" s="150"/>
      <c r="D262" s="150"/>
      <c r="E262" s="150"/>
      <c r="F262" s="150"/>
      <c r="G262" s="150"/>
      <c r="H262" s="150"/>
      <c r="I262" s="150"/>
    </row>
    <row r="263" spans="1:9" x14ac:dyDescent="0.35">
      <c r="A263" s="150"/>
      <c r="B263" s="150"/>
      <c r="C263" s="150"/>
      <c r="D263" s="150"/>
      <c r="E263" s="150"/>
      <c r="F263" s="150"/>
      <c r="G263" s="150"/>
      <c r="H263" s="150"/>
      <c r="I263" s="150"/>
    </row>
    <row r="264" spans="1:9" x14ac:dyDescent="0.35">
      <c r="A264" s="150"/>
      <c r="B264" s="150"/>
      <c r="C264" s="150"/>
      <c r="D264" s="150"/>
      <c r="E264" s="150"/>
      <c r="F264" s="150"/>
      <c r="G264" s="150"/>
      <c r="H264" s="150"/>
      <c r="I264" s="150"/>
    </row>
    <row r="265" spans="1:9" x14ac:dyDescent="0.35">
      <c r="A265" s="150"/>
      <c r="B265" s="150"/>
      <c r="C265" s="150"/>
      <c r="D265" s="150"/>
      <c r="E265" s="150"/>
      <c r="F265" s="150"/>
      <c r="G265" s="150"/>
      <c r="H265" s="150"/>
      <c r="I265" s="150"/>
    </row>
    <row r="266" spans="1:9" x14ac:dyDescent="0.35">
      <c r="A266" s="150"/>
      <c r="B266" s="150"/>
      <c r="C266" s="150"/>
      <c r="D266" s="150"/>
      <c r="E266" s="150"/>
      <c r="F266" s="150"/>
      <c r="G266" s="150"/>
      <c r="H266" s="150"/>
      <c r="I266" s="150"/>
    </row>
    <row r="267" spans="1:9" x14ac:dyDescent="0.35">
      <c r="A267" s="150"/>
      <c r="B267" s="150"/>
      <c r="C267" s="150"/>
      <c r="D267" s="150"/>
      <c r="E267" s="150"/>
      <c r="F267" s="150"/>
      <c r="G267" s="150"/>
      <c r="H267" s="150"/>
      <c r="I267" s="150"/>
    </row>
    <row r="268" spans="1:9" x14ac:dyDescent="0.35">
      <c r="A268" s="150"/>
      <c r="B268" s="150"/>
      <c r="C268" s="150"/>
      <c r="D268" s="150"/>
      <c r="E268" s="150"/>
      <c r="F268" s="150"/>
      <c r="G268" s="150"/>
      <c r="H268" s="150"/>
      <c r="I268" s="150"/>
    </row>
    <row r="269" spans="1:9" x14ac:dyDescent="0.35">
      <c r="A269" s="150"/>
      <c r="B269" s="150"/>
      <c r="C269" s="150"/>
      <c r="D269" s="150"/>
      <c r="E269" s="150"/>
      <c r="F269" s="150"/>
      <c r="G269" s="150"/>
      <c r="H269" s="150"/>
      <c r="I269" s="150"/>
    </row>
    <row r="270" spans="1:9" x14ac:dyDescent="0.35">
      <c r="A270" s="150"/>
      <c r="B270" s="150"/>
      <c r="C270" s="150"/>
      <c r="D270" s="150"/>
      <c r="E270" s="150"/>
      <c r="F270" s="150"/>
      <c r="G270" s="150"/>
      <c r="H270" s="150"/>
      <c r="I270" s="150"/>
    </row>
    <row r="271" spans="1:9" x14ac:dyDescent="0.35">
      <c r="A271" s="150"/>
      <c r="B271" s="150"/>
      <c r="C271" s="150"/>
      <c r="D271" s="150"/>
      <c r="E271" s="150"/>
      <c r="F271" s="150"/>
      <c r="G271" s="150"/>
      <c r="H271" s="150"/>
      <c r="I271" s="150"/>
    </row>
    <row r="272" spans="1:9" x14ac:dyDescent="0.35">
      <c r="A272" s="150"/>
      <c r="B272" s="150"/>
      <c r="C272" s="150"/>
      <c r="D272" s="150"/>
      <c r="E272" s="150"/>
      <c r="F272" s="150"/>
      <c r="G272" s="150"/>
      <c r="H272" s="150"/>
      <c r="I272" s="150"/>
    </row>
    <row r="273" spans="1:9" x14ac:dyDescent="0.35">
      <c r="A273" s="150"/>
      <c r="B273" s="150"/>
      <c r="C273" s="150"/>
      <c r="D273" s="150"/>
      <c r="E273" s="150"/>
      <c r="F273" s="150"/>
      <c r="G273" s="150"/>
      <c r="H273" s="150"/>
      <c r="I273" s="150"/>
    </row>
    <row r="274" spans="1:9" x14ac:dyDescent="0.35">
      <c r="A274" s="150"/>
      <c r="B274" s="150"/>
      <c r="C274" s="150"/>
      <c r="D274" s="150"/>
      <c r="E274" s="150"/>
      <c r="F274" s="150"/>
      <c r="G274" s="150"/>
      <c r="H274" s="150"/>
      <c r="I274" s="150"/>
    </row>
    <row r="275" spans="1:9" x14ac:dyDescent="0.35">
      <c r="A275" s="150"/>
      <c r="B275" s="150"/>
      <c r="C275" s="150"/>
      <c r="D275" s="150"/>
      <c r="E275" s="150"/>
      <c r="F275" s="150"/>
      <c r="G275" s="150"/>
      <c r="H275" s="150"/>
      <c r="I275" s="150"/>
    </row>
    <row r="276" spans="1:9" x14ac:dyDescent="0.35">
      <c r="A276" s="150"/>
      <c r="B276" s="150"/>
      <c r="C276" s="150"/>
      <c r="D276" s="150"/>
      <c r="E276" s="150"/>
      <c r="F276" s="150"/>
      <c r="G276" s="150"/>
      <c r="H276" s="150"/>
      <c r="I276" s="150"/>
    </row>
    <row r="277" spans="1:9" x14ac:dyDescent="0.35">
      <c r="A277" s="150"/>
      <c r="B277" s="150"/>
      <c r="C277" s="150"/>
      <c r="D277" s="150"/>
      <c r="E277" s="150"/>
      <c r="F277" s="150"/>
      <c r="G277" s="150"/>
      <c r="H277" s="150"/>
      <c r="I277" s="150"/>
    </row>
    <row r="278" spans="1:9" x14ac:dyDescent="0.35">
      <c r="A278" s="150"/>
      <c r="B278" s="150"/>
      <c r="C278" s="150"/>
      <c r="D278" s="150"/>
      <c r="E278" s="150"/>
      <c r="F278" s="150"/>
      <c r="G278" s="150"/>
      <c r="H278" s="150"/>
      <c r="I278" s="150"/>
    </row>
    <row r="279" spans="1:9" x14ac:dyDescent="0.35">
      <c r="A279" s="150"/>
      <c r="B279" s="150"/>
      <c r="C279" s="150"/>
      <c r="D279" s="150"/>
      <c r="E279" s="150"/>
      <c r="F279" s="150"/>
      <c r="G279" s="150"/>
      <c r="H279" s="150"/>
      <c r="I279" s="150"/>
    </row>
    <row r="280" spans="1:9" x14ac:dyDescent="0.35">
      <c r="A280" s="150"/>
      <c r="B280" s="150"/>
      <c r="C280" s="150"/>
      <c r="D280" s="150"/>
      <c r="E280" s="150"/>
      <c r="F280" s="150"/>
      <c r="G280" s="150"/>
      <c r="H280" s="150"/>
      <c r="I280" s="150"/>
    </row>
    <row r="281" spans="1:9" x14ac:dyDescent="0.35">
      <c r="A281" s="150"/>
      <c r="B281" s="150"/>
      <c r="C281" s="150"/>
      <c r="D281" s="150"/>
      <c r="E281" s="150"/>
      <c r="F281" s="150"/>
      <c r="G281" s="150"/>
      <c r="H281" s="150"/>
      <c r="I281" s="150"/>
    </row>
    <row r="282" spans="1:9" x14ac:dyDescent="0.35">
      <c r="A282" s="150"/>
      <c r="B282" s="150"/>
      <c r="C282" s="150"/>
      <c r="D282" s="150"/>
      <c r="E282" s="150"/>
      <c r="F282" s="150"/>
      <c r="G282" s="150"/>
      <c r="H282" s="150"/>
      <c r="I282" s="150"/>
    </row>
    <row r="283" spans="1:9" x14ac:dyDescent="0.35">
      <c r="A283" s="150"/>
      <c r="B283" s="150"/>
      <c r="C283" s="150"/>
      <c r="D283" s="150"/>
      <c r="E283" s="150"/>
      <c r="F283" s="150"/>
      <c r="G283" s="150"/>
      <c r="H283" s="150"/>
      <c r="I283" s="150"/>
    </row>
    <row r="284" spans="1:9" x14ac:dyDescent="0.35">
      <c r="A284" s="150"/>
      <c r="B284" s="150"/>
      <c r="C284" s="150"/>
      <c r="D284" s="150"/>
      <c r="E284" s="150"/>
      <c r="F284" s="150"/>
      <c r="G284" s="150"/>
      <c r="H284" s="150"/>
      <c r="I284" s="150"/>
    </row>
    <row r="285" spans="1:9" x14ac:dyDescent="0.35">
      <c r="A285" s="150"/>
      <c r="B285" s="150"/>
      <c r="C285" s="150"/>
      <c r="D285" s="150"/>
      <c r="E285" s="150"/>
      <c r="F285" s="150"/>
      <c r="G285" s="150"/>
      <c r="H285" s="150"/>
      <c r="I285" s="150"/>
    </row>
    <row r="286" spans="1:9" x14ac:dyDescent="0.35">
      <c r="A286" s="150"/>
      <c r="B286" s="150"/>
      <c r="C286" s="150"/>
      <c r="D286" s="150"/>
      <c r="E286" s="150"/>
      <c r="F286" s="150"/>
      <c r="G286" s="150"/>
      <c r="H286" s="150"/>
      <c r="I286" s="150"/>
    </row>
    <row r="287" spans="1:9" x14ac:dyDescent="0.35">
      <c r="A287" s="150"/>
      <c r="B287" s="150"/>
      <c r="C287" s="150"/>
      <c r="D287" s="150"/>
      <c r="E287" s="150"/>
      <c r="F287" s="150"/>
      <c r="G287" s="150"/>
      <c r="H287" s="150"/>
      <c r="I287" s="150"/>
    </row>
    <row r="288" spans="1:9" x14ac:dyDescent="0.35">
      <c r="A288" s="150"/>
      <c r="B288" s="150"/>
      <c r="C288" s="150"/>
      <c r="D288" s="150"/>
      <c r="E288" s="150"/>
      <c r="F288" s="150"/>
      <c r="G288" s="150"/>
      <c r="H288" s="150"/>
      <c r="I288" s="150"/>
    </row>
    <row r="289" spans="1:9" x14ac:dyDescent="0.35">
      <c r="A289" s="150"/>
      <c r="B289" s="150"/>
      <c r="C289" s="150"/>
      <c r="D289" s="150"/>
      <c r="E289" s="150"/>
      <c r="F289" s="150"/>
      <c r="G289" s="150"/>
      <c r="H289" s="150"/>
      <c r="I289" s="150"/>
    </row>
    <row r="290" spans="1:9" x14ac:dyDescent="0.35">
      <c r="A290" s="150"/>
      <c r="B290" s="150"/>
      <c r="C290" s="150"/>
      <c r="D290" s="150"/>
      <c r="E290" s="150"/>
      <c r="F290" s="150"/>
      <c r="G290" s="150"/>
      <c r="H290" s="150"/>
      <c r="I290" s="150"/>
    </row>
    <row r="291" spans="1:9" x14ac:dyDescent="0.35">
      <c r="A291" s="150"/>
      <c r="B291" s="150"/>
      <c r="C291" s="150"/>
      <c r="D291" s="150"/>
      <c r="E291" s="150"/>
      <c r="F291" s="150"/>
      <c r="G291" s="150"/>
      <c r="H291" s="150"/>
      <c r="I291" s="150"/>
    </row>
    <row r="292" spans="1:9" x14ac:dyDescent="0.35">
      <c r="A292" s="150"/>
      <c r="B292" s="150"/>
      <c r="C292" s="150"/>
      <c r="D292" s="150"/>
      <c r="E292" s="150"/>
      <c r="F292" s="150"/>
      <c r="G292" s="150"/>
      <c r="H292" s="150"/>
      <c r="I292" s="150"/>
    </row>
    <row r="293" spans="1:9" x14ac:dyDescent="0.35">
      <c r="A293" s="150"/>
      <c r="B293" s="150"/>
      <c r="C293" s="150"/>
      <c r="D293" s="150"/>
      <c r="E293" s="150"/>
      <c r="F293" s="150"/>
      <c r="G293" s="150"/>
      <c r="H293" s="150"/>
      <c r="I293" s="150"/>
    </row>
    <row r="294" spans="1:9" x14ac:dyDescent="0.35">
      <c r="A294" s="150"/>
      <c r="B294" s="150"/>
      <c r="C294" s="150"/>
      <c r="D294" s="150"/>
      <c r="E294" s="150"/>
      <c r="F294" s="150"/>
      <c r="G294" s="150"/>
      <c r="H294" s="150"/>
      <c r="I294" s="150"/>
    </row>
    <row r="295" spans="1:9" x14ac:dyDescent="0.35">
      <c r="A295" s="150"/>
      <c r="B295" s="150"/>
      <c r="C295" s="150"/>
      <c r="D295" s="150"/>
      <c r="E295" s="150"/>
      <c r="F295" s="150"/>
      <c r="G295" s="150"/>
      <c r="H295" s="150"/>
      <c r="I295" s="150"/>
    </row>
    <row r="296" spans="1:9" x14ac:dyDescent="0.35">
      <c r="A296" s="150"/>
      <c r="B296" s="150"/>
      <c r="C296" s="150"/>
      <c r="D296" s="150"/>
      <c r="E296" s="150"/>
      <c r="F296" s="150"/>
      <c r="G296" s="150"/>
      <c r="H296" s="150"/>
      <c r="I296" s="150"/>
    </row>
    <row r="297" spans="1:9" x14ac:dyDescent="0.35">
      <c r="A297" s="150"/>
      <c r="B297" s="150"/>
      <c r="C297" s="150"/>
      <c r="D297" s="150"/>
      <c r="E297" s="150"/>
      <c r="F297" s="150"/>
      <c r="G297" s="150"/>
      <c r="H297" s="150"/>
      <c r="I297" s="150"/>
    </row>
    <row r="298" spans="1:9" x14ac:dyDescent="0.35">
      <c r="A298" s="150"/>
      <c r="B298" s="150"/>
      <c r="C298" s="150"/>
      <c r="D298" s="150"/>
      <c r="E298" s="150"/>
      <c r="F298" s="150"/>
      <c r="G298" s="150"/>
      <c r="H298" s="150"/>
      <c r="I298" s="150"/>
    </row>
    <row r="299" spans="1:9" x14ac:dyDescent="0.35">
      <c r="A299" s="150"/>
      <c r="B299" s="150"/>
      <c r="C299" s="150"/>
      <c r="D299" s="150"/>
      <c r="E299" s="150"/>
      <c r="F299" s="150"/>
      <c r="G299" s="150"/>
      <c r="H299" s="150"/>
      <c r="I299" s="150"/>
    </row>
    <row r="300" spans="1:9" x14ac:dyDescent="0.35">
      <c r="A300" s="150"/>
      <c r="B300" s="150"/>
      <c r="C300" s="150"/>
      <c r="D300" s="150"/>
      <c r="E300" s="150"/>
      <c r="F300" s="150"/>
      <c r="G300" s="150"/>
      <c r="H300" s="150"/>
      <c r="I300" s="150"/>
    </row>
    <row r="301" spans="1:9" x14ac:dyDescent="0.35">
      <c r="A301" s="150"/>
      <c r="B301" s="150"/>
      <c r="C301" s="150"/>
      <c r="D301" s="150"/>
      <c r="E301" s="150"/>
      <c r="F301" s="150"/>
      <c r="G301" s="150"/>
      <c r="H301" s="150"/>
      <c r="I301" s="150"/>
    </row>
    <row r="302" spans="1:9" x14ac:dyDescent="0.35">
      <c r="A302" s="150"/>
      <c r="B302" s="150"/>
      <c r="C302" s="150"/>
      <c r="D302" s="150"/>
      <c r="E302" s="150"/>
      <c r="F302" s="150"/>
      <c r="G302" s="150"/>
      <c r="H302" s="150"/>
      <c r="I302" s="150"/>
    </row>
    <row r="303" spans="1:9" x14ac:dyDescent="0.35">
      <c r="A303" s="150"/>
      <c r="B303" s="150"/>
      <c r="C303" s="150"/>
      <c r="D303" s="150"/>
      <c r="E303" s="150"/>
      <c r="F303" s="150"/>
      <c r="G303" s="150"/>
      <c r="H303" s="150"/>
      <c r="I303" s="150"/>
    </row>
    <row r="304" spans="1:9" x14ac:dyDescent="0.35">
      <c r="A304" s="150"/>
      <c r="B304" s="150"/>
      <c r="C304" s="150"/>
      <c r="D304" s="150"/>
      <c r="E304" s="150"/>
      <c r="F304" s="150"/>
      <c r="G304" s="150"/>
      <c r="H304" s="150"/>
      <c r="I304" s="150"/>
    </row>
    <row r="305" spans="1:9" x14ac:dyDescent="0.35">
      <c r="A305" s="150"/>
      <c r="B305" s="150"/>
      <c r="C305" s="150"/>
      <c r="D305" s="150"/>
      <c r="E305" s="150"/>
      <c r="F305" s="150"/>
      <c r="G305" s="150"/>
      <c r="H305" s="150"/>
      <c r="I305" s="150"/>
    </row>
    <row r="306" spans="1:9" x14ac:dyDescent="0.35">
      <c r="A306" s="150"/>
      <c r="B306" s="150"/>
      <c r="C306" s="150"/>
      <c r="D306" s="150"/>
      <c r="E306" s="150"/>
      <c r="F306" s="150"/>
      <c r="G306" s="150"/>
      <c r="H306" s="150"/>
      <c r="I306" s="150"/>
    </row>
    <row r="307" spans="1:9" x14ac:dyDescent="0.35">
      <c r="A307" s="150"/>
      <c r="B307" s="150"/>
      <c r="C307" s="150"/>
      <c r="D307" s="150"/>
      <c r="E307" s="150"/>
      <c r="F307" s="150"/>
      <c r="G307" s="150"/>
      <c r="H307" s="150"/>
      <c r="I307" s="150"/>
    </row>
    <row r="308" spans="1:9" x14ac:dyDescent="0.35">
      <c r="A308" s="150"/>
      <c r="B308" s="150"/>
      <c r="C308" s="150"/>
      <c r="D308" s="150"/>
      <c r="E308" s="150"/>
      <c r="F308" s="150"/>
      <c r="G308" s="150"/>
      <c r="H308" s="150"/>
      <c r="I308" s="150"/>
    </row>
    <row r="309" spans="1:9" x14ac:dyDescent="0.35">
      <c r="A309" s="150"/>
      <c r="B309" s="150"/>
      <c r="C309" s="150"/>
      <c r="D309" s="150"/>
      <c r="E309" s="150"/>
      <c r="F309" s="150"/>
      <c r="G309" s="150"/>
      <c r="H309" s="150"/>
      <c r="I309" s="150"/>
    </row>
    <row r="310" spans="1:9" x14ac:dyDescent="0.35">
      <c r="A310" s="150"/>
      <c r="B310" s="150"/>
      <c r="C310" s="150"/>
      <c r="D310" s="150"/>
      <c r="E310" s="150"/>
      <c r="F310" s="150"/>
      <c r="G310" s="150"/>
      <c r="H310" s="150"/>
      <c r="I310" s="150"/>
    </row>
    <row r="311" spans="1:9" x14ac:dyDescent="0.35">
      <c r="A311" s="150"/>
      <c r="B311" s="150"/>
      <c r="C311" s="150"/>
      <c r="D311" s="150"/>
      <c r="E311" s="150"/>
      <c r="F311" s="150"/>
      <c r="G311" s="150"/>
      <c r="H311" s="150"/>
      <c r="I311" s="150"/>
    </row>
    <row r="312" spans="1:9" x14ac:dyDescent="0.35">
      <c r="A312" s="150"/>
      <c r="B312" s="150"/>
      <c r="C312" s="150"/>
      <c r="D312" s="150"/>
      <c r="E312" s="150"/>
      <c r="F312" s="150"/>
      <c r="G312" s="150"/>
      <c r="H312" s="150"/>
      <c r="I312" s="150"/>
    </row>
    <row r="313" spans="1:9" x14ac:dyDescent="0.35">
      <c r="A313" s="150"/>
      <c r="B313" s="150"/>
      <c r="C313" s="150"/>
      <c r="D313" s="150"/>
      <c r="E313" s="150"/>
      <c r="F313" s="150"/>
      <c r="G313" s="150"/>
      <c r="H313" s="150"/>
      <c r="I313" s="150"/>
    </row>
    <row r="314" spans="1:9" x14ac:dyDescent="0.35">
      <c r="A314" s="150"/>
      <c r="B314" s="150"/>
      <c r="C314" s="150"/>
      <c r="D314" s="150"/>
      <c r="E314" s="150"/>
      <c r="F314" s="150"/>
      <c r="G314" s="150"/>
      <c r="H314" s="150"/>
      <c r="I314" s="150"/>
    </row>
    <row r="315" spans="1:9" x14ac:dyDescent="0.35">
      <c r="A315" s="150"/>
      <c r="B315" s="150"/>
      <c r="C315" s="150"/>
      <c r="D315" s="150"/>
      <c r="E315" s="150"/>
      <c r="F315" s="150"/>
      <c r="G315" s="150"/>
      <c r="H315" s="150"/>
      <c r="I315" s="150"/>
    </row>
    <row r="316" spans="1:9" x14ac:dyDescent="0.35">
      <c r="A316" s="150"/>
      <c r="B316" s="150"/>
      <c r="C316" s="150"/>
      <c r="D316" s="150"/>
      <c r="E316" s="150"/>
      <c r="F316" s="150"/>
      <c r="G316" s="150"/>
      <c r="H316" s="150"/>
      <c r="I316" s="150"/>
    </row>
    <row r="317" spans="1:9" x14ac:dyDescent="0.35">
      <c r="A317" s="150"/>
      <c r="B317" s="150"/>
      <c r="C317" s="150"/>
      <c r="D317" s="150"/>
      <c r="E317" s="150"/>
      <c r="F317" s="150"/>
      <c r="G317" s="150"/>
      <c r="H317" s="150"/>
      <c r="I317" s="150"/>
    </row>
    <row r="318" spans="1:9" x14ac:dyDescent="0.35">
      <c r="A318" s="150"/>
      <c r="B318" s="150"/>
      <c r="C318" s="150"/>
      <c r="D318" s="150"/>
      <c r="E318" s="150"/>
      <c r="F318" s="150"/>
      <c r="G318" s="150"/>
      <c r="H318" s="150"/>
      <c r="I318" s="150"/>
    </row>
    <row r="319" spans="1:9" x14ac:dyDescent="0.35">
      <c r="A319" s="150"/>
      <c r="B319" s="150"/>
      <c r="C319" s="150"/>
      <c r="D319" s="150"/>
      <c r="E319" s="150"/>
      <c r="F319" s="150"/>
      <c r="G319" s="150"/>
      <c r="H319" s="150"/>
      <c r="I319" s="150"/>
    </row>
    <row r="320" spans="1:9" x14ac:dyDescent="0.35">
      <c r="A320" s="150"/>
      <c r="B320" s="150"/>
      <c r="C320" s="150"/>
      <c r="D320" s="150"/>
      <c r="E320" s="150"/>
      <c r="F320" s="150"/>
      <c r="G320" s="150"/>
      <c r="H320" s="150"/>
      <c r="I320" s="150"/>
    </row>
    <row r="321" spans="1:9" x14ac:dyDescent="0.35">
      <c r="A321" s="150"/>
      <c r="B321" s="150"/>
      <c r="C321" s="150"/>
      <c r="D321" s="150"/>
      <c r="E321" s="150"/>
      <c r="F321" s="150"/>
      <c r="G321" s="150"/>
      <c r="H321" s="150"/>
      <c r="I321" s="150"/>
    </row>
    <row r="322" spans="1:9" x14ac:dyDescent="0.35">
      <c r="A322" s="150"/>
      <c r="B322" s="150"/>
      <c r="C322" s="150"/>
      <c r="D322" s="150"/>
      <c r="E322" s="150"/>
      <c r="F322" s="150"/>
      <c r="G322" s="150"/>
      <c r="H322" s="150"/>
      <c r="I322" s="150"/>
    </row>
    <row r="323" spans="1:9" x14ac:dyDescent="0.35">
      <c r="A323" s="150"/>
      <c r="B323" s="150"/>
      <c r="C323" s="150"/>
      <c r="D323" s="150"/>
      <c r="E323" s="150"/>
      <c r="F323" s="150"/>
      <c r="G323" s="150"/>
      <c r="H323" s="150"/>
      <c r="I323" s="150"/>
    </row>
    <row r="324" spans="1:9" x14ac:dyDescent="0.35">
      <c r="A324" s="150"/>
      <c r="B324" s="150"/>
      <c r="C324" s="150"/>
      <c r="D324" s="150"/>
      <c r="E324" s="150"/>
      <c r="F324" s="150"/>
      <c r="G324" s="150"/>
      <c r="H324" s="150"/>
      <c r="I324" s="150"/>
    </row>
    <row r="325" spans="1:9" x14ac:dyDescent="0.35">
      <c r="A325" s="150"/>
      <c r="B325" s="150"/>
      <c r="C325" s="150"/>
      <c r="D325" s="150"/>
      <c r="E325" s="150"/>
      <c r="F325" s="150"/>
      <c r="G325" s="150"/>
      <c r="H325" s="150"/>
      <c r="I325" s="150"/>
    </row>
    <row r="326" spans="1:9" x14ac:dyDescent="0.35">
      <c r="A326" s="150"/>
      <c r="B326" s="150"/>
      <c r="C326" s="150"/>
      <c r="D326" s="150"/>
      <c r="E326" s="150"/>
      <c r="F326" s="150"/>
      <c r="G326" s="150"/>
      <c r="H326" s="150"/>
      <c r="I326" s="150"/>
    </row>
    <row r="327" spans="1:9" x14ac:dyDescent="0.35">
      <c r="A327" s="150"/>
      <c r="B327" s="150"/>
      <c r="C327" s="150"/>
      <c r="D327" s="150"/>
      <c r="E327" s="150"/>
      <c r="F327" s="150"/>
      <c r="G327" s="150"/>
      <c r="H327" s="150"/>
      <c r="I327" s="150"/>
    </row>
    <row r="328" spans="1:9" x14ac:dyDescent="0.35">
      <c r="A328" s="150"/>
      <c r="B328" s="150"/>
      <c r="C328" s="150"/>
      <c r="D328" s="150"/>
      <c r="E328" s="150"/>
      <c r="F328" s="150"/>
      <c r="G328" s="150"/>
      <c r="H328" s="150"/>
      <c r="I328" s="150"/>
    </row>
    <row r="329" spans="1:9" x14ac:dyDescent="0.35">
      <c r="A329" s="150"/>
      <c r="B329" s="150"/>
      <c r="C329" s="150"/>
      <c r="D329" s="150"/>
      <c r="E329" s="150"/>
      <c r="F329" s="150"/>
      <c r="G329" s="150"/>
      <c r="H329" s="150"/>
      <c r="I329" s="150"/>
    </row>
    <row r="330" spans="1:9" x14ac:dyDescent="0.35">
      <c r="A330" s="150"/>
      <c r="B330" s="150"/>
      <c r="C330" s="150"/>
      <c r="D330" s="150"/>
      <c r="E330" s="150"/>
      <c r="F330" s="150"/>
      <c r="G330" s="150"/>
      <c r="H330" s="150"/>
      <c r="I330" s="150"/>
    </row>
    <row r="331" spans="1:9" x14ac:dyDescent="0.35">
      <c r="A331" s="150"/>
      <c r="B331" s="150"/>
      <c r="C331" s="150"/>
      <c r="D331" s="150"/>
      <c r="E331" s="150"/>
      <c r="F331" s="150"/>
      <c r="G331" s="150"/>
      <c r="H331" s="150"/>
      <c r="I331" s="150"/>
    </row>
    <row r="332" spans="1:9" x14ac:dyDescent="0.35">
      <c r="A332" s="150"/>
      <c r="B332" s="150"/>
      <c r="C332" s="150"/>
      <c r="D332" s="150"/>
      <c r="E332" s="150"/>
      <c r="F332" s="150"/>
      <c r="G332" s="150"/>
      <c r="H332" s="150"/>
      <c r="I332" s="150"/>
    </row>
    <row r="333" spans="1:9" x14ac:dyDescent="0.35">
      <c r="A333" s="150"/>
      <c r="B333" s="150"/>
      <c r="C333" s="150"/>
      <c r="D333" s="150"/>
      <c r="E333" s="150"/>
      <c r="F333" s="150"/>
      <c r="G333" s="150"/>
      <c r="H333" s="150"/>
      <c r="I333" s="150"/>
    </row>
    <row r="334" spans="1:9" x14ac:dyDescent="0.35">
      <c r="A334" s="150"/>
      <c r="B334" s="150"/>
      <c r="C334" s="150"/>
      <c r="D334" s="150"/>
      <c r="E334" s="150"/>
      <c r="F334" s="150"/>
      <c r="G334" s="150"/>
      <c r="H334" s="150"/>
      <c r="I334" s="150"/>
    </row>
    <row r="335" spans="1:9" x14ac:dyDescent="0.35">
      <c r="A335" s="150"/>
      <c r="B335" s="150"/>
      <c r="C335" s="150"/>
      <c r="D335" s="150"/>
      <c r="E335" s="150"/>
      <c r="F335" s="150"/>
      <c r="G335" s="150"/>
      <c r="H335" s="150"/>
      <c r="I335" s="150"/>
    </row>
    <row r="336" spans="1:9" x14ac:dyDescent="0.35">
      <c r="A336" s="150"/>
      <c r="B336" s="150"/>
      <c r="C336" s="150"/>
      <c r="D336" s="150"/>
      <c r="E336" s="150"/>
      <c r="F336" s="150"/>
      <c r="G336" s="150"/>
      <c r="H336" s="150"/>
      <c r="I336" s="150"/>
    </row>
    <row r="337" spans="1:9" x14ac:dyDescent="0.35">
      <c r="A337" s="150"/>
      <c r="B337" s="150"/>
      <c r="C337" s="150"/>
      <c r="D337" s="150"/>
      <c r="E337" s="150"/>
      <c r="F337" s="150"/>
      <c r="G337" s="150"/>
      <c r="H337" s="150"/>
      <c r="I337" s="150"/>
    </row>
    <row r="338" spans="1:9" x14ac:dyDescent="0.35">
      <c r="A338" s="150"/>
      <c r="B338" s="150"/>
      <c r="C338" s="150"/>
      <c r="D338" s="150"/>
      <c r="E338" s="150"/>
      <c r="F338" s="150"/>
      <c r="G338" s="150"/>
      <c r="H338" s="150"/>
      <c r="I338" s="150"/>
    </row>
    <row r="339" spans="1:9" x14ac:dyDescent="0.35">
      <c r="A339" s="150"/>
      <c r="B339" s="150"/>
      <c r="C339" s="150"/>
      <c r="D339" s="150"/>
      <c r="E339" s="150"/>
      <c r="F339" s="150"/>
      <c r="G339" s="150"/>
      <c r="H339" s="150"/>
      <c r="I339" s="150"/>
    </row>
    <row r="340" spans="1:9" x14ac:dyDescent="0.35">
      <c r="A340" s="150"/>
      <c r="B340" s="150"/>
      <c r="C340" s="150"/>
      <c r="D340" s="150"/>
      <c r="E340" s="150"/>
      <c r="F340" s="150"/>
      <c r="G340" s="150"/>
      <c r="H340" s="150"/>
      <c r="I340" s="150"/>
    </row>
    <row r="341" spans="1:9" x14ac:dyDescent="0.35">
      <c r="A341" s="150"/>
      <c r="B341" s="150"/>
      <c r="C341" s="150"/>
      <c r="D341" s="150"/>
      <c r="E341" s="150"/>
      <c r="F341" s="150"/>
      <c r="G341" s="150"/>
      <c r="H341" s="150"/>
      <c r="I341" s="150"/>
    </row>
    <row r="342" spans="1:9" x14ac:dyDescent="0.35">
      <c r="A342" s="150"/>
      <c r="B342" s="150"/>
      <c r="C342" s="150"/>
      <c r="D342" s="150"/>
      <c r="E342" s="150"/>
      <c r="F342" s="150"/>
      <c r="G342" s="150"/>
      <c r="H342" s="150"/>
      <c r="I342" s="150"/>
    </row>
    <row r="343" spans="1:9" x14ac:dyDescent="0.35">
      <c r="A343" s="150"/>
      <c r="B343" s="150"/>
      <c r="C343" s="150"/>
      <c r="D343" s="150"/>
      <c r="E343" s="150"/>
      <c r="F343" s="150"/>
      <c r="G343" s="150"/>
      <c r="H343" s="150"/>
      <c r="I343" s="150"/>
    </row>
    <row r="344" spans="1:9" x14ac:dyDescent="0.35">
      <c r="A344" s="150"/>
      <c r="B344" s="150"/>
      <c r="C344" s="150"/>
      <c r="D344" s="150"/>
      <c r="E344" s="150"/>
      <c r="F344" s="150"/>
      <c r="G344" s="150"/>
      <c r="H344" s="150"/>
      <c r="I344" s="150"/>
    </row>
    <row r="345" spans="1:9" x14ac:dyDescent="0.35">
      <c r="A345" s="150"/>
      <c r="B345" s="150"/>
      <c r="C345" s="150"/>
      <c r="D345" s="150"/>
      <c r="E345" s="150"/>
      <c r="F345" s="150"/>
      <c r="G345" s="150"/>
      <c r="H345" s="150"/>
      <c r="I345" s="150"/>
    </row>
    <row r="346" spans="1:9" x14ac:dyDescent="0.35">
      <c r="A346" s="150"/>
      <c r="B346" s="150"/>
      <c r="C346" s="150"/>
      <c r="D346" s="150"/>
      <c r="E346" s="150"/>
      <c r="F346" s="150"/>
      <c r="G346" s="150"/>
      <c r="H346" s="150"/>
      <c r="I346" s="150"/>
    </row>
    <row r="347" spans="1:9" x14ac:dyDescent="0.35">
      <c r="A347" s="150"/>
      <c r="B347" s="150"/>
      <c r="C347" s="150"/>
      <c r="D347" s="150"/>
      <c r="E347" s="150"/>
      <c r="F347" s="150"/>
      <c r="G347" s="150"/>
      <c r="H347" s="150"/>
      <c r="I347" s="150"/>
    </row>
    <row r="348" spans="1:9" x14ac:dyDescent="0.35">
      <c r="A348" s="150"/>
      <c r="B348" s="150"/>
      <c r="C348" s="150"/>
      <c r="D348" s="150"/>
      <c r="E348" s="150"/>
      <c r="F348" s="150"/>
      <c r="G348" s="150"/>
      <c r="H348" s="150"/>
      <c r="I348" s="150"/>
    </row>
    <row r="349" spans="1:9" x14ac:dyDescent="0.35">
      <c r="A349" s="150"/>
      <c r="B349" s="150"/>
      <c r="C349" s="150"/>
      <c r="D349" s="150"/>
      <c r="E349" s="150"/>
      <c r="F349" s="150"/>
      <c r="G349" s="150"/>
      <c r="H349" s="150"/>
      <c r="I349" s="150"/>
    </row>
    <row r="350" spans="1:9" x14ac:dyDescent="0.35">
      <c r="A350" s="150"/>
      <c r="B350" s="150"/>
      <c r="C350" s="150"/>
      <c r="D350" s="150"/>
      <c r="E350" s="150"/>
      <c r="F350" s="150"/>
      <c r="G350" s="150"/>
      <c r="H350" s="150"/>
      <c r="I350" s="150"/>
    </row>
    <row r="351" spans="1:9" x14ac:dyDescent="0.35">
      <c r="A351" s="150"/>
      <c r="B351" s="150"/>
      <c r="C351" s="150"/>
      <c r="D351" s="150"/>
      <c r="E351" s="150"/>
      <c r="F351" s="150"/>
      <c r="G351" s="150"/>
      <c r="H351" s="150"/>
      <c r="I351" s="150"/>
    </row>
    <row r="352" spans="1:9" x14ac:dyDescent="0.35">
      <c r="A352" s="150"/>
      <c r="B352" s="150"/>
      <c r="C352" s="150"/>
      <c r="D352" s="150"/>
      <c r="E352" s="150"/>
      <c r="F352" s="150"/>
      <c r="G352" s="150"/>
      <c r="H352" s="150"/>
      <c r="I352" s="150"/>
    </row>
    <row r="353" spans="1:9" x14ac:dyDescent="0.35">
      <c r="A353" s="150"/>
      <c r="B353" s="150"/>
      <c r="C353" s="150"/>
      <c r="D353" s="150"/>
      <c r="E353" s="150"/>
      <c r="F353" s="150"/>
      <c r="G353" s="150"/>
      <c r="H353" s="150"/>
      <c r="I353" s="150"/>
    </row>
    <row r="354" spans="1:9" x14ac:dyDescent="0.35">
      <c r="A354" s="150"/>
      <c r="B354" s="150"/>
      <c r="C354" s="150"/>
      <c r="D354" s="150"/>
      <c r="E354" s="150"/>
      <c r="F354" s="150"/>
      <c r="G354" s="150"/>
      <c r="H354" s="150"/>
      <c r="I354" s="150"/>
    </row>
    <row r="355" spans="1:9" x14ac:dyDescent="0.35">
      <c r="A355" s="150"/>
      <c r="B355" s="150"/>
      <c r="C355" s="150"/>
      <c r="D355" s="150"/>
      <c r="E355" s="150"/>
      <c r="F355" s="150"/>
      <c r="G355" s="150"/>
      <c r="H355" s="150"/>
      <c r="I355" s="150"/>
    </row>
    <row r="356" spans="1:9" x14ac:dyDescent="0.35">
      <c r="A356" s="150"/>
      <c r="B356" s="150"/>
      <c r="C356" s="150"/>
      <c r="D356" s="150"/>
      <c r="E356" s="150"/>
      <c r="F356" s="150"/>
      <c r="G356" s="150"/>
      <c r="H356" s="150"/>
      <c r="I356" s="150"/>
    </row>
    <row r="357" spans="1:9" x14ac:dyDescent="0.35">
      <c r="A357" s="150"/>
      <c r="B357" s="150"/>
      <c r="C357" s="150"/>
      <c r="D357" s="150"/>
      <c r="E357" s="150"/>
      <c r="F357" s="150"/>
      <c r="G357" s="150"/>
      <c r="H357" s="150"/>
      <c r="I357" s="150"/>
    </row>
    <row r="358" spans="1:9" x14ac:dyDescent="0.35">
      <c r="A358" s="150"/>
      <c r="B358" s="150"/>
      <c r="C358" s="150"/>
      <c r="D358" s="150"/>
      <c r="E358" s="150"/>
      <c r="F358" s="150"/>
      <c r="G358" s="150"/>
      <c r="H358" s="150"/>
      <c r="I358" s="150"/>
    </row>
    <row r="359" spans="1:9" x14ac:dyDescent="0.35">
      <c r="A359" s="150"/>
      <c r="B359" s="150"/>
      <c r="C359" s="150"/>
      <c r="D359" s="150"/>
      <c r="E359" s="150"/>
      <c r="F359" s="150"/>
      <c r="G359" s="150"/>
      <c r="H359" s="150"/>
      <c r="I359" s="150"/>
    </row>
    <row r="360" spans="1:9" x14ac:dyDescent="0.35">
      <c r="A360" s="150"/>
      <c r="B360" s="150"/>
      <c r="C360" s="150"/>
      <c r="D360" s="150"/>
      <c r="E360" s="150"/>
      <c r="F360" s="150"/>
      <c r="G360" s="150"/>
      <c r="H360" s="150"/>
      <c r="I360" s="150"/>
    </row>
    <row r="361" spans="1:9" x14ac:dyDescent="0.35">
      <c r="A361" s="150"/>
      <c r="B361" s="150"/>
      <c r="C361" s="150"/>
      <c r="D361" s="150"/>
      <c r="E361" s="150"/>
      <c r="F361" s="150"/>
      <c r="G361" s="150"/>
      <c r="H361" s="150"/>
      <c r="I361" s="150"/>
    </row>
    <row r="362" spans="1:9" x14ac:dyDescent="0.35">
      <c r="A362" s="150"/>
      <c r="B362" s="150"/>
      <c r="C362" s="150"/>
      <c r="D362" s="150"/>
      <c r="E362" s="150"/>
      <c r="F362" s="150"/>
      <c r="G362" s="150"/>
      <c r="H362" s="150"/>
      <c r="I362" s="150"/>
    </row>
    <row r="363" spans="1:9" x14ac:dyDescent="0.35">
      <c r="A363" s="150"/>
      <c r="B363" s="150"/>
      <c r="C363" s="150"/>
      <c r="D363" s="150"/>
      <c r="E363" s="150"/>
      <c r="F363" s="150"/>
      <c r="G363" s="150"/>
      <c r="H363" s="150"/>
      <c r="I363" s="150"/>
    </row>
    <row r="364" spans="1:9" x14ac:dyDescent="0.35">
      <c r="A364" s="150"/>
      <c r="B364" s="150"/>
      <c r="C364" s="150"/>
      <c r="D364" s="150"/>
      <c r="E364" s="150"/>
      <c r="F364" s="150"/>
      <c r="G364" s="150"/>
      <c r="H364" s="150"/>
      <c r="I364" s="150"/>
    </row>
    <row r="365" spans="1:9" x14ac:dyDescent="0.35">
      <c r="A365" s="150"/>
      <c r="B365" s="150"/>
      <c r="C365" s="150"/>
      <c r="D365" s="150"/>
      <c r="E365" s="150"/>
      <c r="F365" s="150"/>
      <c r="G365" s="150"/>
      <c r="H365" s="150"/>
      <c r="I365" s="150"/>
    </row>
    <row r="366" spans="1:9" x14ac:dyDescent="0.35">
      <c r="A366" s="150"/>
      <c r="B366" s="150"/>
      <c r="C366" s="150"/>
      <c r="D366" s="150"/>
      <c r="E366" s="150"/>
      <c r="F366" s="150"/>
      <c r="G366" s="150"/>
      <c r="H366" s="150"/>
      <c r="I366" s="150"/>
    </row>
    <row r="367" spans="1:9" x14ac:dyDescent="0.35">
      <c r="A367" s="150"/>
      <c r="B367" s="150"/>
      <c r="C367" s="150"/>
      <c r="D367" s="150"/>
      <c r="E367" s="150"/>
      <c r="F367" s="150"/>
      <c r="G367" s="150"/>
      <c r="H367" s="150"/>
      <c r="I367" s="150"/>
    </row>
    <row r="368" spans="1:9" x14ac:dyDescent="0.35">
      <c r="A368" s="150"/>
      <c r="B368" s="150"/>
      <c r="C368" s="150"/>
      <c r="D368" s="150"/>
      <c r="E368" s="150"/>
      <c r="F368" s="150"/>
      <c r="G368" s="150"/>
      <c r="H368" s="150"/>
      <c r="I368" s="150"/>
    </row>
    <row r="369" spans="1:9" x14ac:dyDescent="0.35">
      <c r="A369" s="150"/>
      <c r="B369" s="150"/>
      <c r="C369" s="150"/>
      <c r="D369" s="150"/>
      <c r="E369" s="150"/>
      <c r="F369" s="150"/>
      <c r="G369" s="150"/>
      <c r="H369" s="150"/>
      <c r="I369" s="150"/>
    </row>
    <row r="370" spans="1:9" x14ac:dyDescent="0.35">
      <c r="A370" s="150"/>
      <c r="B370" s="150"/>
      <c r="C370" s="150"/>
      <c r="D370" s="150"/>
      <c r="E370" s="150"/>
      <c r="F370" s="150"/>
      <c r="G370" s="150"/>
      <c r="H370" s="150"/>
      <c r="I370" s="150"/>
    </row>
    <row r="371" spans="1:9" x14ac:dyDescent="0.35">
      <c r="A371" s="150"/>
      <c r="B371" s="150"/>
      <c r="C371" s="150"/>
      <c r="D371" s="150"/>
      <c r="E371" s="150"/>
      <c r="F371" s="150"/>
      <c r="G371" s="150"/>
      <c r="H371" s="150"/>
      <c r="I371" s="150"/>
    </row>
    <row r="372" spans="1:9" x14ac:dyDescent="0.35">
      <c r="A372" s="150"/>
      <c r="B372" s="150"/>
      <c r="C372" s="150"/>
      <c r="D372" s="150"/>
      <c r="E372" s="150"/>
      <c r="F372" s="150"/>
      <c r="G372" s="150"/>
      <c r="H372" s="150"/>
      <c r="I372" s="150"/>
    </row>
    <row r="373" spans="1:9" x14ac:dyDescent="0.35">
      <c r="A373" s="150"/>
      <c r="B373" s="150"/>
      <c r="C373" s="150"/>
      <c r="D373" s="150"/>
      <c r="E373" s="150"/>
      <c r="F373" s="150"/>
      <c r="G373" s="150"/>
      <c r="H373" s="150"/>
      <c r="I373" s="150"/>
    </row>
    <row r="374" spans="1:9" x14ac:dyDescent="0.35">
      <c r="A374" s="150"/>
      <c r="B374" s="150"/>
      <c r="C374" s="150"/>
      <c r="D374" s="150"/>
      <c r="E374" s="150"/>
      <c r="F374" s="150"/>
      <c r="G374" s="150"/>
      <c r="H374" s="150"/>
      <c r="I374" s="150"/>
    </row>
    <row r="375" spans="1:9" x14ac:dyDescent="0.35">
      <c r="A375" s="150"/>
      <c r="B375" s="150"/>
      <c r="C375" s="150"/>
      <c r="D375" s="150"/>
      <c r="E375" s="150"/>
      <c r="F375" s="150"/>
      <c r="G375" s="150"/>
      <c r="H375" s="150"/>
      <c r="I375" s="150"/>
    </row>
    <row r="376" spans="1:9" x14ac:dyDescent="0.35">
      <c r="A376" s="150"/>
      <c r="B376" s="150"/>
      <c r="C376" s="150"/>
      <c r="D376" s="150"/>
      <c r="E376" s="150"/>
      <c r="F376" s="150"/>
      <c r="G376" s="150"/>
      <c r="H376" s="150"/>
      <c r="I376" s="150"/>
    </row>
    <row r="377" spans="1:9" x14ac:dyDescent="0.35">
      <c r="A377" s="150"/>
      <c r="B377" s="150"/>
      <c r="C377" s="150"/>
      <c r="D377" s="150"/>
      <c r="E377" s="150"/>
      <c r="F377" s="150"/>
      <c r="G377" s="150"/>
      <c r="H377" s="150"/>
      <c r="I377" s="150"/>
    </row>
    <row r="378" spans="1:9" x14ac:dyDescent="0.35">
      <c r="A378" s="150"/>
      <c r="B378" s="150"/>
      <c r="C378" s="150"/>
      <c r="D378" s="150"/>
      <c r="E378" s="150"/>
      <c r="F378" s="150"/>
      <c r="G378" s="150"/>
      <c r="H378" s="150"/>
      <c r="I378" s="150"/>
    </row>
    <row r="379" spans="1:9" x14ac:dyDescent="0.35">
      <c r="A379" s="150"/>
      <c r="B379" s="150"/>
      <c r="C379" s="150"/>
      <c r="D379" s="150"/>
      <c r="E379" s="150"/>
      <c r="F379" s="150"/>
      <c r="G379" s="150"/>
      <c r="H379" s="150"/>
      <c r="I379" s="150"/>
    </row>
    <row r="380" spans="1:9" x14ac:dyDescent="0.35">
      <c r="A380" s="150"/>
      <c r="B380" s="150"/>
      <c r="C380" s="150"/>
      <c r="D380" s="150"/>
      <c r="E380" s="150"/>
      <c r="F380" s="150"/>
      <c r="G380" s="150"/>
      <c r="H380" s="150"/>
      <c r="I380" s="150"/>
    </row>
    <row r="381" spans="1:9" x14ac:dyDescent="0.35">
      <c r="A381" s="150"/>
      <c r="B381" s="150"/>
      <c r="C381" s="150"/>
      <c r="D381" s="150"/>
      <c r="E381" s="150"/>
      <c r="F381" s="150"/>
      <c r="G381" s="150"/>
      <c r="H381" s="150"/>
      <c r="I381" s="150"/>
    </row>
    <row r="382" spans="1:9" x14ac:dyDescent="0.35">
      <c r="A382" s="150"/>
      <c r="B382" s="150"/>
      <c r="C382" s="150"/>
      <c r="D382" s="150"/>
      <c r="E382" s="150"/>
      <c r="F382" s="150"/>
      <c r="G382" s="150"/>
      <c r="H382" s="150"/>
      <c r="I382" s="150"/>
    </row>
    <row r="383" spans="1:9" x14ac:dyDescent="0.35">
      <c r="A383" s="150"/>
      <c r="B383" s="150"/>
      <c r="C383" s="150"/>
      <c r="D383" s="150"/>
      <c r="E383" s="150"/>
      <c r="F383" s="150"/>
      <c r="G383" s="150"/>
      <c r="H383" s="150"/>
      <c r="I383" s="150"/>
    </row>
    <row r="384" spans="1:9" x14ac:dyDescent="0.35">
      <c r="A384" s="150"/>
      <c r="B384" s="150"/>
      <c r="C384" s="150"/>
      <c r="D384" s="150"/>
      <c r="E384" s="150"/>
      <c r="F384" s="150"/>
      <c r="G384" s="150"/>
      <c r="H384" s="150"/>
      <c r="I384" s="150"/>
    </row>
    <row r="385" spans="1:9" x14ac:dyDescent="0.35">
      <c r="A385" s="150"/>
      <c r="B385" s="150"/>
      <c r="C385" s="150"/>
      <c r="D385" s="150"/>
      <c r="E385" s="150"/>
      <c r="F385" s="150"/>
      <c r="G385" s="150"/>
      <c r="H385" s="150"/>
      <c r="I385" s="150"/>
    </row>
    <row r="386" spans="1:9" x14ac:dyDescent="0.35">
      <c r="A386" s="150"/>
      <c r="B386" s="150"/>
      <c r="C386" s="150"/>
      <c r="D386" s="150"/>
      <c r="E386" s="150"/>
      <c r="F386" s="150"/>
      <c r="G386" s="150"/>
      <c r="H386" s="150"/>
      <c r="I386" s="150"/>
    </row>
    <row r="387" spans="1:9" x14ac:dyDescent="0.35">
      <c r="A387" s="150"/>
      <c r="B387" s="150"/>
      <c r="C387" s="150"/>
      <c r="D387" s="150"/>
      <c r="E387" s="150"/>
      <c r="F387" s="150"/>
      <c r="G387" s="150"/>
      <c r="H387" s="150"/>
      <c r="I387" s="150"/>
    </row>
    <row r="388" spans="1:9" x14ac:dyDescent="0.35">
      <c r="A388" s="150"/>
      <c r="B388" s="150"/>
      <c r="C388" s="150"/>
      <c r="D388" s="150"/>
      <c r="E388" s="150"/>
      <c r="F388" s="150"/>
      <c r="G388" s="150"/>
      <c r="H388" s="150"/>
      <c r="I388" s="150"/>
    </row>
    <row r="389" spans="1:9" x14ac:dyDescent="0.35">
      <c r="A389" s="150"/>
      <c r="B389" s="150"/>
      <c r="C389" s="150"/>
      <c r="D389" s="150"/>
      <c r="E389" s="150"/>
      <c r="F389" s="150"/>
      <c r="G389" s="150"/>
      <c r="H389" s="150"/>
      <c r="I389" s="150"/>
    </row>
    <row r="390" spans="1:9" x14ac:dyDescent="0.35">
      <c r="A390" s="150"/>
      <c r="B390" s="150"/>
      <c r="C390" s="150"/>
      <c r="D390" s="150"/>
      <c r="E390" s="150"/>
      <c r="F390" s="150"/>
      <c r="G390" s="150"/>
      <c r="H390" s="150"/>
      <c r="I390" s="150"/>
    </row>
    <row r="391" spans="1:9" x14ac:dyDescent="0.35">
      <c r="A391" s="150"/>
      <c r="B391" s="150"/>
      <c r="C391" s="150"/>
      <c r="D391" s="150"/>
      <c r="E391" s="150"/>
      <c r="F391" s="150"/>
      <c r="G391" s="150"/>
      <c r="H391" s="150"/>
      <c r="I391" s="150"/>
    </row>
    <row r="392" spans="1:9" x14ac:dyDescent="0.35">
      <c r="A392" s="150"/>
      <c r="B392" s="150"/>
      <c r="C392" s="150"/>
      <c r="D392" s="150"/>
      <c r="E392" s="150"/>
      <c r="F392" s="150"/>
      <c r="G392" s="150"/>
      <c r="H392" s="150"/>
      <c r="I392" s="150"/>
    </row>
    <row r="393" spans="1:9" x14ac:dyDescent="0.35">
      <c r="A393" s="150"/>
      <c r="B393" s="150"/>
      <c r="C393" s="150"/>
      <c r="D393" s="150"/>
      <c r="E393" s="150"/>
      <c r="F393" s="150"/>
      <c r="G393" s="150"/>
      <c r="H393" s="150"/>
      <c r="I393" s="150"/>
    </row>
    <row r="394" spans="1:9" x14ac:dyDescent="0.35">
      <c r="A394" s="150"/>
      <c r="B394" s="150"/>
      <c r="C394" s="150"/>
      <c r="D394" s="150"/>
      <c r="E394" s="150"/>
      <c r="F394" s="150"/>
      <c r="G394" s="150"/>
      <c r="H394" s="150"/>
      <c r="I394" s="150"/>
    </row>
    <row r="395" spans="1:9" x14ac:dyDescent="0.35">
      <c r="A395" s="150"/>
      <c r="B395" s="150"/>
      <c r="C395" s="150"/>
      <c r="D395" s="150"/>
      <c r="E395" s="150"/>
      <c r="F395" s="150"/>
      <c r="G395" s="150"/>
      <c r="H395" s="150"/>
      <c r="I395" s="150"/>
    </row>
    <row r="396" spans="1:9" x14ac:dyDescent="0.35">
      <c r="A396" s="150"/>
      <c r="B396" s="150"/>
      <c r="C396" s="150"/>
      <c r="D396" s="150"/>
      <c r="E396" s="150"/>
      <c r="F396" s="150"/>
      <c r="G396" s="150"/>
      <c r="H396" s="150"/>
      <c r="I396" s="150"/>
    </row>
    <row r="397" spans="1:9" x14ac:dyDescent="0.35">
      <c r="A397" s="150"/>
      <c r="B397" s="150"/>
      <c r="C397" s="150"/>
      <c r="D397" s="150"/>
      <c r="E397" s="150"/>
      <c r="F397" s="150"/>
      <c r="G397" s="150"/>
      <c r="H397" s="150"/>
      <c r="I397" s="150"/>
    </row>
    <row r="398" spans="1:9" x14ac:dyDescent="0.35">
      <c r="A398" s="150"/>
      <c r="B398" s="150"/>
      <c r="C398" s="150"/>
      <c r="D398" s="150"/>
      <c r="E398" s="150"/>
      <c r="F398" s="150"/>
      <c r="G398" s="150"/>
      <c r="H398" s="150"/>
      <c r="I398" s="150"/>
    </row>
    <row r="399" spans="1:9" x14ac:dyDescent="0.35">
      <c r="A399" s="150"/>
      <c r="B399" s="150"/>
      <c r="C399" s="150"/>
      <c r="D399" s="150"/>
      <c r="E399" s="150"/>
      <c r="F399" s="150"/>
      <c r="G399" s="150"/>
      <c r="H399" s="150"/>
      <c r="I399" s="150"/>
    </row>
    <row r="400" spans="1:9" x14ac:dyDescent="0.35">
      <c r="A400" s="150"/>
      <c r="B400" s="150"/>
      <c r="C400" s="150"/>
      <c r="D400" s="150"/>
      <c r="E400" s="150"/>
      <c r="F400" s="150"/>
      <c r="G400" s="150"/>
      <c r="H400" s="150"/>
      <c r="I400" s="150"/>
    </row>
    <row r="401" spans="1:9" x14ac:dyDescent="0.35">
      <c r="A401" s="150"/>
      <c r="B401" s="150"/>
      <c r="C401" s="150"/>
      <c r="D401" s="150"/>
      <c r="E401" s="150"/>
      <c r="F401" s="150"/>
      <c r="G401" s="150"/>
      <c r="H401" s="150"/>
      <c r="I401" s="150"/>
    </row>
    <row r="402" spans="1:9" x14ac:dyDescent="0.35">
      <c r="A402" s="150"/>
      <c r="B402" s="150"/>
      <c r="C402" s="150"/>
      <c r="D402" s="150"/>
      <c r="E402" s="150"/>
      <c r="F402" s="150"/>
      <c r="G402" s="150"/>
      <c r="H402" s="150"/>
      <c r="I402" s="150"/>
    </row>
    <row r="403" spans="1:9" x14ac:dyDescent="0.35">
      <c r="A403" s="150"/>
      <c r="B403" s="150"/>
      <c r="C403" s="150"/>
      <c r="D403" s="150"/>
      <c r="E403" s="150"/>
      <c r="F403" s="150"/>
      <c r="G403" s="150"/>
      <c r="H403" s="150"/>
      <c r="I403" s="150"/>
    </row>
    <row r="404" spans="1:9" x14ac:dyDescent="0.35">
      <c r="A404" s="150"/>
      <c r="B404" s="150"/>
      <c r="C404" s="150"/>
      <c r="D404" s="150"/>
      <c r="E404" s="150"/>
      <c r="F404" s="150"/>
      <c r="G404" s="150"/>
      <c r="H404" s="150"/>
      <c r="I404" s="150"/>
    </row>
    <row r="405" spans="1:9" x14ac:dyDescent="0.35">
      <c r="A405" s="150"/>
      <c r="B405" s="150"/>
      <c r="C405" s="150"/>
      <c r="D405" s="150"/>
      <c r="E405" s="150"/>
      <c r="F405" s="150"/>
      <c r="G405" s="150"/>
      <c r="H405" s="150"/>
      <c r="I405" s="150"/>
    </row>
    <row r="406" spans="1:9" x14ac:dyDescent="0.35">
      <c r="A406" s="150"/>
      <c r="B406" s="150"/>
      <c r="C406" s="150"/>
      <c r="D406" s="150"/>
      <c r="E406" s="150"/>
      <c r="F406" s="150"/>
      <c r="G406" s="150"/>
      <c r="H406" s="150"/>
      <c r="I406" s="150"/>
    </row>
    <row r="407" spans="1:9" x14ac:dyDescent="0.35">
      <c r="A407" s="150"/>
      <c r="B407" s="150"/>
      <c r="C407" s="150"/>
      <c r="D407" s="150"/>
      <c r="E407" s="150"/>
      <c r="F407" s="150"/>
      <c r="G407" s="150"/>
      <c r="H407" s="150"/>
      <c r="I407" s="150"/>
    </row>
    <row r="408" spans="1:9" x14ac:dyDescent="0.35">
      <c r="A408" s="150"/>
      <c r="B408" s="150"/>
      <c r="C408" s="150"/>
      <c r="D408" s="150"/>
      <c r="E408" s="150"/>
      <c r="F408" s="150"/>
      <c r="G408" s="150"/>
      <c r="H408" s="150"/>
      <c r="I408" s="150"/>
    </row>
    <row r="409" spans="1:9" x14ac:dyDescent="0.35">
      <c r="A409" s="150"/>
      <c r="B409" s="150"/>
      <c r="C409" s="150"/>
      <c r="D409" s="150"/>
      <c r="E409" s="150"/>
      <c r="F409" s="150"/>
      <c r="G409" s="150"/>
      <c r="H409" s="150"/>
      <c r="I409" s="150"/>
    </row>
    <row r="410" spans="1:9" x14ac:dyDescent="0.35">
      <c r="A410" s="150"/>
      <c r="B410" s="150"/>
      <c r="C410" s="150"/>
      <c r="D410" s="150"/>
      <c r="E410" s="150"/>
      <c r="F410" s="150"/>
      <c r="G410" s="150"/>
      <c r="H410" s="150"/>
      <c r="I410" s="150"/>
    </row>
    <row r="411" spans="1:9" x14ac:dyDescent="0.35">
      <c r="A411" s="150"/>
      <c r="B411" s="150"/>
      <c r="C411" s="150"/>
      <c r="D411" s="150"/>
      <c r="E411" s="150"/>
      <c r="F411" s="150"/>
      <c r="G411" s="150"/>
      <c r="H411" s="150"/>
      <c r="I411" s="150"/>
    </row>
    <row r="412" spans="1:9" x14ac:dyDescent="0.35">
      <c r="A412" s="150"/>
      <c r="B412" s="150"/>
      <c r="C412" s="150"/>
      <c r="D412" s="150"/>
      <c r="E412" s="150"/>
      <c r="F412" s="150"/>
      <c r="G412" s="150"/>
      <c r="H412" s="150"/>
      <c r="I412" s="150"/>
    </row>
    <row r="413" spans="1:9" x14ac:dyDescent="0.35">
      <c r="A413" s="150"/>
      <c r="B413" s="150"/>
      <c r="C413" s="150"/>
      <c r="D413" s="150"/>
      <c r="E413" s="150"/>
      <c r="F413" s="150"/>
      <c r="G413" s="150"/>
      <c r="H413" s="150"/>
      <c r="I413" s="150"/>
    </row>
    <row r="414" spans="1:9" x14ac:dyDescent="0.35">
      <c r="A414" s="150"/>
      <c r="B414" s="150"/>
      <c r="C414" s="150"/>
      <c r="D414" s="150"/>
      <c r="E414" s="150"/>
      <c r="F414" s="150"/>
      <c r="G414" s="150"/>
      <c r="H414" s="150"/>
      <c r="I414" s="150"/>
    </row>
    <row r="415" spans="1:9" x14ac:dyDescent="0.35">
      <c r="A415" s="150"/>
      <c r="B415" s="150"/>
      <c r="C415" s="150"/>
      <c r="D415" s="150"/>
      <c r="E415" s="150"/>
      <c r="F415" s="150"/>
      <c r="G415" s="150"/>
      <c r="H415" s="150"/>
      <c r="I415" s="150"/>
    </row>
    <row r="416" spans="1:9" x14ac:dyDescent="0.35">
      <c r="A416" s="150"/>
      <c r="B416" s="150"/>
      <c r="C416" s="150"/>
      <c r="D416" s="150"/>
      <c r="E416" s="150"/>
      <c r="F416" s="150"/>
      <c r="G416" s="150"/>
      <c r="H416" s="150"/>
      <c r="I416" s="150"/>
    </row>
    <row r="417" spans="1:9" x14ac:dyDescent="0.35">
      <c r="A417" s="150"/>
      <c r="B417" s="150"/>
      <c r="C417" s="150"/>
      <c r="D417" s="150"/>
      <c r="E417" s="150"/>
      <c r="F417" s="150"/>
      <c r="G417" s="150"/>
      <c r="H417" s="150"/>
      <c r="I417" s="150"/>
    </row>
    <row r="418" spans="1:9" x14ac:dyDescent="0.35">
      <c r="A418" s="150"/>
      <c r="B418" s="150"/>
      <c r="C418" s="150"/>
      <c r="D418" s="150"/>
      <c r="E418" s="150"/>
      <c r="F418" s="150"/>
      <c r="G418" s="150"/>
      <c r="H418" s="150"/>
      <c r="I418" s="150"/>
    </row>
    <row r="419" spans="1:9" x14ac:dyDescent="0.35">
      <c r="A419" s="150"/>
      <c r="B419" s="150"/>
      <c r="C419" s="150"/>
      <c r="D419" s="150"/>
      <c r="E419" s="150"/>
      <c r="F419" s="150"/>
      <c r="G419" s="150"/>
      <c r="H419" s="150"/>
      <c r="I419" s="150"/>
    </row>
    <row r="420" spans="1:9" x14ac:dyDescent="0.35">
      <c r="A420" s="150"/>
      <c r="B420" s="150"/>
      <c r="C420" s="150"/>
      <c r="D420" s="150"/>
      <c r="E420" s="150"/>
      <c r="F420" s="150"/>
      <c r="G420" s="150"/>
      <c r="H420" s="150"/>
      <c r="I420" s="150"/>
    </row>
    <row r="421" spans="1:9" x14ac:dyDescent="0.35">
      <c r="A421" s="150"/>
      <c r="B421" s="150"/>
      <c r="C421" s="150"/>
      <c r="D421" s="150"/>
      <c r="E421" s="150"/>
      <c r="F421" s="150"/>
      <c r="G421" s="150"/>
      <c r="H421" s="150"/>
      <c r="I421" s="150"/>
    </row>
    <row r="422" spans="1:9" x14ac:dyDescent="0.35">
      <c r="A422" s="150"/>
      <c r="B422" s="150"/>
      <c r="C422" s="150"/>
      <c r="D422" s="150"/>
      <c r="E422" s="150"/>
      <c r="F422" s="150"/>
      <c r="G422" s="150"/>
      <c r="H422" s="150"/>
      <c r="I422" s="150"/>
    </row>
    <row r="423" spans="1:9" x14ac:dyDescent="0.35">
      <c r="A423" s="150"/>
      <c r="B423" s="150"/>
      <c r="C423" s="150"/>
      <c r="D423" s="150"/>
      <c r="E423" s="150"/>
      <c r="F423" s="150"/>
      <c r="G423" s="150"/>
      <c r="H423" s="150"/>
      <c r="I423" s="150"/>
    </row>
    <row r="424" spans="1:9" x14ac:dyDescent="0.35">
      <c r="A424" s="150"/>
      <c r="B424" s="150"/>
      <c r="C424" s="150"/>
      <c r="D424" s="150"/>
      <c r="E424" s="150"/>
      <c r="F424" s="150"/>
      <c r="G424" s="150"/>
      <c r="H424" s="150"/>
      <c r="I424" s="150"/>
    </row>
    <row r="425" spans="1:9" x14ac:dyDescent="0.35">
      <c r="A425" s="150"/>
      <c r="B425" s="150"/>
      <c r="C425" s="150"/>
      <c r="D425" s="150"/>
      <c r="E425" s="150"/>
      <c r="F425" s="150"/>
      <c r="G425" s="150"/>
      <c r="H425" s="150"/>
      <c r="I425" s="150"/>
    </row>
    <row r="426" spans="1:9" x14ac:dyDescent="0.35">
      <c r="A426" s="150"/>
      <c r="B426" s="150"/>
      <c r="C426" s="150"/>
      <c r="D426" s="150"/>
      <c r="E426" s="150"/>
      <c r="F426" s="150"/>
      <c r="G426" s="150"/>
      <c r="H426" s="150"/>
      <c r="I426" s="150"/>
    </row>
    <row r="427" spans="1:9" x14ac:dyDescent="0.35">
      <c r="A427" s="150"/>
      <c r="B427" s="150"/>
      <c r="C427" s="150"/>
      <c r="D427" s="150"/>
      <c r="E427" s="150"/>
      <c r="F427" s="150"/>
      <c r="G427" s="150"/>
      <c r="H427" s="150"/>
      <c r="I427" s="150"/>
    </row>
    <row r="428" spans="1:9" x14ac:dyDescent="0.35">
      <c r="A428" s="150"/>
      <c r="B428" s="150"/>
      <c r="C428" s="150"/>
      <c r="D428" s="150"/>
      <c r="E428" s="150"/>
      <c r="F428" s="150"/>
      <c r="G428" s="150"/>
      <c r="H428" s="150"/>
      <c r="I428" s="150"/>
    </row>
    <row r="429" spans="1:9" x14ac:dyDescent="0.35">
      <c r="A429" s="150"/>
      <c r="B429" s="150"/>
      <c r="C429" s="150"/>
      <c r="D429" s="150"/>
      <c r="E429" s="150"/>
      <c r="F429" s="150"/>
      <c r="G429" s="150"/>
      <c r="H429" s="150"/>
      <c r="I429" s="150"/>
    </row>
    <row r="430" spans="1:9" x14ac:dyDescent="0.35">
      <c r="A430" s="150"/>
      <c r="B430" s="150"/>
      <c r="C430" s="150"/>
      <c r="D430" s="150"/>
      <c r="E430" s="150"/>
      <c r="F430" s="150"/>
      <c r="G430" s="150"/>
      <c r="H430" s="150"/>
      <c r="I430" s="150"/>
    </row>
    <row r="431" spans="1:9" x14ac:dyDescent="0.35">
      <c r="A431" s="150"/>
      <c r="B431" s="150"/>
      <c r="C431" s="150"/>
      <c r="D431" s="150"/>
      <c r="E431" s="150"/>
      <c r="F431" s="150"/>
      <c r="G431" s="150"/>
      <c r="H431" s="150"/>
      <c r="I431" s="150"/>
    </row>
    <row r="432" spans="1:9" x14ac:dyDescent="0.35">
      <c r="A432" s="150"/>
      <c r="B432" s="150"/>
      <c r="C432" s="150"/>
      <c r="D432" s="150"/>
      <c r="E432" s="150"/>
      <c r="F432" s="150"/>
      <c r="G432" s="150"/>
      <c r="H432" s="150"/>
      <c r="I432" s="150"/>
    </row>
    <row r="433" spans="1:9" x14ac:dyDescent="0.35">
      <c r="A433" s="150"/>
      <c r="B433" s="150"/>
      <c r="C433" s="150"/>
      <c r="D433" s="150"/>
      <c r="E433" s="150"/>
      <c r="F433" s="150"/>
      <c r="G433" s="150"/>
      <c r="H433" s="150"/>
      <c r="I433" s="150"/>
    </row>
    <row r="434" spans="1:9" x14ac:dyDescent="0.35">
      <c r="A434" s="150"/>
      <c r="B434" s="150"/>
      <c r="C434" s="150"/>
      <c r="D434" s="150"/>
      <c r="E434" s="150"/>
      <c r="F434" s="150"/>
      <c r="G434" s="150"/>
      <c r="H434" s="150"/>
      <c r="I434" s="150"/>
    </row>
    <row r="435" spans="1:9" x14ac:dyDescent="0.35">
      <c r="A435" s="150"/>
      <c r="B435" s="150"/>
      <c r="C435" s="150"/>
      <c r="D435" s="150"/>
      <c r="E435" s="150"/>
      <c r="F435" s="150"/>
      <c r="G435" s="150"/>
      <c r="H435" s="150"/>
      <c r="I435" s="150"/>
    </row>
    <row r="436" spans="1:9" x14ac:dyDescent="0.35">
      <c r="A436" s="150"/>
      <c r="B436" s="150"/>
      <c r="C436" s="150"/>
      <c r="D436" s="150"/>
      <c r="E436" s="150"/>
      <c r="F436" s="150"/>
      <c r="G436" s="150"/>
      <c r="H436" s="150"/>
      <c r="I436" s="150"/>
    </row>
    <row r="437" spans="1:9" x14ac:dyDescent="0.35">
      <c r="A437" s="150"/>
      <c r="B437" s="150"/>
      <c r="C437" s="150"/>
      <c r="D437" s="150"/>
      <c r="E437" s="150"/>
      <c r="F437" s="150"/>
      <c r="G437" s="150"/>
      <c r="H437" s="150"/>
      <c r="I437" s="150"/>
    </row>
    <row r="438" spans="1:9" x14ac:dyDescent="0.35">
      <c r="A438" s="150"/>
      <c r="B438" s="150"/>
      <c r="C438" s="150"/>
      <c r="D438" s="150"/>
      <c r="E438" s="150"/>
      <c r="F438" s="150"/>
      <c r="G438" s="150"/>
      <c r="H438" s="150"/>
      <c r="I438" s="150"/>
    </row>
    <row r="439" spans="1:9" x14ac:dyDescent="0.35">
      <c r="A439" s="150"/>
      <c r="B439" s="150"/>
      <c r="C439" s="150"/>
      <c r="D439" s="150"/>
      <c r="E439" s="150"/>
      <c r="F439" s="150"/>
      <c r="G439" s="150"/>
      <c r="H439" s="150"/>
      <c r="I439" s="150"/>
    </row>
    <row r="440" spans="1:9" x14ac:dyDescent="0.35">
      <c r="A440" s="150"/>
      <c r="B440" s="150"/>
      <c r="C440" s="150"/>
      <c r="D440" s="150"/>
      <c r="E440" s="150"/>
      <c r="F440" s="150"/>
      <c r="G440" s="150"/>
      <c r="H440" s="150"/>
      <c r="I440" s="150"/>
    </row>
    <row r="441" spans="1:9" x14ac:dyDescent="0.35">
      <c r="A441" s="150"/>
      <c r="B441" s="150"/>
      <c r="C441" s="150"/>
      <c r="D441" s="150"/>
      <c r="E441" s="150"/>
      <c r="F441" s="150"/>
      <c r="G441" s="150"/>
      <c r="H441" s="150"/>
      <c r="I441" s="150"/>
    </row>
    <row r="442" spans="1:9" x14ac:dyDescent="0.35">
      <c r="A442" s="150"/>
      <c r="B442" s="150"/>
      <c r="C442" s="150"/>
      <c r="D442" s="150"/>
      <c r="E442" s="150"/>
      <c r="F442" s="150"/>
      <c r="G442" s="150"/>
      <c r="H442" s="150"/>
      <c r="I442" s="150"/>
    </row>
    <row r="443" spans="1:9" x14ac:dyDescent="0.35">
      <c r="A443" s="150"/>
      <c r="B443" s="150"/>
      <c r="C443" s="150"/>
      <c r="D443" s="150"/>
      <c r="E443" s="150"/>
      <c r="F443" s="150"/>
      <c r="G443" s="150"/>
      <c r="H443" s="150"/>
      <c r="I443" s="150"/>
    </row>
    <row r="444" spans="1:9" x14ac:dyDescent="0.35">
      <c r="A444" s="150"/>
      <c r="B444" s="150"/>
      <c r="C444" s="150"/>
      <c r="D444" s="150"/>
      <c r="E444" s="150"/>
      <c r="F444" s="150"/>
      <c r="G444" s="150"/>
      <c r="H444" s="150"/>
      <c r="I444" s="150"/>
    </row>
    <row r="445" spans="1:9" x14ac:dyDescent="0.35">
      <c r="A445" s="150"/>
      <c r="B445" s="150"/>
      <c r="C445" s="150"/>
      <c r="D445" s="150"/>
      <c r="E445" s="150"/>
      <c r="F445" s="150"/>
      <c r="G445" s="150"/>
      <c r="H445" s="150"/>
      <c r="I445" s="150"/>
    </row>
    <row r="446" spans="1:9" x14ac:dyDescent="0.35">
      <c r="A446" s="150"/>
      <c r="B446" s="150"/>
      <c r="C446" s="150"/>
      <c r="D446" s="150"/>
      <c r="E446" s="150"/>
      <c r="F446" s="150"/>
      <c r="G446" s="150"/>
      <c r="H446" s="150"/>
      <c r="I446" s="150"/>
    </row>
    <row r="447" spans="1:9" x14ac:dyDescent="0.35">
      <c r="A447" s="150"/>
      <c r="B447" s="150"/>
      <c r="C447" s="150"/>
      <c r="D447" s="150"/>
      <c r="E447" s="150"/>
      <c r="F447" s="150"/>
      <c r="G447" s="150"/>
      <c r="H447" s="150"/>
      <c r="I447" s="150"/>
    </row>
    <row r="448" spans="1:9" x14ac:dyDescent="0.35">
      <c r="A448" s="150"/>
      <c r="B448" s="150"/>
      <c r="C448" s="150"/>
      <c r="D448" s="150"/>
      <c r="E448" s="150"/>
      <c r="F448" s="150"/>
      <c r="G448" s="150"/>
      <c r="H448" s="150"/>
      <c r="I448" s="150"/>
    </row>
    <row r="449" spans="1:9" x14ac:dyDescent="0.35">
      <c r="A449" s="150"/>
      <c r="B449" s="150"/>
      <c r="C449" s="150"/>
      <c r="D449" s="150"/>
      <c r="E449" s="150"/>
      <c r="F449" s="150"/>
      <c r="G449" s="150"/>
      <c r="H449" s="150"/>
      <c r="I449" s="150"/>
    </row>
    <row r="450" spans="1:9" x14ac:dyDescent="0.35">
      <c r="A450" s="150"/>
      <c r="B450" s="150"/>
      <c r="C450" s="150"/>
      <c r="D450" s="150"/>
      <c r="E450" s="150"/>
      <c r="F450" s="150"/>
      <c r="G450" s="150"/>
      <c r="H450" s="150"/>
      <c r="I450" s="150"/>
    </row>
    <row r="451" spans="1:9" x14ac:dyDescent="0.35">
      <c r="A451" s="150"/>
      <c r="B451" s="150"/>
      <c r="C451" s="150"/>
      <c r="D451" s="150"/>
      <c r="E451" s="150"/>
      <c r="F451" s="150"/>
      <c r="G451" s="150"/>
      <c r="H451" s="150"/>
      <c r="I451" s="150"/>
    </row>
    <row r="452" spans="1:9" x14ac:dyDescent="0.35">
      <c r="A452" s="150"/>
      <c r="B452" s="150"/>
      <c r="C452" s="150"/>
      <c r="D452" s="150"/>
      <c r="E452" s="150"/>
      <c r="F452" s="150"/>
      <c r="G452" s="150"/>
      <c r="H452" s="150"/>
      <c r="I452" s="150"/>
    </row>
    <row r="453" spans="1:9" x14ac:dyDescent="0.35">
      <c r="A453" s="150"/>
      <c r="B453" s="150"/>
      <c r="C453" s="150"/>
      <c r="D453" s="150"/>
      <c r="E453" s="150"/>
      <c r="F453" s="150"/>
      <c r="G453" s="150"/>
      <c r="H453" s="150"/>
      <c r="I453" s="150"/>
    </row>
    <row r="454" spans="1:9" x14ac:dyDescent="0.35">
      <c r="A454" s="150"/>
      <c r="B454" s="150"/>
      <c r="C454" s="150"/>
      <c r="D454" s="150"/>
      <c r="E454" s="150"/>
      <c r="F454" s="150"/>
      <c r="G454" s="150"/>
      <c r="H454" s="150"/>
      <c r="I454" s="150"/>
    </row>
    <row r="455" spans="1:9" x14ac:dyDescent="0.35">
      <c r="A455" s="150"/>
      <c r="B455" s="150"/>
      <c r="C455" s="150"/>
      <c r="D455" s="150"/>
      <c r="E455" s="150"/>
      <c r="F455" s="150"/>
      <c r="G455" s="150"/>
      <c r="H455" s="150"/>
      <c r="I455" s="150"/>
    </row>
    <row r="456" spans="1:9" x14ac:dyDescent="0.35">
      <c r="A456" s="150"/>
      <c r="B456" s="150"/>
      <c r="C456" s="150"/>
      <c r="D456" s="150"/>
      <c r="E456" s="150"/>
      <c r="F456" s="150"/>
      <c r="G456" s="150"/>
      <c r="H456" s="150"/>
      <c r="I456" s="150"/>
    </row>
    <row r="457" spans="1:9" x14ac:dyDescent="0.35">
      <c r="A457" s="150"/>
      <c r="B457" s="150"/>
      <c r="C457" s="150"/>
      <c r="D457" s="150"/>
      <c r="E457" s="150"/>
      <c r="F457" s="150"/>
      <c r="G457" s="150"/>
      <c r="H457" s="150"/>
      <c r="I457" s="150"/>
    </row>
    <row r="458" spans="1:9" x14ac:dyDescent="0.35">
      <c r="A458" s="150"/>
      <c r="B458" s="150"/>
      <c r="C458" s="150"/>
      <c r="D458" s="150"/>
      <c r="E458" s="150"/>
      <c r="F458" s="150"/>
      <c r="G458" s="150"/>
      <c r="H458" s="150"/>
      <c r="I458" s="150"/>
    </row>
    <row r="459" spans="1:9" x14ac:dyDescent="0.35">
      <c r="A459" s="150"/>
      <c r="B459" s="150"/>
      <c r="C459" s="150"/>
      <c r="D459" s="150"/>
      <c r="E459" s="150"/>
      <c r="F459" s="150"/>
      <c r="G459" s="150"/>
      <c r="H459" s="150"/>
      <c r="I459" s="150"/>
    </row>
    <row r="460" spans="1:9" x14ac:dyDescent="0.35">
      <c r="A460" s="150"/>
      <c r="B460" s="150"/>
      <c r="C460" s="150"/>
      <c r="D460" s="150"/>
      <c r="E460" s="150"/>
      <c r="F460" s="150"/>
      <c r="G460" s="150"/>
      <c r="H460" s="150"/>
      <c r="I460" s="150"/>
    </row>
    <row r="461" spans="1:9" x14ac:dyDescent="0.35">
      <c r="A461" s="150"/>
      <c r="B461" s="150"/>
      <c r="C461" s="150"/>
      <c r="D461" s="150"/>
      <c r="E461" s="150"/>
      <c r="F461" s="150"/>
      <c r="G461" s="150"/>
      <c r="H461" s="150"/>
      <c r="I461" s="150"/>
    </row>
    <row r="462" spans="1:9" x14ac:dyDescent="0.35">
      <c r="A462" s="150"/>
      <c r="B462" s="150"/>
      <c r="C462" s="150"/>
      <c r="D462" s="150"/>
      <c r="E462" s="150"/>
      <c r="F462" s="150"/>
      <c r="G462" s="150"/>
      <c r="H462" s="150"/>
      <c r="I462" s="150"/>
    </row>
    <row r="463" spans="1:9" x14ac:dyDescent="0.35">
      <c r="A463" s="150"/>
      <c r="B463" s="150"/>
      <c r="C463" s="150"/>
      <c r="D463" s="150"/>
      <c r="E463" s="150"/>
      <c r="F463" s="150"/>
      <c r="G463" s="150"/>
      <c r="H463" s="150"/>
      <c r="I463" s="150"/>
    </row>
    <row r="464" spans="1:9" x14ac:dyDescent="0.35">
      <c r="A464" s="150"/>
      <c r="B464" s="150"/>
      <c r="C464" s="150"/>
      <c r="D464" s="150"/>
      <c r="E464" s="150"/>
      <c r="F464" s="150"/>
      <c r="G464" s="150"/>
      <c r="H464" s="150"/>
      <c r="I464" s="150"/>
    </row>
    <row r="465" spans="1:9" x14ac:dyDescent="0.35">
      <c r="A465" s="150"/>
      <c r="B465" s="150"/>
      <c r="C465" s="150"/>
      <c r="D465" s="150"/>
      <c r="E465" s="150"/>
      <c r="F465" s="150"/>
      <c r="G465" s="150"/>
      <c r="H465" s="150"/>
      <c r="I465" s="150"/>
    </row>
    <row r="466" spans="1:9" x14ac:dyDescent="0.35">
      <c r="A466" s="150"/>
      <c r="B466" s="150"/>
      <c r="C466" s="150"/>
      <c r="D466" s="150"/>
      <c r="E466" s="150"/>
      <c r="F466" s="150"/>
      <c r="G466" s="150"/>
      <c r="H466" s="150"/>
      <c r="I466" s="150"/>
    </row>
    <row r="467" spans="1:9" x14ac:dyDescent="0.35">
      <c r="A467" s="150"/>
      <c r="B467" s="150"/>
      <c r="C467" s="150"/>
      <c r="D467" s="150"/>
      <c r="E467" s="150"/>
      <c r="F467" s="150"/>
      <c r="G467" s="150"/>
      <c r="H467" s="150"/>
      <c r="I467" s="150"/>
    </row>
    <row r="468" spans="1:9" x14ac:dyDescent="0.35">
      <c r="A468" s="150"/>
      <c r="B468" s="150"/>
      <c r="C468" s="150"/>
      <c r="D468" s="150"/>
      <c r="E468" s="150"/>
      <c r="F468" s="150"/>
      <c r="G468" s="150"/>
      <c r="H468" s="150"/>
      <c r="I468" s="150"/>
    </row>
    <row r="469" spans="1:9" x14ac:dyDescent="0.35">
      <c r="A469" s="150"/>
      <c r="B469" s="150"/>
      <c r="C469" s="150"/>
      <c r="D469" s="150"/>
      <c r="E469" s="150"/>
      <c r="F469" s="150"/>
      <c r="G469" s="150"/>
      <c r="H469" s="150"/>
      <c r="I469" s="150"/>
    </row>
    <row r="470" spans="1:9" x14ac:dyDescent="0.35">
      <c r="A470" s="150"/>
      <c r="B470" s="150"/>
      <c r="C470" s="150"/>
      <c r="D470" s="150"/>
      <c r="E470" s="150"/>
      <c r="F470" s="150"/>
      <c r="G470" s="150"/>
      <c r="H470" s="150"/>
      <c r="I470" s="150"/>
    </row>
    <row r="471" spans="1:9" x14ac:dyDescent="0.35">
      <c r="A471" s="150"/>
      <c r="B471" s="150"/>
      <c r="C471" s="150"/>
      <c r="D471" s="150"/>
      <c r="E471" s="150"/>
      <c r="F471" s="150"/>
      <c r="G471" s="150"/>
      <c r="H471" s="150"/>
      <c r="I471" s="150"/>
    </row>
    <row r="472" spans="1:9" x14ac:dyDescent="0.35">
      <c r="A472" s="150"/>
      <c r="B472" s="150"/>
      <c r="C472" s="150"/>
      <c r="D472" s="150"/>
      <c r="E472" s="150"/>
      <c r="F472" s="150"/>
      <c r="G472" s="150"/>
      <c r="H472" s="150"/>
      <c r="I472" s="150"/>
    </row>
    <row r="473" spans="1:9" x14ac:dyDescent="0.35">
      <c r="A473" s="150"/>
      <c r="B473" s="150"/>
      <c r="C473" s="150"/>
      <c r="D473" s="150"/>
      <c r="E473" s="150"/>
      <c r="F473" s="150"/>
      <c r="G473" s="150"/>
      <c r="H473" s="150"/>
      <c r="I473" s="150"/>
    </row>
    <row r="474" spans="1:9" x14ac:dyDescent="0.35">
      <c r="A474" s="150"/>
      <c r="B474" s="150"/>
      <c r="C474" s="150"/>
      <c r="D474" s="150"/>
      <c r="E474" s="150"/>
      <c r="F474" s="150"/>
      <c r="G474" s="150"/>
      <c r="H474" s="150"/>
      <c r="I474" s="150"/>
    </row>
    <row r="475" spans="1:9" x14ac:dyDescent="0.35">
      <c r="A475" s="150"/>
      <c r="B475" s="150"/>
      <c r="C475" s="150"/>
      <c r="D475" s="150"/>
      <c r="E475" s="150"/>
      <c r="F475" s="150"/>
      <c r="G475" s="150"/>
      <c r="H475" s="150"/>
      <c r="I475" s="150"/>
    </row>
    <row r="476" spans="1:9" x14ac:dyDescent="0.35">
      <c r="A476" s="150"/>
      <c r="B476" s="150"/>
      <c r="C476" s="150"/>
      <c r="D476" s="150"/>
      <c r="E476" s="150"/>
      <c r="F476" s="150"/>
      <c r="G476" s="150"/>
      <c r="H476" s="150"/>
      <c r="I476" s="150"/>
    </row>
    <row r="477" spans="1:9" x14ac:dyDescent="0.35">
      <c r="A477" s="150"/>
      <c r="B477" s="150"/>
      <c r="C477" s="150"/>
      <c r="D477" s="150"/>
      <c r="E477" s="150"/>
      <c r="F477" s="150"/>
      <c r="G477" s="150"/>
      <c r="H477" s="150"/>
      <c r="I477" s="150"/>
    </row>
    <row r="478" spans="1:9" x14ac:dyDescent="0.35">
      <c r="A478" s="150"/>
      <c r="B478" s="150"/>
      <c r="C478" s="150"/>
      <c r="D478" s="150"/>
      <c r="E478" s="150"/>
      <c r="F478" s="150"/>
      <c r="G478" s="150"/>
      <c r="H478" s="150"/>
      <c r="I478" s="150"/>
    </row>
    <row r="479" spans="1:9" x14ac:dyDescent="0.35">
      <c r="A479" s="150"/>
      <c r="B479" s="150"/>
      <c r="C479" s="150"/>
      <c r="D479" s="150"/>
      <c r="E479" s="150"/>
      <c r="F479" s="150"/>
      <c r="G479" s="150"/>
      <c r="H479" s="150"/>
      <c r="I479" s="150"/>
    </row>
    <row r="480" spans="1:9" x14ac:dyDescent="0.35">
      <c r="A480" s="150"/>
      <c r="B480" s="150"/>
      <c r="C480" s="150"/>
      <c r="D480" s="150"/>
      <c r="E480" s="150"/>
      <c r="F480" s="150"/>
      <c r="G480" s="150"/>
      <c r="H480" s="150"/>
      <c r="I480" s="150"/>
    </row>
    <row r="481" spans="1:9" x14ac:dyDescent="0.35">
      <c r="A481" s="150"/>
      <c r="B481" s="150"/>
      <c r="C481" s="150"/>
      <c r="D481" s="150"/>
      <c r="E481" s="150"/>
      <c r="F481" s="150"/>
      <c r="G481" s="150"/>
      <c r="H481" s="150"/>
      <c r="I481" s="150"/>
    </row>
    <row r="482" spans="1:9" x14ac:dyDescent="0.35">
      <c r="A482" s="150"/>
      <c r="B482" s="150"/>
      <c r="C482" s="150"/>
      <c r="D482" s="150"/>
      <c r="E482" s="150"/>
      <c r="F482" s="150"/>
      <c r="G482" s="150"/>
      <c r="H482" s="150"/>
      <c r="I482" s="150"/>
    </row>
    <row r="483" spans="1:9" x14ac:dyDescent="0.35">
      <c r="A483" s="150"/>
      <c r="B483" s="150"/>
      <c r="C483" s="150"/>
      <c r="D483" s="150"/>
      <c r="E483" s="150"/>
      <c r="F483" s="150"/>
      <c r="G483" s="150"/>
      <c r="H483" s="150"/>
      <c r="I483" s="150"/>
    </row>
    <row r="484" spans="1:9" x14ac:dyDescent="0.35">
      <c r="A484" s="150"/>
      <c r="B484" s="150"/>
      <c r="C484" s="150"/>
      <c r="D484" s="150"/>
      <c r="E484" s="150"/>
      <c r="F484" s="150"/>
      <c r="G484" s="150"/>
      <c r="H484" s="150"/>
      <c r="I484" s="150"/>
    </row>
    <row r="485" spans="1:9" x14ac:dyDescent="0.35">
      <c r="A485" s="150"/>
      <c r="B485" s="150"/>
      <c r="C485" s="150"/>
      <c r="D485" s="150"/>
      <c r="E485" s="150"/>
      <c r="F485" s="150"/>
      <c r="G485" s="150"/>
      <c r="H485" s="150"/>
      <c r="I485" s="150"/>
    </row>
    <row r="486" spans="1:9" x14ac:dyDescent="0.35">
      <c r="A486" s="150"/>
      <c r="B486" s="150"/>
      <c r="C486" s="150"/>
      <c r="D486" s="150"/>
      <c r="E486" s="150"/>
      <c r="F486" s="150"/>
      <c r="G486" s="150"/>
      <c r="H486" s="150"/>
      <c r="I486" s="150"/>
    </row>
    <row r="487" spans="1:9" x14ac:dyDescent="0.35">
      <c r="A487" s="150"/>
      <c r="B487" s="150"/>
      <c r="C487" s="150"/>
      <c r="D487" s="150"/>
      <c r="E487" s="150"/>
      <c r="F487" s="150"/>
      <c r="G487" s="150"/>
      <c r="H487" s="150"/>
      <c r="I487" s="150"/>
    </row>
    <row r="488" spans="1:9" x14ac:dyDescent="0.35">
      <c r="A488" s="150"/>
      <c r="B488" s="150"/>
      <c r="C488" s="150"/>
      <c r="D488" s="150"/>
      <c r="E488" s="150"/>
      <c r="F488" s="150"/>
      <c r="G488" s="150"/>
      <c r="H488" s="150"/>
      <c r="I488" s="150"/>
    </row>
    <row r="489" spans="1:9" x14ac:dyDescent="0.35">
      <c r="A489" s="150"/>
      <c r="B489" s="150"/>
      <c r="C489" s="150"/>
      <c r="D489" s="150"/>
      <c r="E489" s="150"/>
      <c r="F489" s="150"/>
      <c r="G489" s="150"/>
      <c r="H489" s="150"/>
      <c r="I489" s="150"/>
    </row>
    <row r="490" spans="1:9" x14ac:dyDescent="0.35">
      <c r="A490" s="150"/>
      <c r="B490" s="150"/>
      <c r="C490" s="150"/>
      <c r="D490" s="150"/>
      <c r="E490" s="150"/>
      <c r="F490" s="150"/>
      <c r="G490" s="150"/>
      <c r="H490" s="150"/>
      <c r="I490" s="150"/>
    </row>
    <row r="491" spans="1:9" x14ac:dyDescent="0.35">
      <c r="A491" s="150"/>
      <c r="B491" s="150"/>
      <c r="C491" s="150"/>
      <c r="D491" s="150"/>
      <c r="E491" s="150"/>
      <c r="F491" s="150"/>
      <c r="G491" s="150"/>
      <c r="H491" s="150"/>
      <c r="I491" s="150"/>
    </row>
    <row r="492" spans="1:9" x14ac:dyDescent="0.35">
      <c r="A492" s="150"/>
      <c r="B492" s="150"/>
      <c r="C492" s="150"/>
      <c r="D492" s="150"/>
      <c r="E492" s="150"/>
      <c r="F492" s="150"/>
      <c r="G492" s="150"/>
      <c r="H492" s="150"/>
      <c r="I492" s="150"/>
    </row>
    <row r="493" spans="1:9" x14ac:dyDescent="0.35">
      <c r="A493" s="150"/>
      <c r="B493" s="150"/>
      <c r="C493" s="150"/>
      <c r="D493" s="150"/>
      <c r="E493" s="150"/>
      <c r="F493" s="150"/>
      <c r="G493" s="150"/>
      <c r="H493" s="150"/>
      <c r="I493" s="150"/>
    </row>
    <row r="494" spans="1:9" x14ac:dyDescent="0.35">
      <c r="A494" s="150"/>
      <c r="B494" s="150"/>
      <c r="C494" s="150"/>
      <c r="D494" s="150"/>
      <c r="E494" s="150"/>
      <c r="F494" s="150"/>
      <c r="G494" s="150"/>
      <c r="H494" s="150"/>
      <c r="I494" s="150"/>
    </row>
    <row r="495" spans="1:9" x14ac:dyDescent="0.35">
      <c r="A495" s="150"/>
      <c r="B495" s="150"/>
      <c r="C495" s="150"/>
      <c r="D495" s="150"/>
      <c r="E495" s="150"/>
      <c r="F495" s="150"/>
      <c r="G495" s="150"/>
      <c r="H495" s="150"/>
      <c r="I495" s="150"/>
    </row>
    <row r="496" spans="1:9" x14ac:dyDescent="0.35">
      <c r="A496" s="150"/>
      <c r="B496" s="150"/>
      <c r="C496" s="150"/>
      <c r="D496" s="150"/>
      <c r="E496" s="150"/>
      <c r="F496" s="150"/>
      <c r="G496" s="150"/>
      <c r="H496" s="150"/>
      <c r="I496" s="150"/>
    </row>
    <row r="497" spans="1:9" x14ac:dyDescent="0.35">
      <c r="A497" s="150"/>
      <c r="B497" s="150"/>
      <c r="C497" s="150"/>
      <c r="D497" s="150"/>
      <c r="E497" s="150"/>
      <c r="F497" s="150"/>
      <c r="G497" s="150"/>
      <c r="H497" s="150"/>
      <c r="I497" s="150"/>
    </row>
    <row r="498" spans="1:9" x14ac:dyDescent="0.35">
      <c r="A498" s="150"/>
      <c r="B498" s="150"/>
      <c r="C498" s="150"/>
      <c r="D498" s="150"/>
      <c r="E498" s="150"/>
      <c r="F498" s="150"/>
      <c r="G498" s="150"/>
      <c r="H498" s="150"/>
      <c r="I498" s="150"/>
    </row>
    <row r="499" spans="1:9" x14ac:dyDescent="0.35">
      <c r="A499" s="150"/>
      <c r="B499" s="150"/>
      <c r="C499" s="150"/>
      <c r="D499" s="150"/>
      <c r="E499" s="150"/>
      <c r="F499" s="150"/>
      <c r="G499" s="150"/>
      <c r="H499" s="150"/>
      <c r="I499" s="150"/>
    </row>
    <row r="500" spans="1:9" x14ac:dyDescent="0.35">
      <c r="A500" s="150"/>
      <c r="B500" s="150"/>
      <c r="C500" s="150"/>
      <c r="D500" s="150"/>
      <c r="E500" s="150"/>
      <c r="F500" s="150"/>
      <c r="G500" s="150"/>
      <c r="H500" s="150"/>
      <c r="I500" s="150"/>
    </row>
    <row r="501" spans="1:9" x14ac:dyDescent="0.35">
      <c r="A501" s="150"/>
      <c r="B501" s="150"/>
      <c r="C501" s="150"/>
      <c r="D501" s="150"/>
      <c r="E501" s="150"/>
      <c r="F501" s="150"/>
      <c r="G501" s="150"/>
      <c r="H501" s="150"/>
      <c r="I501" s="150"/>
    </row>
    <row r="502" spans="1:9" x14ac:dyDescent="0.35">
      <c r="A502" s="150"/>
      <c r="B502" s="150"/>
      <c r="C502" s="150"/>
      <c r="D502" s="150"/>
      <c r="E502" s="150"/>
      <c r="F502" s="150"/>
      <c r="G502" s="150"/>
      <c r="H502" s="150"/>
      <c r="I502" s="150"/>
    </row>
    <row r="503" spans="1:9" x14ac:dyDescent="0.35">
      <c r="A503" s="150"/>
      <c r="B503" s="150"/>
      <c r="C503" s="150"/>
      <c r="D503" s="150"/>
      <c r="E503" s="150"/>
      <c r="F503" s="150"/>
      <c r="G503" s="150"/>
      <c r="H503" s="150"/>
      <c r="I503" s="150"/>
    </row>
    <row r="504" spans="1:9" x14ac:dyDescent="0.35">
      <c r="A504" s="150"/>
      <c r="B504" s="150"/>
      <c r="C504" s="150"/>
      <c r="D504" s="150"/>
      <c r="E504" s="150"/>
      <c r="F504" s="150"/>
      <c r="G504" s="150"/>
      <c r="H504" s="150"/>
      <c r="I504" s="150"/>
    </row>
    <row r="505" spans="1:9" x14ac:dyDescent="0.35">
      <c r="A505" s="150"/>
      <c r="B505" s="150"/>
      <c r="C505" s="150"/>
      <c r="D505" s="150"/>
      <c r="E505" s="150"/>
      <c r="F505" s="150"/>
      <c r="G505" s="150"/>
      <c r="H505" s="150"/>
      <c r="I505" s="150"/>
    </row>
    <row r="506" spans="1:9" x14ac:dyDescent="0.35">
      <c r="A506" s="150"/>
      <c r="B506" s="150"/>
      <c r="C506" s="150"/>
      <c r="D506" s="150"/>
      <c r="E506" s="150"/>
      <c r="F506" s="150"/>
      <c r="G506" s="150"/>
      <c r="H506" s="150"/>
      <c r="I506" s="150"/>
    </row>
    <row r="507" spans="1:9" x14ac:dyDescent="0.35">
      <c r="A507" s="150"/>
      <c r="B507" s="150"/>
      <c r="C507" s="150"/>
      <c r="D507" s="150"/>
      <c r="E507" s="150"/>
      <c r="F507" s="150"/>
      <c r="G507" s="150"/>
      <c r="H507" s="150"/>
      <c r="I507" s="150"/>
    </row>
    <row r="508" spans="1:9" x14ac:dyDescent="0.35">
      <c r="A508" s="150"/>
      <c r="B508" s="150"/>
      <c r="C508" s="150"/>
      <c r="D508" s="150"/>
      <c r="E508" s="150"/>
      <c r="F508" s="150"/>
      <c r="G508" s="150"/>
      <c r="H508" s="150"/>
      <c r="I508" s="150"/>
    </row>
    <row r="509" spans="1:9" x14ac:dyDescent="0.35">
      <c r="A509" s="150"/>
      <c r="B509" s="150"/>
      <c r="C509" s="150"/>
      <c r="D509" s="150"/>
      <c r="E509" s="150"/>
      <c r="F509" s="150"/>
      <c r="G509" s="150"/>
      <c r="H509" s="150"/>
      <c r="I509" s="150"/>
    </row>
    <row r="510" spans="1:9" x14ac:dyDescent="0.35">
      <c r="A510" s="150"/>
      <c r="B510" s="150"/>
      <c r="C510" s="150"/>
      <c r="D510" s="150"/>
      <c r="E510" s="150"/>
      <c r="F510" s="150"/>
      <c r="G510" s="150"/>
      <c r="H510" s="150"/>
      <c r="I510" s="150"/>
    </row>
    <row r="511" spans="1:9" x14ac:dyDescent="0.35">
      <c r="A511" s="150"/>
      <c r="B511" s="150"/>
      <c r="C511" s="150"/>
      <c r="D511" s="150"/>
      <c r="E511" s="150"/>
      <c r="F511" s="150"/>
      <c r="G511" s="150"/>
      <c r="H511" s="150"/>
      <c r="I511" s="150"/>
    </row>
    <row r="512" spans="1:9" x14ac:dyDescent="0.35">
      <c r="A512" s="150"/>
      <c r="B512" s="150"/>
      <c r="C512" s="150"/>
      <c r="D512" s="150"/>
      <c r="E512" s="150"/>
      <c r="F512" s="150"/>
      <c r="G512" s="150"/>
      <c r="H512" s="150"/>
      <c r="I512" s="150"/>
    </row>
    <row r="513" spans="1:9" x14ac:dyDescent="0.35">
      <c r="A513" s="150"/>
      <c r="B513" s="150"/>
      <c r="C513" s="150"/>
      <c r="D513" s="150"/>
      <c r="E513" s="150"/>
      <c r="F513" s="150"/>
      <c r="G513" s="150"/>
      <c r="H513" s="150"/>
      <c r="I513" s="150"/>
    </row>
    <row r="514" spans="1:9" x14ac:dyDescent="0.35">
      <c r="A514" s="150"/>
      <c r="B514" s="150"/>
      <c r="C514" s="150"/>
      <c r="D514" s="150"/>
      <c r="E514" s="150"/>
      <c r="F514" s="150"/>
      <c r="G514" s="150"/>
      <c r="H514" s="150"/>
      <c r="I514" s="150"/>
    </row>
    <row r="515" spans="1:9" x14ac:dyDescent="0.35">
      <c r="A515" s="150"/>
      <c r="B515" s="150"/>
      <c r="C515" s="150"/>
      <c r="D515" s="150"/>
      <c r="E515" s="150"/>
      <c r="F515" s="150"/>
      <c r="G515" s="150"/>
      <c r="H515" s="150"/>
      <c r="I515" s="150"/>
    </row>
    <row r="516" spans="1:9" x14ac:dyDescent="0.35">
      <c r="A516" s="150"/>
      <c r="B516" s="150"/>
      <c r="C516" s="150"/>
      <c r="D516" s="150"/>
      <c r="E516" s="150"/>
      <c r="F516" s="150"/>
      <c r="G516" s="150"/>
      <c r="H516" s="150"/>
      <c r="I516" s="150"/>
    </row>
    <row r="517" spans="1:9" x14ac:dyDescent="0.35">
      <c r="A517" s="150"/>
      <c r="B517" s="150"/>
      <c r="C517" s="150"/>
      <c r="D517" s="150"/>
      <c r="E517" s="150"/>
      <c r="F517" s="150"/>
      <c r="G517" s="150"/>
      <c r="H517" s="150"/>
      <c r="I517" s="150"/>
    </row>
    <row r="518" spans="1:9" x14ac:dyDescent="0.35">
      <c r="A518" s="150"/>
      <c r="B518" s="150"/>
      <c r="C518" s="150"/>
      <c r="D518" s="150"/>
      <c r="E518" s="150"/>
      <c r="F518" s="150"/>
      <c r="G518" s="150"/>
      <c r="H518" s="150"/>
      <c r="I518" s="150"/>
    </row>
    <row r="519" spans="1:9" x14ac:dyDescent="0.35">
      <c r="A519" s="150"/>
      <c r="B519" s="150"/>
      <c r="C519" s="150"/>
      <c r="D519" s="150"/>
      <c r="E519" s="150"/>
      <c r="F519" s="150"/>
      <c r="G519" s="150"/>
      <c r="H519" s="150"/>
      <c r="I519" s="150"/>
    </row>
    <row r="520" spans="1:9" x14ac:dyDescent="0.35">
      <c r="A520" s="150"/>
      <c r="B520" s="150"/>
      <c r="C520" s="150"/>
      <c r="D520" s="150"/>
      <c r="E520" s="150"/>
      <c r="F520" s="150"/>
      <c r="G520" s="150"/>
      <c r="H520" s="150"/>
      <c r="I520" s="150"/>
    </row>
    <row r="521" spans="1:9" x14ac:dyDescent="0.35">
      <c r="A521" s="150"/>
      <c r="B521" s="150"/>
      <c r="C521" s="150"/>
      <c r="D521" s="150"/>
      <c r="E521" s="150"/>
      <c r="F521" s="150"/>
      <c r="G521" s="150"/>
      <c r="H521" s="150"/>
      <c r="I521" s="150"/>
    </row>
    <row r="522" spans="1:9" x14ac:dyDescent="0.35">
      <c r="A522" s="150"/>
      <c r="B522" s="150"/>
      <c r="C522" s="150"/>
      <c r="D522" s="150"/>
      <c r="E522" s="150"/>
      <c r="F522" s="150"/>
      <c r="G522" s="150"/>
      <c r="H522" s="150"/>
      <c r="I522" s="150"/>
    </row>
    <row r="523" spans="1:9" x14ac:dyDescent="0.35">
      <c r="A523" s="150"/>
      <c r="B523" s="150"/>
      <c r="C523" s="150"/>
      <c r="D523" s="150"/>
      <c r="E523" s="150"/>
      <c r="F523" s="150"/>
      <c r="G523" s="150"/>
      <c r="H523" s="150"/>
      <c r="I523" s="150"/>
    </row>
    <row r="524" spans="1:9" x14ac:dyDescent="0.35">
      <c r="A524" s="150"/>
      <c r="B524" s="150"/>
      <c r="C524" s="150"/>
      <c r="D524" s="150"/>
      <c r="E524" s="150"/>
      <c r="F524" s="150"/>
      <c r="G524" s="150"/>
      <c r="H524" s="150"/>
      <c r="I524" s="150"/>
    </row>
    <row r="525" spans="1:9" x14ac:dyDescent="0.35">
      <c r="A525" s="150"/>
      <c r="B525" s="150"/>
      <c r="C525" s="150"/>
      <c r="D525" s="150"/>
      <c r="E525" s="150"/>
      <c r="F525" s="150"/>
      <c r="G525" s="150"/>
      <c r="H525" s="150"/>
      <c r="I525" s="150"/>
    </row>
    <row r="526" spans="1:9" x14ac:dyDescent="0.35">
      <c r="A526" s="150"/>
      <c r="B526" s="150"/>
      <c r="C526" s="150"/>
      <c r="D526" s="150"/>
      <c r="E526" s="150"/>
      <c r="F526" s="150"/>
      <c r="G526" s="150"/>
      <c r="H526" s="150"/>
      <c r="I526" s="150"/>
    </row>
    <row r="527" spans="1:9" x14ac:dyDescent="0.35">
      <c r="A527" s="150"/>
      <c r="B527" s="150"/>
      <c r="C527" s="150"/>
      <c r="D527" s="150"/>
      <c r="E527" s="150"/>
      <c r="F527" s="150"/>
      <c r="G527" s="150"/>
      <c r="H527" s="150"/>
      <c r="I527" s="150"/>
    </row>
    <row r="528" spans="1:9" x14ac:dyDescent="0.35">
      <c r="A528" s="150"/>
      <c r="B528" s="150"/>
      <c r="C528" s="150"/>
      <c r="D528" s="150"/>
      <c r="E528" s="150"/>
      <c r="F528" s="150"/>
      <c r="G528" s="150"/>
      <c r="H528" s="150"/>
      <c r="I528" s="150"/>
    </row>
    <row r="529" spans="1:9" x14ac:dyDescent="0.35">
      <c r="A529" s="150"/>
      <c r="B529" s="150"/>
      <c r="C529" s="150"/>
      <c r="D529" s="150"/>
      <c r="E529" s="150"/>
      <c r="F529" s="150"/>
      <c r="G529" s="150"/>
      <c r="H529" s="150"/>
      <c r="I529" s="150"/>
    </row>
    <row r="530" spans="1:9" x14ac:dyDescent="0.35">
      <c r="A530" s="150"/>
      <c r="B530" s="150"/>
      <c r="C530" s="150"/>
      <c r="D530" s="150"/>
      <c r="E530" s="150"/>
      <c r="F530" s="150"/>
      <c r="G530" s="150"/>
      <c r="H530" s="150"/>
      <c r="I530" s="150"/>
    </row>
    <row r="531" spans="1:9" x14ac:dyDescent="0.35">
      <c r="A531" s="150"/>
      <c r="B531" s="150"/>
      <c r="C531" s="150"/>
      <c r="D531" s="150"/>
      <c r="E531" s="150"/>
      <c r="F531" s="150"/>
      <c r="G531" s="150"/>
      <c r="H531" s="150"/>
      <c r="I531" s="150"/>
    </row>
    <row r="532" spans="1:9" x14ac:dyDescent="0.35">
      <c r="A532" s="150"/>
      <c r="B532" s="150"/>
      <c r="C532" s="150"/>
      <c r="D532" s="150"/>
      <c r="E532" s="150"/>
      <c r="F532" s="150"/>
      <c r="G532" s="150"/>
      <c r="H532" s="150"/>
      <c r="I532" s="150"/>
    </row>
    <row r="533" spans="1:9" x14ac:dyDescent="0.35">
      <c r="A533" s="150"/>
      <c r="B533" s="150"/>
      <c r="C533" s="150"/>
      <c r="D533" s="150"/>
      <c r="E533" s="150"/>
      <c r="F533" s="150"/>
      <c r="G533" s="150"/>
      <c r="H533" s="150"/>
      <c r="I533" s="150"/>
    </row>
    <row r="534" spans="1:9" x14ac:dyDescent="0.35">
      <c r="A534" s="150"/>
      <c r="B534" s="150"/>
      <c r="C534" s="150"/>
      <c r="D534" s="150"/>
      <c r="E534" s="150"/>
      <c r="F534" s="150"/>
      <c r="G534" s="150"/>
      <c r="H534" s="150"/>
      <c r="I534" s="150"/>
    </row>
    <row r="535" spans="1:9" x14ac:dyDescent="0.35">
      <c r="A535" s="150"/>
      <c r="B535" s="150"/>
      <c r="C535" s="150"/>
      <c r="D535" s="150"/>
      <c r="E535" s="150"/>
      <c r="F535" s="150"/>
      <c r="G535" s="150"/>
      <c r="H535" s="150"/>
      <c r="I535" s="150"/>
    </row>
    <row r="536" spans="1:9" x14ac:dyDescent="0.35">
      <c r="A536" s="150"/>
      <c r="B536" s="150"/>
      <c r="C536" s="150"/>
      <c r="D536" s="150"/>
      <c r="E536" s="150"/>
      <c r="F536" s="150"/>
      <c r="G536" s="150"/>
      <c r="H536" s="150"/>
      <c r="I536" s="150"/>
    </row>
    <row r="537" spans="1:9" x14ac:dyDescent="0.35">
      <c r="A537" s="150"/>
      <c r="B537" s="150"/>
      <c r="C537" s="150"/>
      <c r="D537" s="150"/>
      <c r="E537" s="150"/>
      <c r="F537" s="150"/>
      <c r="G537" s="150"/>
      <c r="H537" s="150"/>
      <c r="I537" s="150"/>
    </row>
    <row r="538" spans="1:9" x14ac:dyDescent="0.35">
      <c r="A538" s="150"/>
      <c r="B538" s="150"/>
      <c r="C538" s="150"/>
      <c r="D538" s="150"/>
      <c r="E538" s="150"/>
      <c r="F538" s="150"/>
      <c r="G538" s="150"/>
      <c r="H538" s="150"/>
      <c r="I538" s="150"/>
    </row>
    <row r="539" spans="1:9" x14ac:dyDescent="0.35">
      <c r="A539" s="150"/>
      <c r="B539" s="150"/>
      <c r="C539" s="150"/>
      <c r="D539" s="150"/>
      <c r="E539" s="150"/>
      <c r="F539" s="150"/>
      <c r="G539" s="150"/>
      <c r="H539" s="150"/>
      <c r="I539" s="150"/>
    </row>
    <row r="540" spans="1:9" x14ac:dyDescent="0.35">
      <c r="A540" s="150"/>
      <c r="B540" s="150"/>
      <c r="C540" s="150"/>
      <c r="D540" s="150"/>
      <c r="E540" s="150"/>
      <c r="F540" s="150"/>
      <c r="G540" s="150"/>
      <c r="H540" s="150"/>
      <c r="I540" s="150"/>
    </row>
    <row r="541" spans="1:9" x14ac:dyDescent="0.35">
      <c r="A541" s="150"/>
      <c r="B541" s="150"/>
      <c r="C541" s="150"/>
      <c r="D541" s="150"/>
      <c r="E541" s="150"/>
      <c r="F541" s="150"/>
      <c r="G541" s="150"/>
      <c r="H541" s="150"/>
      <c r="I541" s="150"/>
    </row>
    <row r="542" spans="1:9" x14ac:dyDescent="0.35">
      <c r="A542" s="150"/>
      <c r="B542" s="150"/>
      <c r="C542" s="150"/>
      <c r="D542" s="150"/>
      <c r="E542" s="150"/>
      <c r="F542" s="150"/>
      <c r="G542" s="150"/>
      <c r="H542" s="150"/>
      <c r="I542" s="150"/>
    </row>
    <row r="543" spans="1:9" x14ac:dyDescent="0.35">
      <c r="A543" s="150"/>
      <c r="B543" s="150"/>
      <c r="C543" s="150"/>
      <c r="D543" s="150"/>
      <c r="E543" s="150"/>
      <c r="F543" s="150"/>
      <c r="G543" s="150"/>
      <c r="H543" s="150"/>
      <c r="I543" s="150"/>
    </row>
    <row r="544" spans="1:9" x14ac:dyDescent="0.35">
      <c r="A544" s="150"/>
      <c r="B544" s="150"/>
      <c r="C544" s="150"/>
      <c r="D544" s="150"/>
      <c r="E544" s="150"/>
      <c r="F544" s="150"/>
      <c r="G544" s="150"/>
      <c r="H544" s="150"/>
      <c r="I544" s="150"/>
    </row>
    <row r="545" spans="1:9" x14ac:dyDescent="0.35">
      <c r="A545" s="150"/>
      <c r="B545" s="150"/>
      <c r="C545" s="150"/>
      <c r="D545" s="150"/>
      <c r="E545" s="150"/>
      <c r="F545" s="150"/>
      <c r="G545" s="150"/>
      <c r="H545" s="150"/>
      <c r="I545" s="150"/>
    </row>
    <row r="546" spans="1:9" x14ac:dyDescent="0.35">
      <c r="A546" s="150"/>
      <c r="B546" s="150"/>
      <c r="C546" s="150"/>
      <c r="D546" s="150"/>
      <c r="E546" s="150"/>
      <c r="F546" s="150"/>
      <c r="G546" s="150"/>
      <c r="H546" s="150"/>
      <c r="I546" s="150"/>
    </row>
    <row r="547" spans="1:9" x14ac:dyDescent="0.35">
      <c r="A547" s="150"/>
      <c r="B547" s="150"/>
      <c r="C547" s="150"/>
      <c r="D547" s="150"/>
      <c r="E547" s="150"/>
      <c r="F547" s="150"/>
      <c r="G547" s="150"/>
      <c r="H547" s="150"/>
      <c r="I547" s="150"/>
    </row>
    <row r="548" spans="1:9" x14ac:dyDescent="0.35">
      <c r="A548" s="150"/>
      <c r="B548" s="150"/>
      <c r="C548" s="150"/>
      <c r="D548" s="150"/>
      <c r="E548" s="150"/>
      <c r="F548" s="150"/>
      <c r="G548" s="150"/>
      <c r="H548" s="150"/>
      <c r="I548" s="150"/>
    </row>
    <row r="549" spans="1:9" x14ac:dyDescent="0.35">
      <c r="A549" s="150"/>
      <c r="B549" s="150"/>
      <c r="C549" s="150"/>
      <c r="D549" s="150"/>
      <c r="E549" s="150"/>
      <c r="F549" s="150"/>
      <c r="G549" s="150"/>
      <c r="H549" s="150"/>
      <c r="I549" s="150"/>
    </row>
    <row r="550" spans="1:9" x14ac:dyDescent="0.35">
      <c r="A550" s="150"/>
      <c r="B550" s="150"/>
      <c r="C550" s="150"/>
      <c r="D550" s="150"/>
      <c r="E550" s="150"/>
      <c r="F550" s="150"/>
      <c r="G550" s="150"/>
      <c r="H550" s="150"/>
      <c r="I550" s="150"/>
    </row>
    <row r="551" spans="1:9" x14ac:dyDescent="0.35">
      <c r="A551" s="150"/>
      <c r="B551" s="150"/>
      <c r="C551" s="150"/>
      <c r="D551" s="150"/>
      <c r="E551" s="150"/>
      <c r="F551" s="150"/>
      <c r="G551" s="150"/>
      <c r="H551" s="150"/>
      <c r="I551" s="150"/>
    </row>
    <row r="552" spans="1:9" x14ac:dyDescent="0.35">
      <c r="A552" s="150"/>
      <c r="B552" s="150"/>
      <c r="C552" s="150"/>
      <c r="D552" s="150"/>
      <c r="E552" s="150"/>
      <c r="F552" s="150"/>
      <c r="G552" s="150"/>
      <c r="H552" s="150"/>
      <c r="I552" s="150"/>
    </row>
    <row r="553" spans="1:9" x14ac:dyDescent="0.35">
      <c r="A553" s="150"/>
      <c r="B553" s="150"/>
      <c r="C553" s="150"/>
      <c r="D553" s="150"/>
      <c r="E553" s="150"/>
      <c r="F553" s="150"/>
      <c r="G553" s="150"/>
      <c r="H553" s="150"/>
      <c r="I553" s="150"/>
    </row>
    <row r="554" spans="1:9" x14ac:dyDescent="0.35">
      <c r="A554" s="150"/>
      <c r="B554" s="150"/>
      <c r="C554" s="150"/>
      <c r="D554" s="150"/>
      <c r="E554" s="150"/>
      <c r="F554" s="150"/>
      <c r="G554" s="150"/>
      <c r="H554" s="150"/>
      <c r="I554" s="150"/>
    </row>
    <row r="555" spans="1:9" x14ac:dyDescent="0.35">
      <c r="A555" s="150"/>
      <c r="B555" s="150"/>
      <c r="C555" s="150"/>
      <c r="D555" s="150"/>
      <c r="E555" s="150"/>
      <c r="F555" s="150"/>
      <c r="G555" s="150"/>
      <c r="H555" s="150"/>
      <c r="I555" s="150"/>
    </row>
    <row r="556" spans="1:9" x14ac:dyDescent="0.35">
      <c r="A556" s="150"/>
      <c r="B556" s="150"/>
      <c r="C556" s="150"/>
      <c r="D556" s="150"/>
      <c r="E556" s="150"/>
      <c r="F556" s="150"/>
      <c r="G556" s="150"/>
      <c r="H556" s="150"/>
      <c r="I556" s="150"/>
    </row>
    <row r="557" spans="1:9" x14ac:dyDescent="0.35">
      <c r="A557" s="150"/>
      <c r="B557" s="150"/>
      <c r="C557" s="150"/>
      <c r="D557" s="150"/>
      <c r="E557" s="150"/>
      <c r="F557" s="150"/>
      <c r="G557" s="150"/>
      <c r="H557" s="150"/>
      <c r="I557" s="150"/>
    </row>
    <row r="558" spans="1:9" x14ac:dyDescent="0.35">
      <c r="A558" s="150"/>
      <c r="B558" s="150"/>
      <c r="C558" s="150"/>
      <c r="D558" s="150"/>
      <c r="E558" s="150"/>
      <c r="F558" s="150"/>
      <c r="G558" s="150"/>
      <c r="H558" s="150"/>
      <c r="I558" s="150"/>
    </row>
    <row r="559" spans="1:9" x14ac:dyDescent="0.35">
      <c r="A559" s="150"/>
      <c r="B559" s="150"/>
      <c r="C559" s="150"/>
      <c r="D559" s="150"/>
      <c r="E559" s="150"/>
      <c r="F559" s="150"/>
      <c r="G559" s="150"/>
      <c r="H559" s="150"/>
      <c r="I559" s="150"/>
    </row>
    <row r="560" spans="1:9" x14ac:dyDescent="0.35">
      <c r="A560" s="150"/>
      <c r="B560" s="150"/>
      <c r="C560" s="150"/>
      <c r="D560" s="150"/>
      <c r="E560" s="150"/>
      <c r="F560" s="150"/>
      <c r="G560" s="150"/>
      <c r="H560" s="150"/>
      <c r="I560" s="150"/>
    </row>
    <row r="561" spans="1:9" x14ac:dyDescent="0.35">
      <c r="A561" s="150"/>
      <c r="B561" s="150"/>
      <c r="C561" s="150"/>
      <c r="D561" s="150"/>
      <c r="E561" s="150"/>
      <c r="F561" s="150"/>
      <c r="G561" s="150"/>
      <c r="H561" s="150"/>
      <c r="I561" s="150"/>
    </row>
    <row r="562" spans="1:9" x14ac:dyDescent="0.35">
      <c r="A562" s="150"/>
      <c r="B562" s="150"/>
      <c r="C562" s="150"/>
      <c r="D562" s="150"/>
      <c r="E562" s="150"/>
      <c r="F562" s="150"/>
      <c r="G562" s="150"/>
      <c r="H562" s="150"/>
      <c r="I562" s="150"/>
    </row>
    <row r="563" spans="1:9" x14ac:dyDescent="0.35">
      <c r="A563" s="150"/>
      <c r="B563" s="150"/>
      <c r="C563" s="150"/>
      <c r="D563" s="150"/>
      <c r="E563" s="150"/>
      <c r="F563" s="150"/>
      <c r="G563" s="150"/>
      <c r="H563" s="150"/>
      <c r="I563" s="150"/>
    </row>
    <row r="564" spans="1:9" x14ac:dyDescent="0.35">
      <c r="A564" s="150"/>
      <c r="B564" s="150"/>
      <c r="C564" s="150"/>
      <c r="D564" s="150"/>
      <c r="E564" s="150"/>
      <c r="F564" s="150"/>
      <c r="G564" s="150"/>
      <c r="H564" s="150"/>
      <c r="I564" s="150"/>
    </row>
    <row r="565" spans="1:9" x14ac:dyDescent="0.35">
      <c r="A565" s="150"/>
      <c r="B565" s="150"/>
      <c r="C565" s="150"/>
      <c r="D565" s="150"/>
      <c r="E565" s="150"/>
      <c r="F565" s="150"/>
      <c r="G565" s="150"/>
      <c r="H565" s="150"/>
      <c r="I565" s="150"/>
    </row>
    <row r="566" spans="1:9" x14ac:dyDescent="0.35">
      <c r="A566" s="150"/>
      <c r="B566" s="150"/>
      <c r="C566" s="150"/>
      <c r="D566" s="150"/>
      <c r="E566" s="150"/>
      <c r="F566" s="150"/>
      <c r="G566" s="150"/>
      <c r="H566" s="150"/>
      <c r="I566" s="150"/>
    </row>
    <row r="567" spans="1:9" x14ac:dyDescent="0.35">
      <c r="A567" s="150"/>
      <c r="B567" s="150"/>
      <c r="C567" s="150"/>
      <c r="D567" s="150"/>
      <c r="E567" s="150"/>
      <c r="F567" s="150"/>
      <c r="G567" s="150"/>
      <c r="H567" s="150"/>
      <c r="I567" s="150"/>
    </row>
    <row r="568" spans="1:9" x14ac:dyDescent="0.35">
      <c r="A568" s="150"/>
      <c r="B568" s="150"/>
      <c r="C568" s="150"/>
      <c r="D568" s="150"/>
      <c r="E568" s="150"/>
      <c r="F568" s="150"/>
      <c r="G568" s="150"/>
      <c r="H568" s="150"/>
      <c r="I568" s="150"/>
    </row>
    <row r="569" spans="1:9" x14ac:dyDescent="0.35">
      <c r="A569" s="150"/>
      <c r="B569" s="150"/>
      <c r="C569" s="150"/>
      <c r="D569" s="150"/>
      <c r="E569" s="150"/>
      <c r="F569" s="150"/>
      <c r="G569" s="150"/>
      <c r="H569" s="150"/>
      <c r="I569" s="150"/>
    </row>
    <row r="570" spans="1:9" x14ac:dyDescent="0.35">
      <c r="A570" s="150"/>
      <c r="B570" s="150"/>
      <c r="C570" s="150"/>
      <c r="D570" s="150"/>
      <c r="E570" s="150"/>
      <c r="F570" s="150"/>
      <c r="G570" s="150"/>
      <c r="H570" s="150"/>
      <c r="I570" s="150"/>
    </row>
    <row r="571" spans="1:9" x14ac:dyDescent="0.35">
      <c r="A571" s="150"/>
      <c r="B571" s="150"/>
      <c r="C571" s="150"/>
      <c r="D571" s="150"/>
      <c r="E571" s="150"/>
      <c r="F571" s="150"/>
      <c r="G571" s="150"/>
      <c r="H571" s="150"/>
      <c r="I571" s="150"/>
    </row>
    <row r="572" spans="1:9" x14ac:dyDescent="0.35">
      <c r="A572" s="150"/>
      <c r="B572" s="150"/>
      <c r="C572" s="150"/>
      <c r="D572" s="150"/>
      <c r="E572" s="150"/>
      <c r="F572" s="150"/>
      <c r="G572" s="150"/>
      <c r="H572" s="150"/>
      <c r="I572" s="150"/>
    </row>
    <row r="573" spans="1:9" x14ac:dyDescent="0.35">
      <c r="A573" s="150"/>
      <c r="B573" s="150"/>
      <c r="C573" s="150"/>
      <c r="D573" s="150"/>
      <c r="E573" s="150"/>
      <c r="F573" s="150"/>
      <c r="G573" s="150"/>
      <c r="H573" s="150"/>
      <c r="I573" s="150"/>
    </row>
    <row r="574" spans="1:9" x14ac:dyDescent="0.35">
      <c r="A574" s="150"/>
      <c r="B574" s="150"/>
      <c r="C574" s="150"/>
      <c r="D574" s="150"/>
      <c r="E574" s="150"/>
      <c r="F574" s="150"/>
      <c r="G574" s="150"/>
      <c r="H574" s="150"/>
      <c r="I574" s="150"/>
    </row>
    <row r="575" spans="1:9" x14ac:dyDescent="0.35">
      <c r="A575" s="150"/>
      <c r="B575" s="150"/>
      <c r="C575" s="150"/>
      <c r="D575" s="150"/>
      <c r="E575" s="150"/>
      <c r="F575" s="150"/>
      <c r="G575" s="150"/>
      <c r="H575" s="150"/>
      <c r="I575" s="150"/>
    </row>
    <row r="576" spans="1:9" x14ac:dyDescent="0.35">
      <c r="A576" s="150"/>
      <c r="B576" s="150"/>
      <c r="C576" s="150"/>
      <c r="D576" s="150"/>
      <c r="E576" s="150"/>
      <c r="F576" s="150"/>
      <c r="G576" s="150"/>
      <c r="H576" s="150"/>
      <c r="I576" s="150"/>
    </row>
    <row r="577" spans="1:9" x14ac:dyDescent="0.35">
      <c r="A577" s="150"/>
      <c r="B577" s="150"/>
      <c r="C577" s="150"/>
      <c r="D577" s="150"/>
      <c r="E577" s="150"/>
      <c r="F577" s="150"/>
      <c r="G577" s="150"/>
      <c r="H577" s="150"/>
      <c r="I577" s="150"/>
    </row>
    <row r="578" spans="1:9" x14ac:dyDescent="0.35">
      <c r="A578" s="150"/>
      <c r="B578" s="150"/>
      <c r="C578" s="150"/>
      <c r="D578" s="150"/>
      <c r="E578" s="150"/>
      <c r="F578" s="150"/>
      <c r="G578" s="150"/>
      <c r="H578" s="150"/>
      <c r="I578" s="150"/>
    </row>
    <row r="579" spans="1:9" x14ac:dyDescent="0.35">
      <c r="A579" s="150"/>
      <c r="B579" s="150"/>
      <c r="C579" s="150"/>
      <c r="D579" s="150"/>
      <c r="E579" s="150"/>
      <c r="F579" s="150"/>
      <c r="G579" s="150"/>
      <c r="H579" s="150"/>
      <c r="I579" s="150"/>
    </row>
    <row r="580" spans="1:9" x14ac:dyDescent="0.35">
      <c r="A580" s="150"/>
      <c r="B580" s="150"/>
      <c r="C580" s="150"/>
      <c r="D580" s="150"/>
      <c r="E580" s="150"/>
      <c r="F580" s="150"/>
      <c r="G580" s="150"/>
      <c r="H580" s="150"/>
      <c r="I580" s="150"/>
    </row>
    <row r="581" spans="1:9" x14ac:dyDescent="0.35">
      <c r="A581" s="150"/>
      <c r="B581" s="150"/>
      <c r="C581" s="150"/>
      <c r="D581" s="150"/>
      <c r="E581" s="150"/>
      <c r="F581" s="150"/>
      <c r="G581" s="150"/>
      <c r="H581" s="150"/>
      <c r="I581" s="150"/>
    </row>
    <row r="582" spans="1:9" x14ac:dyDescent="0.35">
      <c r="A582" s="150"/>
      <c r="B582" s="150"/>
      <c r="C582" s="150"/>
      <c r="D582" s="150"/>
      <c r="E582" s="150"/>
      <c r="F582" s="150"/>
      <c r="G582" s="150"/>
      <c r="H582" s="150"/>
      <c r="I582" s="150"/>
    </row>
    <row r="583" spans="1:9" x14ac:dyDescent="0.35">
      <c r="A583" s="150"/>
      <c r="B583" s="150"/>
      <c r="C583" s="150"/>
      <c r="D583" s="150"/>
      <c r="E583" s="150"/>
      <c r="F583" s="150"/>
      <c r="G583" s="150"/>
      <c r="H583" s="150"/>
      <c r="I583" s="150"/>
    </row>
    <row r="584" spans="1:9" x14ac:dyDescent="0.35">
      <c r="A584" s="150"/>
      <c r="B584" s="150"/>
      <c r="C584" s="150"/>
      <c r="D584" s="150"/>
      <c r="E584" s="150"/>
      <c r="F584" s="150"/>
      <c r="G584" s="150"/>
      <c r="H584" s="150"/>
      <c r="I584" s="150"/>
    </row>
    <row r="585" spans="1:9" x14ac:dyDescent="0.35">
      <c r="A585" s="150"/>
      <c r="B585" s="150"/>
      <c r="C585" s="150"/>
      <c r="D585" s="150"/>
      <c r="E585" s="150"/>
      <c r="F585" s="150"/>
      <c r="G585" s="150"/>
      <c r="H585" s="150"/>
      <c r="I585" s="150"/>
    </row>
    <row r="586" spans="1:9" x14ac:dyDescent="0.35">
      <c r="A586" s="150"/>
      <c r="B586" s="150"/>
      <c r="C586" s="150"/>
      <c r="D586" s="150"/>
      <c r="E586" s="150"/>
      <c r="F586" s="150"/>
      <c r="G586" s="150"/>
      <c r="H586" s="150"/>
      <c r="I586" s="150"/>
    </row>
    <row r="587" spans="1:9" x14ac:dyDescent="0.35">
      <c r="A587" s="150"/>
      <c r="B587" s="150"/>
      <c r="C587" s="150"/>
      <c r="D587" s="150"/>
      <c r="E587" s="150"/>
      <c r="F587" s="150"/>
      <c r="G587" s="150"/>
      <c r="H587" s="150"/>
      <c r="I587" s="150"/>
    </row>
    <row r="588" spans="1:9" x14ac:dyDescent="0.35">
      <c r="A588" s="150"/>
      <c r="B588" s="150"/>
      <c r="C588" s="150"/>
      <c r="D588" s="150"/>
      <c r="E588" s="150"/>
      <c r="F588" s="150"/>
      <c r="G588" s="150"/>
      <c r="H588" s="150"/>
      <c r="I588" s="150"/>
    </row>
    <row r="589" spans="1:9" x14ac:dyDescent="0.35">
      <c r="A589" s="150"/>
      <c r="B589" s="150"/>
      <c r="C589" s="150"/>
      <c r="D589" s="150"/>
      <c r="E589" s="150"/>
      <c r="F589" s="150"/>
      <c r="G589" s="150"/>
      <c r="H589" s="150"/>
      <c r="I589" s="150"/>
    </row>
    <row r="590" spans="1:9" x14ac:dyDescent="0.35">
      <c r="A590" s="150"/>
      <c r="B590" s="150"/>
      <c r="C590" s="150"/>
      <c r="D590" s="150"/>
      <c r="E590" s="150"/>
      <c r="F590" s="150"/>
      <c r="G590" s="150"/>
      <c r="H590" s="150"/>
      <c r="I590" s="150"/>
    </row>
    <row r="591" spans="1:9" x14ac:dyDescent="0.35">
      <c r="A591" s="150"/>
      <c r="B591" s="150"/>
      <c r="C591" s="150"/>
      <c r="D591" s="150"/>
      <c r="E591" s="150"/>
      <c r="F591" s="150"/>
      <c r="G591" s="150"/>
      <c r="H591" s="150"/>
      <c r="I591" s="150"/>
    </row>
    <row r="592" spans="1:9" x14ac:dyDescent="0.35">
      <c r="A592" s="150"/>
      <c r="B592" s="150"/>
      <c r="C592" s="150"/>
      <c r="D592" s="150"/>
      <c r="E592" s="150"/>
      <c r="F592" s="150"/>
      <c r="G592" s="150"/>
      <c r="H592" s="150"/>
      <c r="I592" s="150"/>
    </row>
    <row r="593" spans="1:9" x14ac:dyDescent="0.35">
      <c r="A593" s="150"/>
      <c r="B593" s="150"/>
      <c r="C593" s="150"/>
      <c r="D593" s="150"/>
      <c r="E593" s="150"/>
      <c r="F593" s="150"/>
      <c r="G593" s="150"/>
      <c r="H593" s="150"/>
      <c r="I593" s="150"/>
    </row>
    <row r="594" spans="1:9" x14ac:dyDescent="0.35">
      <c r="A594" s="150"/>
      <c r="B594" s="150"/>
      <c r="C594" s="150"/>
      <c r="D594" s="150"/>
      <c r="E594" s="150"/>
      <c r="F594" s="150"/>
      <c r="G594" s="150"/>
      <c r="H594" s="150"/>
      <c r="I594" s="150"/>
    </row>
    <row r="595" spans="1:9" x14ac:dyDescent="0.35">
      <c r="A595" s="150"/>
      <c r="B595" s="150"/>
      <c r="C595" s="150"/>
      <c r="D595" s="150"/>
      <c r="E595" s="150"/>
      <c r="F595" s="150"/>
      <c r="G595" s="150"/>
      <c r="H595" s="150"/>
      <c r="I595" s="150"/>
    </row>
    <row r="596" spans="1:9" x14ac:dyDescent="0.35">
      <c r="A596" s="150"/>
      <c r="B596" s="150"/>
      <c r="C596" s="150"/>
      <c r="D596" s="150"/>
      <c r="E596" s="150"/>
      <c r="F596" s="150"/>
      <c r="G596" s="150"/>
      <c r="H596" s="150"/>
      <c r="I596" s="150"/>
    </row>
    <row r="597" spans="1:9" x14ac:dyDescent="0.35">
      <c r="A597" s="150"/>
      <c r="B597" s="150"/>
      <c r="C597" s="150"/>
      <c r="D597" s="150"/>
      <c r="E597" s="150"/>
      <c r="F597" s="150"/>
      <c r="G597" s="150"/>
      <c r="H597" s="150"/>
      <c r="I597" s="150"/>
    </row>
    <row r="598" spans="1:9" x14ac:dyDescent="0.35">
      <c r="A598" s="150"/>
      <c r="B598" s="150"/>
      <c r="C598" s="150"/>
      <c r="D598" s="150"/>
      <c r="E598" s="150"/>
      <c r="F598" s="150"/>
      <c r="G598" s="150"/>
      <c r="H598" s="150"/>
      <c r="I598" s="150"/>
    </row>
    <row r="599" spans="1:9" x14ac:dyDescent="0.35">
      <c r="A599" s="150"/>
      <c r="B599" s="150"/>
      <c r="C599" s="150"/>
      <c r="D599" s="150"/>
      <c r="E599" s="150"/>
      <c r="F599" s="150"/>
      <c r="G599" s="150"/>
      <c r="H599" s="150"/>
      <c r="I599" s="150"/>
    </row>
    <row r="600" spans="1:9" x14ac:dyDescent="0.35">
      <c r="A600" s="150"/>
      <c r="B600" s="150"/>
      <c r="C600" s="150"/>
      <c r="D600" s="150"/>
      <c r="E600" s="150"/>
      <c r="F600" s="150"/>
      <c r="G600" s="150"/>
      <c r="H600" s="150"/>
      <c r="I600" s="150"/>
    </row>
    <row r="601" spans="1:9" x14ac:dyDescent="0.35">
      <c r="A601" s="150"/>
      <c r="B601" s="150"/>
      <c r="C601" s="150"/>
      <c r="D601" s="150"/>
      <c r="E601" s="150"/>
      <c r="F601" s="150"/>
      <c r="G601" s="150"/>
      <c r="H601" s="150"/>
      <c r="I601" s="150"/>
    </row>
    <row r="602" spans="1:9" x14ac:dyDescent="0.35">
      <c r="A602" s="150"/>
      <c r="B602" s="150"/>
      <c r="C602" s="150"/>
      <c r="D602" s="150"/>
      <c r="E602" s="150"/>
      <c r="F602" s="150"/>
      <c r="G602" s="150"/>
      <c r="H602" s="150"/>
      <c r="I602" s="150"/>
    </row>
    <row r="603" spans="1:9" x14ac:dyDescent="0.35">
      <c r="A603" s="150"/>
      <c r="B603" s="150"/>
      <c r="C603" s="150"/>
      <c r="D603" s="150"/>
      <c r="E603" s="150"/>
      <c r="F603" s="150"/>
      <c r="G603" s="150"/>
      <c r="H603" s="150"/>
      <c r="I603" s="150"/>
    </row>
    <row r="604" spans="1:9" x14ac:dyDescent="0.35">
      <c r="A604" s="150"/>
      <c r="B604" s="150"/>
      <c r="C604" s="150"/>
      <c r="D604" s="150"/>
      <c r="E604" s="150"/>
      <c r="F604" s="150"/>
      <c r="G604" s="150"/>
      <c r="H604" s="150"/>
      <c r="I604" s="150"/>
    </row>
    <row r="605" spans="1:9" x14ac:dyDescent="0.35">
      <c r="A605" s="150"/>
      <c r="B605" s="150"/>
      <c r="C605" s="150"/>
      <c r="D605" s="150"/>
      <c r="E605" s="150"/>
      <c r="F605" s="150"/>
      <c r="G605" s="150"/>
      <c r="H605" s="150"/>
      <c r="I605" s="150"/>
    </row>
    <row r="606" spans="1:9" x14ac:dyDescent="0.35">
      <c r="A606" s="150"/>
      <c r="B606" s="150"/>
      <c r="C606" s="150"/>
      <c r="D606" s="150"/>
      <c r="E606" s="150"/>
      <c r="F606" s="150"/>
      <c r="G606" s="150"/>
      <c r="H606" s="150"/>
      <c r="I606" s="150"/>
    </row>
    <row r="607" spans="1:9" x14ac:dyDescent="0.35">
      <c r="A607" s="150"/>
      <c r="B607" s="150"/>
      <c r="C607" s="150"/>
      <c r="D607" s="150"/>
      <c r="E607" s="150"/>
      <c r="F607" s="150"/>
      <c r="G607" s="150"/>
      <c r="H607" s="150"/>
      <c r="I607" s="150"/>
    </row>
    <row r="608" spans="1:9" x14ac:dyDescent="0.35">
      <c r="A608" s="150"/>
      <c r="B608" s="150"/>
      <c r="C608" s="150"/>
      <c r="D608" s="150"/>
      <c r="E608" s="150"/>
      <c r="F608" s="150"/>
      <c r="G608" s="150"/>
      <c r="H608" s="150"/>
      <c r="I608" s="150"/>
    </row>
    <row r="609" spans="1:9" x14ac:dyDescent="0.35">
      <c r="A609" s="150"/>
      <c r="B609" s="150"/>
      <c r="C609" s="150"/>
      <c r="D609" s="150"/>
      <c r="E609" s="150"/>
      <c r="F609" s="150"/>
      <c r="G609" s="150"/>
      <c r="H609" s="150"/>
      <c r="I609" s="150"/>
    </row>
    <row r="610" spans="1:9" x14ac:dyDescent="0.35">
      <c r="A610" s="150"/>
      <c r="B610" s="150"/>
      <c r="C610" s="150"/>
      <c r="D610" s="150"/>
      <c r="E610" s="150"/>
      <c r="F610" s="150"/>
      <c r="G610" s="150"/>
      <c r="H610" s="150"/>
      <c r="I610" s="150"/>
    </row>
    <row r="611" spans="1:9" x14ac:dyDescent="0.35">
      <c r="A611" s="150"/>
      <c r="B611" s="150"/>
      <c r="C611" s="150"/>
      <c r="D611" s="150"/>
      <c r="E611" s="150"/>
      <c r="F611" s="150"/>
      <c r="G611" s="150"/>
      <c r="H611" s="150"/>
      <c r="I611" s="150"/>
    </row>
    <row r="612" spans="1:9" x14ac:dyDescent="0.35">
      <c r="A612" s="150"/>
      <c r="B612" s="150"/>
      <c r="C612" s="150"/>
      <c r="D612" s="150"/>
      <c r="E612" s="150"/>
      <c r="F612" s="150"/>
      <c r="G612" s="150"/>
      <c r="H612" s="150"/>
      <c r="I612" s="150"/>
    </row>
    <row r="613" spans="1:9" x14ac:dyDescent="0.35">
      <c r="A613" s="150"/>
      <c r="B613" s="150"/>
      <c r="C613" s="150"/>
      <c r="D613" s="150"/>
      <c r="E613" s="150"/>
      <c r="F613" s="150"/>
      <c r="G613" s="150"/>
      <c r="H613" s="150"/>
      <c r="I613" s="150"/>
    </row>
    <row r="614" spans="1:9" x14ac:dyDescent="0.35">
      <c r="A614" s="150"/>
      <c r="B614" s="150"/>
      <c r="C614" s="150"/>
      <c r="D614" s="150"/>
      <c r="E614" s="150"/>
      <c r="F614" s="150"/>
      <c r="G614" s="150"/>
      <c r="H614" s="150"/>
      <c r="I614" s="150"/>
    </row>
    <row r="615" spans="1:9" x14ac:dyDescent="0.35">
      <c r="A615" s="150"/>
      <c r="B615" s="150"/>
      <c r="C615" s="150"/>
      <c r="D615" s="150"/>
      <c r="E615" s="150"/>
      <c r="F615" s="150"/>
      <c r="G615" s="150"/>
      <c r="H615" s="150"/>
      <c r="I615" s="150"/>
    </row>
    <row r="616" spans="1:9" x14ac:dyDescent="0.35">
      <c r="A616" s="150"/>
      <c r="B616" s="150"/>
      <c r="C616" s="150"/>
      <c r="D616" s="150"/>
      <c r="E616" s="150"/>
      <c r="F616" s="150"/>
      <c r="G616" s="150"/>
      <c r="H616" s="150"/>
      <c r="I616" s="150"/>
    </row>
    <row r="617" spans="1:9" x14ac:dyDescent="0.35">
      <c r="A617" s="150"/>
      <c r="B617" s="150"/>
      <c r="C617" s="150"/>
      <c r="D617" s="150"/>
      <c r="E617" s="150"/>
      <c r="F617" s="150"/>
      <c r="G617" s="150"/>
      <c r="H617" s="150"/>
      <c r="I617" s="150"/>
    </row>
    <row r="618" spans="1:9" x14ac:dyDescent="0.35">
      <c r="A618" s="150"/>
      <c r="B618" s="150"/>
      <c r="C618" s="150"/>
      <c r="D618" s="150"/>
      <c r="E618" s="150"/>
      <c r="F618" s="150"/>
      <c r="G618" s="150"/>
      <c r="H618" s="150"/>
      <c r="I618" s="150"/>
    </row>
    <row r="619" spans="1:9" x14ac:dyDescent="0.35">
      <c r="A619" s="150"/>
      <c r="B619" s="150"/>
      <c r="C619" s="150"/>
      <c r="D619" s="150"/>
      <c r="E619" s="150"/>
      <c r="F619" s="150"/>
      <c r="G619" s="150"/>
      <c r="H619" s="150"/>
      <c r="I619" s="150"/>
    </row>
    <row r="620" spans="1:9" x14ac:dyDescent="0.35">
      <c r="A620" s="150"/>
      <c r="B620" s="150"/>
      <c r="C620" s="150"/>
      <c r="D620" s="150"/>
      <c r="E620" s="150"/>
      <c r="F620" s="150"/>
      <c r="G620" s="150"/>
      <c r="H620" s="150"/>
      <c r="I620" s="150"/>
    </row>
    <row r="621" spans="1:9" x14ac:dyDescent="0.35">
      <c r="A621" s="150"/>
      <c r="B621" s="150"/>
      <c r="C621" s="150"/>
      <c r="D621" s="150"/>
      <c r="E621" s="150"/>
      <c r="F621" s="150"/>
      <c r="G621" s="150"/>
      <c r="H621" s="150"/>
      <c r="I621" s="150"/>
    </row>
    <row r="622" spans="1:9" x14ac:dyDescent="0.35">
      <c r="A622" s="150"/>
      <c r="B622" s="150"/>
      <c r="C622" s="150"/>
      <c r="D622" s="150"/>
      <c r="E622" s="150"/>
      <c r="F622" s="150"/>
      <c r="G622" s="150"/>
      <c r="H622" s="150"/>
      <c r="I622" s="150"/>
    </row>
    <row r="623" spans="1:9" x14ac:dyDescent="0.35">
      <c r="A623" s="150"/>
      <c r="B623" s="150"/>
      <c r="C623" s="150"/>
      <c r="D623" s="150"/>
      <c r="E623" s="150"/>
      <c r="F623" s="150"/>
      <c r="G623" s="150"/>
      <c r="H623" s="150"/>
      <c r="I623" s="150"/>
    </row>
    <row r="624" spans="1:9" x14ac:dyDescent="0.35">
      <c r="A624" s="150"/>
      <c r="B624" s="150"/>
      <c r="C624" s="150"/>
      <c r="D624" s="150"/>
      <c r="E624" s="150"/>
      <c r="F624" s="150"/>
      <c r="G624" s="150"/>
      <c r="H624" s="150"/>
      <c r="I624" s="150"/>
    </row>
    <row r="625" spans="1:9" x14ac:dyDescent="0.35">
      <c r="A625" s="150"/>
      <c r="B625" s="150"/>
      <c r="C625" s="150"/>
      <c r="D625" s="150"/>
      <c r="E625" s="150"/>
      <c r="F625" s="150"/>
      <c r="G625" s="150"/>
      <c r="H625" s="150"/>
      <c r="I625" s="150"/>
    </row>
    <row r="626" spans="1:9" x14ac:dyDescent="0.35">
      <c r="A626" s="150"/>
      <c r="B626" s="150"/>
      <c r="C626" s="150"/>
      <c r="D626" s="150"/>
      <c r="E626" s="150"/>
      <c r="F626" s="150"/>
      <c r="G626" s="150"/>
      <c r="H626" s="150"/>
      <c r="I626" s="150"/>
    </row>
    <row r="627" spans="1:9" x14ac:dyDescent="0.35">
      <c r="A627" s="150"/>
      <c r="B627" s="150"/>
      <c r="C627" s="150"/>
      <c r="D627" s="150"/>
      <c r="E627" s="150"/>
      <c r="F627" s="150"/>
      <c r="G627" s="150"/>
      <c r="H627" s="150"/>
      <c r="I627" s="150"/>
    </row>
    <row r="628" spans="1:9" x14ac:dyDescent="0.35">
      <c r="A628" s="150"/>
      <c r="B628" s="150"/>
      <c r="C628" s="150"/>
      <c r="D628" s="150"/>
      <c r="E628" s="150"/>
      <c r="F628" s="150"/>
      <c r="G628" s="150"/>
      <c r="H628" s="150"/>
      <c r="I628" s="150"/>
    </row>
    <row r="629" spans="1:9" x14ac:dyDescent="0.35">
      <c r="A629" s="150"/>
      <c r="B629" s="150"/>
      <c r="C629" s="150"/>
      <c r="D629" s="150"/>
      <c r="E629" s="150"/>
      <c r="F629" s="150"/>
      <c r="G629" s="150"/>
      <c r="H629" s="150"/>
      <c r="I629" s="150"/>
    </row>
    <row r="630" spans="1:9" x14ac:dyDescent="0.35">
      <c r="A630" s="150"/>
      <c r="B630" s="150"/>
      <c r="C630" s="150"/>
      <c r="D630" s="150"/>
      <c r="E630" s="150"/>
      <c r="F630" s="150"/>
      <c r="G630" s="150"/>
      <c r="H630" s="150"/>
      <c r="I630" s="150"/>
    </row>
    <row r="631" spans="1:9" x14ac:dyDescent="0.35">
      <c r="A631" s="150"/>
      <c r="B631" s="150"/>
      <c r="C631" s="150"/>
      <c r="D631" s="150"/>
      <c r="E631" s="150"/>
      <c r="F631" s="150"/>
      <c r="G631" s="150"/>
      <c r="H631" s="150"/>
      <c r="I631" s="150"/>
    </row>
    <row r="632" spans="1:9" x14ac:dyDescent="0.35">
      <c r="A632" s="150"/>
      <c r="B632" s="150"/>
      <c r="C632" s="150"/>
      <c r="D632" s="150"/>
      <c r="E632" s="150"/>
      <c r="F632" s="150"/>
      <c r="G632" s="150"/>
      <c r="H632" s="150"/>
      <c r="I632" s="150"/>
    </row>
    <row r="633" spans="1:9" x14ac:dyDescent="0.35">
      <c r="A633" s="150"/>
      <c r="B633" s="150"/>
      <c r="C633" s="150"/>
      <c r="D633" s="150"/>
      <c r="E633" s="150"/>
      <c r="F633" s="150"/>
      <c r="G633" s="150"/>
      <c r="H633" s="150"/>
      <c r="I633" s="150"/>
    </row>
    <row r="634" spans="1:9" x14ac:dyDescent="0.35">
      <c r="A634" s="150"/>
      <c r="B634" s="150"/>
      <c r="C634" s="150"/>
      <c r="D634" s="150"/>
      <c r="E634" s="150"/>
      <c r="F634" s="150"/>
      <c r="G634" s="150"/>
      <c r="H634" s="150"/>
      <c r="I634" s="150"/>
    </row>
    <row r="635" spans="1:9" x14ac:dyDescent="0.35">
      <c r="A635" s="150"/>
      <c r="B635" s="150"/>
      <c r="C635" s="150"/>
      <c r="D635" s="150"/>
      <c r="E635" s="150"/>
      <c r="F635" s="150"/>
      <c r="G635" s="150"/>
      <c r="H635" s="150"/>
      <c r="I635" s="150"/>
    </row>
    <row r="636" spans="1:9" x14ac:dyDescent="0.35">
      <c r="A636" s="150"/>
      <c r="B636" s="150"/>
      <c r="C636" s="150"/>
      <c r="D636" s="150"/>
      <c r="E636" s="150"/>
      <c r="F636" s="150"/>
      <c r="G636" s="150"/>
      <c r="H636" s="150"/>
      <c r="I636" s="150"/>
    </row>
    <row r="637" spans="1:9" x14ac:dyDescent="0.35">
      <c r="A637" s="150"/>
      <c r="B637" s="150"/>
      <c r="C637" s="150"/>
      <c r="D637" s="150"/>
      <c r="E637" s="150"/>
      <c r="F637" s="150"/>
      <c r="G637" s="150"/>
      <c r="H637" s="150"/>
      <c r="I637" s="150"/>
    </row>
    <row r="638" spans="1:9" x14ac:dyDescent="0.35">
      <c r="A638" s="150"/>
      <c r="B638" s="150"/>
      <c r="C638" s="150"/>
      <c r="D638" s="150"/>
      <c r="E638" s="150"/>
      <c r="F638" s="150"/>
      <c r="G638" s="150"/>
      <c r="H638" s="150"/>
      <c r="I638" s="150"/>
    </row>
    <row r="639" spans="1:9" x14ac:dyDescent="0.35">
      <c r="A639" s="150"/>
      <c r="B639" s="150"/>
      <c r="C639" s="150"/>
      <c r="D639" s="150"/>
      <c r="E639" s="150"/>
      <c r="F639" s="150"/>
      <c r="G639" s="150"/>
      <c r="H639" s="150"/>
      <c r="I639" s="150"/>
    </row>
    <row r="640" spans="1:9" x14ac:dyDescent="0.35">
      <c r="A640" s="150"/>
      <c r="B640" s="150"/>
      <c r="C640" s="150"/>
      <c r="D640" s="150"/>
      <c r="E640" s="150"/>
      <c r="F640" s="150"/>
      <c r="G640" s="150"/>
      <c r="H640" s="150"/>
      <c r="I640" s="150"/>
    </row>
    <row r="641" spans="1:9" x14ac:dyDescent="0.35">
      <c r="A641" s="150"/>
      <c r="B641" s="150"/>
      <c r="C641" s="150"/>
      <c r="D641" s="150"/>
      <c r="E641" s="150"/>
      <c r="F641" s="150"/>
      <c r="G641" s="150"/>
      <c r="H641" s="150"/>
      <c r="I641" s="150"/>
    </row>
    <row r="642" spans="1:9" x14ac:dyDescent="0.35">
      <c r="A642" s="150"/>
      <c r="B642" s="150"/>
      <c r="C642" s="150"/>
      <c r="D642" s="150"/>
      <c r="E642" s="150"/>
      <c r="F642" s="150"/>
      <c r="G642" s="150"/>
      <c r="H642" s="150"/>
      <c r="I642" s="150"/>
    </row>
    <row r="643" spans="1:9" x14ac:dyDescent="0.35">
      <c r="A643" s="150"/>
      <c r="B643" s="150"/>
      <c r="C643" s="150"/>
      <c r="D643" s="150"/>
      <c r="E643" s="150"/>
      <c r="F643" s="150"/>
      <c r="G643" s="150"/>
      <c r="H643" s="150"/>
      <c r="I643" s="150"/>
    </row>
    <row r="644" spans="1:9" x14ac:dyDescent="0.35">
      <c r="A644" s="150"/>
      <c r="B644" s="150"/>
      <c r="C644" s="150"/>
      <c r="D644" s="150"/>
      <c r="E644" s="150"/>
      <c r="F644" s="150"/>
      <c r="G644" s="150"/>
      <c r="H644" s="150"/>
      <c r="I644" s="150"/>
    </row>
    <row r="645" spans="1:9" x14ac:dyDescent="0.35">
      <c r="A645" s="150"/>
      <c r="B645" s="150"/>
      <c r="C645" s="150"/>
      <c r="D645" s="150"/>
      <c r="E645" s="150"/>
      <c r="F645" s="150"/>
      <c r="G645" s="150"/>
      <c r="H645" s="150"/>
      <c r="I645" s="150"/>
    </row>
    <row r="646" spans="1:9" x14ac:dyDescent="0.35">
      <c r="A646" s="150"/>
      <c r="B646" s="150"/>
      <c r="C646" s="150"/>
      <c r="D646" s="150"/>
      <c r="E646" s="150"/>
      <c r="F646" s="150"/>
      <c r="G646" s="150"/>
      <c r="H646" s="150"/>
      <c r="I646" s="150"/>
    </row>
    <row r="647" spans="1:9" x14ac:dyDescent="0.35">
      <c r="A647" s="150"/>
      <c r="B647" s="150"/>
      <c r="C647" s="150"/>
      <c r="D647" s="150"/>
      <c r="E647" s="150"/>
      <c r="F647" s="150"/>
      <c r="G647" s="150"/>
      <c r="H647" s="150"/>
      <c r="I647" s="150"/>
    </row>
    <row r="648" spans="1:9" x14ac:dyDescent="0.35">
      <c r="A648" s="150"/>
      <c r="B648" s="150"/>
      <c r="C648" s="150"/>
      <c r="D648" s="150"/>
      <c r="E648" s="150"/>
      <c r="F648" s="150"/>
      <c r="G648" s="150"/>
      <c r="H648" s="150"/>
      <c r="I648" s="150"/>
    </row>
    <row r="649" spans="1:9" x14ac:dyDescent="0.35">
      <c r="A649" s="150"/>
      <c r="B649" s="150"/>
      <c r="C649" s="150"/>
      <c r="D649" s="150"/>
      <c r="E649" s="150"/>
      <c r="F649" s="150"/>
      <c r="G649" s="150"/>
      <c r="H649" s="150"/>
      <c r="I649" s="150"/>
    </row>
    <row r="650" spans="1:9" x14ac:dyDescent="0.35">
      <c r="A650" s="150"/>
      <c r="B650" s="150"/>
      <c r="C650" s="150"/>
      <c r="D650" s="150"/>
      <c r="E650" s="150"/>
      <c r="F650" s="150"/>
      <c r="G650" s="150"/>
      <c r="H650" s="150"/>
      <c r="I650" s="150"/>
    </row>
    <row r="651" spans="1:9" x14ac:dyDescent="0.35">
      <c r="A651" s="150"/>
      <c r="B651" s="150"/>
      <c r="C651" s="150"/>
      <c r="D651" s="150"/>
      <c r="E651" s="150"/>
      <c r="F651" s="150"/>
      <c r="G651" s="150"/>
      <c r="H651" s="150"/>
      <c r="I651" s="150"/>
    </row>
    <row r="652" spans="1:9" x14ac:dyDescent="0.35">
      <c r="A652" s="150"/>
      <c r="B652" s="150"/>
      <c r="C652" s="150"/>
      <c r="D652" s="150"/>
      <c r="E652" s="150"/>
      <c r="F652" s="150"/>
      <c r="G652" s="150"/>
      <c r="H652" s="150"/>
      <c r="I652" s="150"/>
    </row>
    <row r="653" spans="1:9" x14ac:dyDescent="0.35">
      <c r="A653" s="150"/>
      <c r="B653" s="150"/>
      <c r="C653" s="150"/>
      <c r="D653" s="150"/>
      <c r="E653" s="150"/>
      <c r="F653" s="150"/>
      <c r="G653" s="150"/>
      <c r="H653" s="150"/>
      <c r="I653" s="150"/>
    </row>
    <row r="654" spans="1:9" x14ac:dyDescent="0.35">
      <c r="A654" s="150"/>
      <c r="B654" s="150"/>
      <c r="C654" s="150"/>
      <c r="D654" s="150"/>
      <c r="E654" s="150"/>
      <c r="F654" s="150"/>
      <c r="G654" s="150"/>
      <c r="H654" s="150"/>
      <c r="I654" s="150"/>
    </row>
    <row r="655" spans="1:9" x14ac:dyDescent="0.35">
      <c r="A655" s="150"/>
      <c r="B655" s="150"/>
      <c r="C655" s="150"/>
      <c r="D655" s="150"/>
      <c r="E655" s="150"/>
      <c r="F655" s="150"/>
      <c r="G655" s="150"/>
      <c r="H655" s="150"/>
      <c r="I655" s="150"/>
    </row>
    <row r="656" spans="1:9" x14ac:dyDescent="0.35">
      <c r="A656" s="150"/>
      <c r="B656" s="150"/>
      <c r="C656" s="150"/>
      <c r="D656" s="150"/>
      <c r="E656" s="150"/>
      <c r="F656" s="150"/>
      <c r="G656" s="150"/>
      <c r="H656" s="150"/>
      <c r="I656" s="150"/>
    </row>
    <row r="657" spans="1:9" x14ac:dyDescent="0.35">
      <c r="A657" s="150"/>
      <c r="B657" s="150"/>
      <c r="C657" s="150"/>
      <c r="D657" s="150"/>
      <c r="E657" s="150"/>
      <c r="F657" s="150"/>
      <c r="G657" s="150"/>
      <c r="H657" s="150"/>
      <c r="I657" s="150"/>
    </row>
    <row r="658" spans="1:9" x14ac:dyDescent="0.35">
      <c r="A658" s="150"/>
      <c r="B658" s="150"/>
      <c r="C658" s="150"/>
      <c r="D658" s="150"/>
      <c r="E658" s="150"/>
      <c r="F658" s="150"/>
      <c r="G658" s="150"/>
      <c r="H658" s="150"/>
      <c r="I658" s="150"/>
    </row>
    <row r="659" spans="1:9" x14ac:dyDescent="0.35">
      <c r="A659" s="150"/>
      <c r="B659" s="150"/>
      <c r="C659" s="150"/>
      <c r="D659" s="150"/>
      <c r="E659" s="150"/>
      <c r="F659" s="150"/>
      <c r="G659" s="150"/>
      <c r="H659" s="150"/>
      <c r="I659" s="150"/>
    </row>
    <row r="660" spans="1:9" x14ac:dyDescent="0.35">
      <c r="A660" s="150"/>
      <c r="B660" s="150"/>
      <c r="C660" s="150"/>
      <c r="D660" s="150"/>
      <c r="E660" s="150"/>
      <c r="F660" s="150"/>
      <c r="G660" s="150"/>
      <c r="H660" s="150"/>
      <c r="I660" s="150"/>
    </row>
    <row r="661" spans="1:9" x14ac:dyDescent="0.35">
      <c r="A661" s="150"/>
      <c r="B661" s="150"/>
      <c r="C661" s="150"/>
      <c r="D661" s="150"/>
      <c r="E661" s="150"/>
      <c r="F661" s="150"/>
      <c r="G661" s="150"/>
      <c r="H661" s="150"/>
      <c r="I661" s="150"/>
    </row>
    <row r="662" spans="1:9" x14ac:dyDescent="0.35">
      <c r="A662" s="150"/>
      <c r="B662" s="150"/>
      <c r="C662" s="150"/>
      <c r="D662" s="150"/>
      <c r="E662" s="150"/>
      <c r="F662" s="150"/>
      <c r="G662" s="150"/>
      <c r="H662" s="150"/>
      <c r="I662" s="150"/>
    </row>
    <row r="663" spans="1:9" x14ac:dyDescent="0.35">
      <c r="A663" s="150"/>
      <c r="B663" s="150"/>
      <c r="C663" s="150"/>
      <c r="D663" s="150"/>
      <c r="E663" s="150"/>
      <c r="F663" s="150"/>
      <c r="G663" s="150"/>
      <c r="H663" s="150"/>
      <c r="I663" s="150"/>
    </row>
    <row r="664" spans="1:9" x14ac:dyDescent="0.35">
      <c r="A664" s="150"/>
      <c r="B664" s="150"/>
      <c r="C664" s="150"/>
      <c r="D664" s="150"/>
      <c r="E664" s="150"/>
      <c r="F664" s="150"/>
      <c r="G664" s="150"/>
      <c r="H664" s="150"/>
      <c r="I664" s="150"/>
    </row>
    <row r="665" spans="1:9" x14ac:dyDescent="0.35">
      <c r="A665" s="150"/>
      <c r="B665" s="150"/>
      <c r="C665" s="150"/>
      <c r="D665" s="150"/>
      <c r="E665" s="150"/>
      <c r="F665" s="150"/>
      <c r="G665" s="150"/>
      <c r="H665" s="150"/>
      <c r="I665" s="150"/>
    </row>
    <row r="666" spans="1:9" x14ac:dyDescent="0.35">
      <c r="A666" s="150"/>
      <c r="B666" s="150"/>
      <c r="C666" s="150"/>
      <c r="D666" s="150"/>
      <c r="E666" s="150"/>
      <c r="F666" s="150"/>
      <c r="G666" s="150"/>
      <c r="H666" s="150"/>
      <c r="I666" s="150"/>
    </row>
    <row r="667" spans="1:9" x14ac:dyDescent="0.35">
      <c r="A667" s="150"/>
      <c r="B667" s="150"/>
      <c r="C667" s="150"/>
      <c r="D667" s="150"/>
      <c r="E667" s="150"/>
      <c r="F667" s="150"/>
      <c r="G667" s="150"/>
      <c r="H667" s="150"/>
      <c r="I667" s="150"/>
    </row>
    <row r="668" spans="1:9" x14ac:dyDescent="0.35">
      <c r="A668" s="150"/>
      <c r="B668" s="150"/>
      <c r="C668" s="150"/>
      <c r="D668" s="150"/>
      <c r="E668" s="150"/>
      <c r="F668" s="150"/>
      <c r="G668" s="150"/>
      <c r="H668" s="150"/>
      <c r="I668" s="150"/>
    </row>
    <row r="669" spans="1:9" x14ac:dyDescent="0.35">
      <c r="A669" s="150"/>
      <c r="B669" s="150"/>
      <c r="C669" s="150"/>
      <c r="D669" s="150"/>
      <c r="E669" s="150"/>
      <c r="F669" s="150"/>
      <c r="G669" s="150"/>
      <c r="H669" s="150"/>
      <c r="I669" s="150"/>
    </row>
    <row r="670" spans="1:9" x14ac:dyDescent="0.35">
      <c r="A670" s="150"/>
      <c r="B670" s="150"/>
      <c r="C670" s="150"/>
      <c r="D670" s="150"/>
      <c r="E670" s="150"/>
      <c r="F670" s="150"/>
      <c r="G670" s="150"/>
      <c r="H670" s="150"/>
      <c r="I670" s="150"/>
    </row>
    <row r="671" spans="1:9" x14ac:dyDescent="0.35">
      <c r="A671" s="150"/>
      <c r="B671" s="150"/>
      <c r="C671" s="150"/>
      <c r="D671" s="150"/>
      <c r="E671" s="150"/>
      <c r="F671" s="150"/>
      <c r="G671" s="150"/>
      <c r="H671" s="150"/>
      <c r="I671" s="150"/>
    </row>
    <row r="672" spans="1:9" x14ac:dyDescent="0.35">
      <c r="A672" s="150"/>
      <c r="B672" s="150"/>
      <c r="C672" s="150"/>
      <c r="D672" s="150"/>
      <c r="E672" s="150"/>
      <c r="F672" s="150"/>
      <c r="G672" s="150"/>
      <c r="H672" s="150"/>
      <c r="I672" s="150"/>
    </row>
    <row r="673" spans="1:9" x14ac:dyDescent="0.35">
      <c r="A673" s="150"/>
      <c r="B673" s="150"/>
      <c r="C673" s="150"/>
      <c r="D673" s="150"/>
      <c r="E673" s="150"/>
      <c r="F673" s="150"/>
      <c r="G673" s="150"/>
      <c r="H673" s="150"/>
      <c r="I673" s="150"/>
    </row>
    <row r="674" spans="1:9" x14ac:dyDescent="0.35">
      <c r="A674" s="150"/>
      <c r="B674" s="150"/>
      <c r="C674" s="150"/>
      <c r="D674" s="150"/>
      <c r="E674" s="150"/>
      <c r="F674" s="150"/>
      <c r="G674" s="150"/>
      <c r="H674" s="150"/>
      <c r="I674" s="150"/>
    </row>
    <row r="675" spans="1:9" x14ac:dyDescent="0.35">
      <c r="A675" s="150"/>
      <c r="B675" s="150"/>
      <c r="C675" s="150"/>
      <c r="D675" s="150"/>
      <c r="E675" s="150"/>
      <c r="F675" s="150"/>
      <c r="G675" s="150"/>
      <c r="H675" s="150"/>
      <c r="I675" s="150"/>
    </row>
    <row r="676" spans="1:9" x14ac:dyDescent="0.35">
      <c r="A676" s="150"/>
      <c r="B676" s="150"/>
      <c r="C676" s="150"/>
      <c r="D676" s="150"/>
      <c r="E676" s="150"/>
      <c r="F676" s="150"/>
      <c r="G676" s="150"/>
      <c r="H676" s="150"/>
      <c r="I676" s="150"/>
    </row>
    <row r="677" spans="1:9" x14ac:dyDescent="0.35">
      <c r="A677" s="150"/>
      <c r="B677" s="150"/>
      <c r="C677" s="150"/>
      <c r="D677" s="150"/>
      <c r="E677" s="150"/>
      <c r="F677" s="150"/>
      <c r="G677" s="150"/>
      <c r="H677" s="150"/>
      <c r="I677" s="150"/>
    </row>
    <row r="678" spans="1:9" x14ac:dyDescent="0.35">
      <c r="A678" s="150"/>
      <c r="B678" s="150"/>
      <c r="C678" s="150"/>
      <c r="D678" s="150"/>
      <c r="E678" s="150"/>
      <c r="F678" s="150"/>
      <c r="G678" s="150"/>
      <c r="H678" s="150"/>
      <c r="I678" s="150"/>
    </row>
    <row r="679" spans="1:9" x14ac:dyDescent="0.35">
      <c r="A679" s="150"/>
      <c r="B679" s="150"/>
      <c r="C679" s="150"/>
      <c r="D679" s="150"/>
      <c r="E679" s="150"/>
      <c r="F679" s="150"/>
      <c r="G679" s="150"/>
      <c r="H679" s="150"/>
      <c r="I679" s="150"/>
    </row>
    <row r="680" spans="1:9" x14ac:dyDescent="0.35">
      <c r="A680" s="150"/>
      <c r="B680" s="150"/>
      <c r="C680" s="150"/>
      <c r="D680" s="150"/>
      <c r="E680" s="150"/>
      <c r="F680" s="150"/>
      <c r="G680" s="150"/>
      <c r="H680" s="150"/>
      <c r="I680" s="150"/>
    </row>
    <row r="681" spans="1:9" x14ac:dyDescent="0.35">
      <c r="A681" s="150"/>
      <c r="B681" s="150"/>
      <c r="C681" s="150"/>
      <c r="D681" s="150"/>
      <c r="E681" s="150"/>
      <c r="F681" s="150"/>
      <c r="G681" s="150"/>
      <c r="H681" s="150"/>
      <c r="I681" s="150"/>
    </row>
    <row r="682" spans="1:9" x14ac:dyDescent="0.35">
      <c r="A682" s="150"/>
      <c r="B682" s="150"/>
      <c r="C682" s="150"/>
      <c r="D682" s="150"/>
      <c r="E682" s="150"/>
      <c r="F682" s="150"/>
      <c r="G682" s="150"/>
      <c r="H682" s="150"/>
      <c r="I682" s="150"/>
    </row>
    <row r="683" spans="1:9" x14ac:dyDescent="0.35">
      <c r="A683" s="150"/>
      <c r="B683" s="150"/>
      <c r="C683" s="150"/>
      <c r="D683" s="150"/>
      <c r="E683" s="150"/>
      <c r="F683" s="150"/>
      <c r="G683" s="150"/>
      <c r="H683" s="150"/>
      <c r="I683" s="150"/>
    </row>
    <row r="684" spans="1:9" x14ac:dyDescent="0.35">
      <c r="A684" s="150"/>
      <c r="B684" s="150"/>
      <c r="C684" s="150"/>
      <c r="D684" s="150"/>
      <c r="E684" s="150"/>
      <c r="F684" s="150"/>
      <c r="G684" s="150"/>
      <c r="H684" s="150"/>
      <c r="I684" s="150"/>
    </row>
    <row r="685" spans="1:9" x14ac:dyDescent="0.35">
      <c r="A685" s="150"/>
      <c r="B685" s="150"/>
      <c r="C685" s="150"/>
      <c r="D685" s="150"/>
      <c r="E685" s="150"/>
      <c r="F685" s="150"/>
      <c r="G685" s="150"/>
      <c r="H685" s="150"/>
      <c r="I685" s="150"/>
    </row>
    <row r="686" spans="1:9" x14ac:dyDescent="0.35">
      <c r="A686" s="150"/>
      <c r="B686" s="150"/>
      <c r="C686" s="150"/>
      <c r="D686" s="150"/>
      <c r="E686" s="150"/>
      <c r="F686" s="150"/>
      <c r="G686" s="150"/>
      <c r="H686" s="150"/>
      <c r="I686" s="150"/>
    </row>
    <row r="687" spans="1:9" x14ac:dyDescent="0.35">
      <c r="A687" s="150"/>
      <c r="B687" s="150"/>
      <c r="C687" s="150"/>
      <c r="D687" s="150"/>
      <c r="E687" s="150"/>
      <c r="F687" s="150"/>
      <c r="G687" s="150"/>
      <c r="H687" s="150"/>
      <c r="I687" s="150"/>
    </row>
    <row r="688" spans="1:9" x14ac:dyDescent="0.35">
      <c r="A688" s="150"/>
      <c r="B688" s="150"/>
      <c r="C688" s="150"/>
      <c r="D688" s="150"/>
      <c r="E688" s="150"/>
      <c r="F688" s="150"/>
      <c r="G688" s="150"/>
      <c r="H688" s="150"/>
      <c r="I688" s="150"/>
    </row>
    <row r="689" spans="1:9" x14ac:dyDescent="0.35">
      <c r="A689" s="150"/>
      <c r="B689" s="150"/>
      <c r="C689" s="150"/>
      <c r="D689" s="150"/>
      <c r="E689" s="150"/>
      <c r="F689" s="150"/>
      <c r="G689" s="150"/>
      <c r="H689" s="150"/>
      <c r="I689" s="150"/>
    </row>
    <row r="690" spans="1:9" x14ac:dyDescent="0.35">
      <c r="A690" s="150"/>
      <c r="B690" s="150"/>
      <c r="C690" s="150"/>
      <c r="D690" s="150"/>
      <c r="E690" s="150"/>
      <c r="F690" s="150"/>
      <c r="G690" s="150"/>
      <c r="H690" s="150"/>
      <c r="I690" s="150"/>
    </row>
    <row r="691" spans="1:9" x14ac:dyDescent="0.35">
      <c r="A691" s="150"/>
      <c r="B691" s="150"/>
      <c r="C691" s="150"/>
      <c r="D691" s="150"/>
      <c r="E691" s="150"/>
      <c r="F691" s="150"/>
      <c r="G691" s="150"/>
      <c r="H691" s="150"/>
      <c r="I691" s="150"/>
    </row>
    <row r="692" spans="1:9" x14ac:dyDescent="0.35">
      <c r="A692" s="150"/>
      <c r="B692" s="150"/>
      <c r="C692" s="150"/>
      <c r="D692" s="150"/>
      <c r="E692" s="150"/>
      <c r="F692" s="150"/>
      <c r="G692" s="150"/>
      <c r="H692" s="150"/>
      <c r="I692" s="150"/>
    </row>
    <row r="693" spans="1:9" x14ac:dyDescent="0.35">
      <c r="A693" s="150"/>
      <c r="B693" s="150"/>
      <c r="C693" s="150"/>
      <c r="D693" s="150"/>
      <c r="E693" s="150"/>
      <c r="F693" s="150"/>
      <c r="G693" s="150"/>
      <c r="H693" s="150"/>
      <c r="I693" s="150"/>
    </row>
    <row r="694" spans="1:9" x14ac:dyDescent="0.35">
      <c r="A694" s="150"/>
      <c r="B694" s="150"/>
      <c r="C694" s="150"/>
      <c r="D694" s="150"/>
      <c r="E694" s="150"/>
      <c r="F694" s="150"/>
      <c r="G694" s="150"/>
      <c r="H694" s="150"/>
      <c r="I694" s="150"/>
    </row>
    <row r="695" spans="1:9" x14ac:dyDescent="0.35">
      <c r="A695" s="150"/>
      <c r="B695" s="150"/>
      <c r="C695" s="150"/>
      <c r="D695" s="150"/>
      <c r="E695" s="150"/>
      <c r="F695" s="150"/>
      <c r="G695" s="150"/>
      <c r="H695" s="150"/>
      <c r="I695" s="150"/>
    </row>
    <row r="696" spans="1:9" x14ac:dyDescent="0.35">
      <c r="A696" s="150"/>
      <c r="B696" s="150"/>
      <c r="C696" s="150"/>
      <c r="D696" s="150"/>
      <c r="E696" s="150"/>
      <c r="F696" s="150"/>
      <c r="G696" s="150"/>
      <c r="H696" s="150"/>
      <c r="I696" s="150"/>
    </row>
    <row r="697" spans="1:9" x14ac:dyDescent="0.35">
      <c r="A697" s="150"/>
      <c r="B697" s="150"/>
      <c r="C697" s="150"/>
      <c r="D697" s="150"/>
      <c r="E697" s="150"/>
      <c r="F697" s="150"/>
      <c r="G697" s="150"/>
      <c r="H697" s="150"/>
      <c r="I697" s="150"/>
    </row>
    <row r="698" spans="1:9" x14ac:dyDescent="0.35">
      <c r="A698" s="150"/>
      <c r="B698" s="150"/>
      <c r="C698" s="150"/>
      <c r="D698" s="150"/>
      <c r="E698" s="150"/>
      <c r="F698" s="150"/>
      <c r="G698" s="150"/>
      <c r="H698" s="150"/>
      <c r="I698" s="150"/>
    </row>
    <row r="699" spans="1:9" x14ac:dyDescent="0.35">
      <c r="A699" s="150"/>
      <c r="B699" s="150"/>
      <c r="C699" s="150"/>
      <c r="D699" s="150"/>
      <c r="E699" s="150"/>
      <c r="F699" s="150"/>
      <c r="G699" s="150"/>
      <c r="H699" s="150"/>
      <c r="I699" s="150"/>
    </row>
    <row r="700" spans="1:9" x14ac:dyDescent="0.35">
      <c r="A700" s="150"/>
      <c r="B700" s="150"/>
      <c r="C700" s="150"/>
      <c r="D700" s="150"/>
      <c r="E700" s="150"/>
      <c r="F700" s="150"/>
      <c r="G700" s="150"/>
      <c r="H700" s="150"/>
      <c r="I700" s="150"/>
    </row>
    <row r="701" spans="1:9" x14ac:dyDescent="0.35">
      <c r="A701" s="150"/>
      <c r="B701" s="150"/>
      <c r="C701" s="150"/>
      <c r="D701" s="150"/>
      <c r="E701" s="150"/>
      <c r="F701" s="150"/>
      <c r="G701" s="150"/>
      <c r="H701" s="150"/>
      <c r="I701" s="150"/>
    </row>
    <row r="702" spans="1:9" x14ac:dyDescent="0.35">
      <c r="A702" s="150"/>
      <c r="B702" s="150"/>
      <c r="C702" s="150"/>
      <c r="D702" s="150"/>
      <c r="E702" s="150"/>
      <c r="F702" s="150"/>
      <c r="G702" s="150"/>
      <c r="H702" s="150"/>
      <c r="I702" s="150"/>
    </row>
    <row r="703" spans="1:9" x14ac:dyDescent="0.35">
      <c r="A703" s="150"/>
      <c r="B703" s="150"/>
      <c r="C703" s="150"/>
      <c r="D703" s="150"/>
      <c r="E703" s="150"/>
      <c r="F703" s="150"/>
      <c r="G703" s="150"/>
      <c r="H703" s="150"/>
      <c r="I703" s="150"/>
    </row>
    <row r="704" spans="1:9" x14ac:dyDescent="0.35">
      <c r="A704" s="150"/>
      <c r="B704" s="150"/>
      <c r="C704" s="150"/>
      <c r="D704" s="150"/>
      <c r="E704" s="150"/>
      <c r="F704" s="150"/>
      <c r="G704" s="150"/>
      <c r="H704" s="150"/>
      <c r="I704" s="150"/>
    </row>
    <row r="705" spans="1:9" x14ac:dyDescent="0.35">
      <c r="A705" s="150"/>
      <c r="B705" s="150"/>
      <c r="C705" s="150"/>
      <c r="D705" s="150"/>
      <c r="E705" s="150"/>
      <c r="F705" s="150"/>
      <c r="G705" s="150"/>
      <c r="H705" s="150"/>
      <c r="I705" s="150"/>
    </row>
    <row r="706" spans="1:9" x14ac:dyDescent="0.35">
      <c r="A706" s="150"/>
      <c r="B706" s="150"/>
      <c r="C706" s="150"/>
      <c r="D706" s="150"/>
      <c r="E706" s="150"/>
      <c r="F706" s="150"/>
      <c r="G706" s="150"/>
      <c r="H706" s="150"/>
      <c r="I706" s="150"/>
    </row>
    <row r="707" spans="1:9" x14ac:dyDescent="0.35">
      <c r="A707" s="150"/>
      <c r="B707" s="150"/>
      <c r="C707" s="150"/>
      <c r="D707" s="150"/>
      <c r="E707" s="150"/>
      <c r="F707" s="150"/>
      <c r="G707" s="150"/>
      <c r="H707" s="150"/>
      <c r="I707" s="150"/>
    </row>
    <row r="708" spans="1:9" x14ac:dyDescent="0.35">
      <c r="A708" s="150"/>
      <c r="B708" s="150"/>
      <c r="C708" s="150"/>
      <c r="D708" s="150"/>
      <c r="E708" s="150"/>
      <c r="F708" s="150"/>
      <c r="G708" s="150"/>
      <c r="H708" s="150"/>
      <c r="I708" s="150"/>
    </row>
    <row r="709" spans="1:9" x14ac:dyDescent="0.35">
      <c r="A709" s="150"/>
      <c r="B709" s="150"/>
      <c r="C709" s="150"/>
      <c r="D709" s="150"/>
      <c r="E709" s="150"/>
      <c r="F709" s="150"/>
      <c r="G709" s="150"/>
      <c r="H709" s="150"/>
      <c r="I709" s="150"/>
    </row>
    <row r="710" spans="1:9" x14ac:dyDescent="0.35">
      <c r="A710" s="150"/>
      <c r="B710" s="150"/>
      <c r="C710" s="150"/>
      <c r="D710" s="150"/>
      <c r="E710" s="150"/>
      <c r="F710" s="150"/>
      <c r="G710" s="150"/>
      <c r="H710" s="150"/>
      <c r="I710" s="150"/>
    </row>
    <row r="711" spans="1:9" x14ac:dyDescent="0.35">
      <c r="A711" s="150"/>
      <c r="B711" s="150"/>
      <c r="C711" s="150"/>
      <c r="D711" s="150"/>
      <c r="E711" s="150"/>
      <c r="F711" s="150"/>
      <c r="G711" s="150"/>
      <c r="H711" s="150"/>
      <c r="I711" s="150"/>
    </row>
    <row r="712" spans="1:9" x14ac:dyDescent="0.35">
      <c r="A712" s="150"/>
      <c r="B712" s="150"/>
      <c r="C712" s="150"/>
      <c r="D712" s="150"/>
      <c r="E712" s="150"/>
      <c r="F712" s="150"/>
      <c r="G712" s="150"/>
      <c r="H712" s="150"/>
      <c r="I712" s="150"/>
    </row>
    <row r="713" spans="1:9" x14ac:dyDescent="0.35">
      <c r="A713" s="150"/>
      <c r="B713" s="150"/>
      <c r="C713" s="150"/>
      <c r="D713" s="150"/>
      <c r="E713" s="150"/>
      <c r="F713" s="150"/>
      <c r="G713" s="150"/>
      <c r="H713" s="150"/>
      <c r="I713" s="150"/>
    </row>
    <row r="714" spans="1:9" x14ac:dyDescent="0.35">
      <c r="A714" s="150"/>
      <c r="B714" s="150"/>
      <c r="C714" s="150"/>
      <c r="D714" s="150"/>
      <c r="E714" s="150"/>
      <c r="F714" s="150"/>
      <c r="G714" s="150"/>
      <c r="H714" s="150"/>
      <c r="I714" s="150"/>
    </row>
    <row r="715" spans="1:9" x14ac:dyDescent="0.35">
      <c r="A715" s="150"/>
      <c r="B715" s="150"/>
      <c r="C715" s="150"/>
      <c r="D715" s="150"/>
      <c r="E715" s="150"/>
      <c r="F715" s="150"/>
      <c r="G715" s="150"/>
      <c r="H715" s="150"/>
      <c r="I715" s="150"/>
    </row>
    <row r="716" spans="1:9" x14ac:dyDescent="0.35">
      <c r="A716" s="150"/>
      <c r="B716" s="150"/>
      <c r="C716" s="150"/>
      <c r="D716" s="150"/>
      <c r="E716" s="150"/>
      <c r="F716" s="150"/>
      <c r="G716" s="150"/>
      <c r="H716" s="150"/>
      <c r="I716" s="150"/>
    </row>
    <row r="717" spans="1:9" x14ac:dyDescent="0.35">
      <c r="A717" s="150"/>
      <c r="B717" s="150"/>
      <c r="C717" s="150"/>
      <c r="D717" s="150"/>
      <c r="E717" s="150"/>
      <c r="F717" s="150"/>
      <c r="G717" s="150"/>
      <c r="H717" s="150"/>
      <c r="I717" s="150"/>
    </row>
    <row r="718" spans="1:9" x14ac:dyDescent="0.35">
      <c r="A718" s="150"/>
      <c r="B718" s="150"/>
      <c r="C718" s="150"/>
      <c r="D718" s="150"/>
      <c r="E718" s="150"/>
      <c r="F718" s="150"/>
      <c r="G718" s="150"/>
      <c r="H718" s="150"/>
      <c r="I718" s="150"/>
    </row>
    <row r="719" spans="1:9" x14ac:dyDescent="0.35">
      <c r="A719" s="150"/>
      <c r="B719" s="150"/>
      <c r="C719" s="150"/>
      <c r="D719" s="150"/>
      <c r="E719" s="150"/>
      <c r="F719" s="150"/>
      <c r="G719" s="150"/>
      <c r="H719" s="150"/>
      <c r="I719" s="150"/>
    </row>
    <row r="720" spans="1:9" x14ac:dyDescent="0.35">
      <c r="A720" s="150"/>
      <c r="B720" s="150"/>
      <c r="C720" s="150"/>
      <c r="D720" s="150"/>
      <c r="E720" s="150"/>
      <c r="F720" s="150"/>
      <c r="G720" s="150"/>
      <c r="H720" s="150"/>
      <c r="I720" s="150"/>
    </row>
    <row r="721" spans="1:9" x14ac:dyDescent="0.35">
      <c r="A721" s="150"/>
      <c r="B721" s="150"/>
      <c r="C721" s="150"/>
      <c r="D721" s="150"/>
      <c r="E721" s="150"/>
      <c r="F721" s="150"/>
      <c r="G721" s="150"/>
      <c r="H721" s="150"/>
      <c r="I721" s="150"/>
    </row>
    <row r="722" spans="1:9" x14ac:dyDescent="0.35">
      <c r="A722" s="150"/>
      <c r="B722" s="150"/>
      <c r="C722" s="150"/>
      <c r="D722" s="150"/>
      <c r="E722" s="150"/>
      <c r="F722" s="150"/>
      <c r="G722" s="150"/>
      <c r="H722" s="150"/>
      <c r="I722" s="150"/>
    </row>
    <row r="723" spans="1:9" x14ac:dyDescent="0.35">
      <c r="A723" s="150"/>
      <c r="B723" s="150"/>
      <c r="C723" s="150"/>
      <c r="D723" s="150"/>
      <c r="E723" s="150"/>
      <c r="F723" s="150"/>
      <c r="G723" s="150"/>
      <c r="H723" s="150"/>
      <c r="I723" s="150"/>
    </row>
    <row r="724" spans="1:9" x14ac:dyDescent="0.35">
      <c r="A724" s="150"/>
      <c r="B724" s="150"/>
      <c r="C724" s="150"/>
      <c r="D724" s="150"/>
      <c r="E724" s="150"/>
      <c r="F724" s="150"/>
      <c r="G724" s="150"/>
      <c r="H724" s="150"/>
      <c r="I724" s="150"/>
    </row>
    <row r="725" spans="1:9" x14ac:dyDescent="0.35">
      <c r="A725" s="150"/>
      <c r="B725" s="150"/>
      <c r="C725" s="150"/>
      <c r="D725" s="150"/>
      <c r="E725" s="150"/>
      <c r="F725" s="150"/>
      <c r="G725" s="150"/>
      <c r="H725" s="150"/>
      <c r="I725" s="150"/>
    </row>
    <row r="726" spans="1:9" x14ac:dyDescent="0.35">
      <c r="A726" s="150"/>
      <c r="B726" s="150"/>
      <c r="C726" s="150"/>
      <c r="D726" s="150"/>
      <c r="E726" s="150"/>
      <c r="F726" s="150"/>
      <c r="G726" s="150"/>
      <c r="H726" s="150"/>
      <c r="I726" s="150"/>
    </row>
    <row r="727" spans="1:9" x14ac:dyDescent="0.35">
      <c r="A727" s="150"/>
      <c r="B727" s="150"/>
      <c r="C727" s="150"/>
      <c r="D727" s="150"/>
      <c r="E727" s="150"/>
      <c r="F727" s="150"/>
      <c r="G727" s="150"/>
      <c r="H727" s="150"/>
      <c r="I727" s="150"/>
    </row>
    <row r="728" spans="1:9" x14ac:dyDescent="0.35">
      <c r="A728" s="150"/>
      <c r="B728" s="150"/>
      <c r="C728" s="150"/>
      <c r="D728" s="150"/>
      <c r="E728" s="150"/>
      <c r="F728" s="150"/>
      <c r="G728" s="150"/>
      <c r="H728" s="150"/>
      <c r="I728" s="150"/>
    </row>
    <row r="729" spans="1:9" x14ac:dyDescent="0.35">
      <c r="A729" s="150"/>
      <c r="B729" s="150"/>
      <c r="C729" s="150"/>
      <c r="D729" s="150"/>
      <c r="E729" s="150"/>
      <c r="F729" s="150"/>
      <c r="G729" s="150"/>
      <c r="H729" s="150"/>
      <c r="I729" s="150"/>
    </row>
    <row r="730" spans="1:9" x14ac:dyDescent="0.35">
      <c r="A730" s="150"/>
      <c r="B730" s="150"/>
      <c r="C730" s="150"/>
      <c r="D730" s="150"/>
      <c r="E730" s="150"/>
      <c r="F730" s="150"/>
      <c r="G730" s="150"/>
      <c r="H730" s="150"/>
      <c r="I730" s="150"/>
    </row>
    <row r="731" spans="1:9" x14ac:dyDescent="0.35">
      <c r="A731" s="150"/>
      <c r="B731" s="150"/>
      <c r="C731" s="150"/>
      <c r="D731" s="150"/>
      <c r="E731" s="150"/>
      <c r="F731" s="150"/>
      <c r="G731" s="150"/>
      <c r="H731" s="150"/>
      <c r="I731" s="150"/>
    </row>
    <row r="732" spans="1:9" x14ac:dyDescent="0.35">
      <c r="A732" s="150"/>
      <c r="B732" s="150"/>
      <c r="C732" s="150"/>
      <c r="D732" s="150"/>
      <c r="E732" s="150"/>
      <c r="F732" s="150"/>
      <c r="G732" s="150"/>
      <c r="H732" s="150"/>
      <c r="I732" s="150"/>
    </row>
    <row r="733" spans="1:9" x14ac:dyDescent="0.35">
      <c r="A733" s="150"/>
      <c r="B733" s="150"/>
      <c r="C733" s="150"/>
      <c r="D733" s="150"/>
      <c r="E733" s="150"/>
      <c r="F733" s="150"/>
      <c r="G733" s="150"/>
      <c r="H733" s="150"/>
      <c r="I733" s="150"/>
    </row>
    <row r="734" spans="1:9" x14ac:dyDescent="0.35">
      <c r="A734" s="150"/>
      <c r="B734" s="150"/>
      <c r="C734" s="150"/>
      <c r="D734" s="150"/>
      <c r="E734" s="150"/>
      <c r="F734" s="150"/>
      <c r="G734" s="150"/>
      <c r="H734" s="150"/>
      <c r="I734" s="150"/>
    </row>
    <row r="735" spans="1:9" x14ac:dyDescent="0.35">
      <c r="A735" s="150"/>
      <c r="B735" s="150"/>
      <c r="C735" s="150"/>
      <c r="D735" s="150"/>
      <c r="E735" s="150"/>
      <c r="F735" s="150"/>
      <c r="G735" s="150"/>
      <c r="H735" s="150"/>
      <c r="I735" s="150"/>
    </row>
    <row r="736" spans="1:9" x14ac:dyDescent="0.35">
      <c r="A736" s="150"/>
      <c r="B736" s="150"/>
      <c r="C736" s="150"/>
      <c r="D736" s="150"/>
      <c r="E736" s="150"/>
      <c r="F736" s="150"/>
      <c r="G736" s="150"/>
      <c r="H736" s="150"/>
      <c r="I736" s="150"/>
    </row>
    <row r="737" spans="1:9" x14ac:dyDescent="0.35">
      <c r="A737" s="150"/>
      <c r="B737" s="150"/>
      <c r="C737" s="150"/>
      <c r="D737" s="150"/>
      <c r="E737" s="150"/>
      <c r="F737" s="150"/>
      <c r="G737" s="150"/>
      <c r="H737" s="150"/>
      <c r="I737" s="150"/>
    </row>
    <row r="738" spans="1:9" x14ac:dyDescent="0.35">
      <c r="A738" s="150"/>
      <c r="B738" s="150"/>
      <c r="C738" s="150"/>
      <c r="D738" s="150"/>
      <c r="E738" s="150"/>
      <c r="F738" s="150"/>
      <c r="G738" s="150"/>
      <c r="H738" s="150"/>
      <c r="I738" s="150"/>
    </row>
    <row r="739" spans="1:9" x14ac:dyDescent="0.35">
      <c r="A739" s="150"/>
      <c r="B739" s="150"/>
      <c r="C739" s="150"/>
      <c r="D739" s="150"/>
      <c r="E739" s="150"/>
      <c r="F739" s="150"/>
      <c r="G739" s="150"/>
      <c r="H739" s="150"/>
      <c r="I739" s="150"/>
    </row>
    <row r="740" spans="1:9" x14ac:dyDescent="0.35">
      <c r="A740" s="150"/>
      <c r="B740" s="150"/>
      <c r="C740" s="150"/>
      <c r="D740" s="150"/>
      <c r="E740" s="150"/>
      <c r="F740" s="150"/>
      <c r="G740" s="150"/>
      <c r="H740" s="150"/>
      <c r="I740" s="150"/>
    </row>
    <row r="741" spans="1:9" x14ac:dyDescent="0.35">
      <c r="A741" s="150"/>
      <c r="B741" s="150"/>
      <c r="C741" s="150"/>
      <c r="D741" s="150"/>
      <c r="E741" s="150"/>
      <c r="F741" s="150"/>
      <c r="G741" s="150"/>
      <c r="H741" s="150"/>
      <c r="I741" s="150"/>
    </row>
    <row r="742" spans="1:9" x14ac:dyDescent="0.35">
      <c r="A742" s="150"/>
      <c r="B742" s="150"/>
      <c r="C742" s="150"/>
      <c r="D742" s="150"/>
      <c r="E742" s="150"/>
      <c r="F742" s="150"/>
      <c r="G742" s="150"/>
      <c r="H742" s="150"/>
      <c r="I742" s="150"/>
    </row>
    <row r="743" spans="1:9" x14ac:dyDescent="0.35">
      <c r="A743" s="150"/>
      <c r="B743" s="150"/>
      <c r="C743" s="150"/>
      <c r="D743" s="150"/>
      <c r="E743" s="150"/>
      <c r="F743" s="150"/>
      <c r="G743" s="150"/>
      <c r="H743" s="150"/>
      <c r="I743" s="150"/>
    </row>
    <row r="744" spans="1:9" x14ac:dyDescent="0.35">
      <c r="A744" s="150"/>
      <c r="B744" s="150"/>
      <c r="C744" s="150"/>
      <c r="D744" s="150"/>
      <c r="E744" s="150"/>
      <c r="F744" s="150"/>
      <c r="G744" s="150"/>
      <c r="H744" s="150"/>
      <c r="I744" s="150"/>
    </row>
    <row r="745" spans="1:9" x14ac:dyDescent="0.35">
      <c r="A745" s="150"/>
      <c r="B745" s="150"/>
      <c r="C745" s="150"/>
      <c r="D745" s="150"/>
      <c r="E745" s="150"/>
      <c r="F745" s="150"/>
      <c r="G745" s="150"/>
      <c r="H745" s="150"/>
      <c r="I745" s="150"/>
    </row>
    <row r="746" spans="1:9" x14ac:dyDescent="0.35">
      <c r="A746" s="150"/>
      <c r="B746" s="150"/>
      <c r="C746" s="150"/>
      <c r="D746" s="150"/>
      <c r="E746" s="150"/>
      <c r="F746" s="150"/>
      <c r="G746" s="150"/>
      <c r="H746" s="150"/>
      <c r="I746" s="150"/>
    </row>
    <row r="747" spans="1:9" x14ac:dyDescent="0.35">
      <c r="A747" s="150"/>
      <c r="B747" s="150"/>
      <c r="C747" s="150"/>
      <c r="D747" s="150"/>
      <c r="E747" s="150"/>
      <c r="F747" s="150"/>
      <c r="G747" s="150"/>
      <c r="H747" s="150"/>
      <c r="I747" s="150"/>
    </row>
    <row r="748" spans="1:9" x14ac:dyDescent="0.35">
      <c r="A748" s="150"/>
      <c r="B748" s="150"/>
      <c r="C748" s="150"/>
      <c r="D748" s="150"/>
      <c r="E748" s="150"/>
      <c r="F748" s="150"/>
      <c r="G748" s="150"/>
      <c r="H748" s="150"/>
      <c r="I748" s="150"/>
    </row>
    <row r="749" spans="1:9" x14ac:dyDescent="0.35">
      <c r="A749" s="150"/>
      <c r="B749" s="150"/>
      <c r="C749" s="150"/>
      <c r="D749" s="150"/>
      <c r="E749" s="150"/>
      <c r="F749" s="150"/>
      <c r="G749" s="150"/>
      <c r="H749" s="150"/>
      <c r="I749" s="150"/>
    </row>
    <row r="750" spans="1:9" x14ac:dyDescent="0.35">
      <c r="A750" s="150"/>
      <c r="B750" s="150"/>
      <c r="C750" s="150"/>
      <c r="D750" s="150"/>
      <c r="E750" s="150"/>
      <c r="F750" s="150"/>
      <c r="G750" s="150"/>
      <c r="H750" s="150"/>
      <c r="I750" s="150"/>
    </row>
    <row r="751" spans="1:9" x14ac:dyDescent="0.35">
      <c r="A751" s="150"/>
      <c r="B751" s="150"/>
      <c r="C751" s="150"/>
      <c r="D751" s="150"/>
      <c r="E751" s="150"/>
      <c r="F751" s="150"/>
      <c r="G751" s="150"/>
      <c r="H751" s="150"/>
      <c r="I751" s="150"/>
    </row>
    <row r="752" spans="1:9" x14ac:dyDescent="0.35">
      <c r="A752" s="150"/>
      <c r="B752" s="150"/>
      <c r="C752" s="150"/>
      <c r="D752" s="150"/>
      <c r="E752" s="150"/>
      <c r="F752" s="150"/>
      <c r="G752" s="150"/>
      <c r="H752" s="150"/>
      <c r="I752" s="150"/>
    </row>
    <row r="753" spans="1:9" x14ac:dyDescent="0.35">
      <c r="A753" s="150"/>
      <c r="B753" s="150"/>
      <c r="C753" s="150"/>
      <c r="D753" s="150"/>
      <c r="E753" s="150"/>
      <c r="F753" s="150"/>
      <c r="G753" s="150"/>
      <c r="H753" s="150"/>
      <c r="I753" s="150"/>
    </row>
    <row r="754" spans="1:9" x14ac:dyDescent="0.35">
      <c r="A754" s="150"/>
      <c r="B754" s="150"/>
      <c r="C754" s="150"/>
      <c r="D754" s="150"/>
      <c r="E754" s="150"/>
      <c r="F754" s="150"/>
      <c r="G754" s="150"/>
      <c r="H754" s="150"/>
      <c r="I754" s="150"/>
    </row>
    <row r="755" spans="1:9" x14ac:dyDescent="0.35">
      <c r="A755" s="150"/>
      <c r="B755" s="150"/>
      <c r="C755" s="150"/>
      <c r="D755" s="150"/>
      <c r="E755" s="150"/>
      <c r="F755" s="150"/>
      <c r="G755" s="150"/>
      <c r="H755" s="150"/>
      <c r="I755" s="150"/>
    </row>
    <row r="756" spans="1:9" x14ac:dyDescent="0.35">
      <c r="A756" s="150"/>
      <c r="B756" s="150"/>
      <c r="C756" s="150"/>
      <c r="D756" s="150"/>
      <c r="E756" s="150"/>
      <c r="F756" s="150"/>
      <c r="G756" s="150"/>
      <c r="H756" s="150"/>
      <c r="I756" s="150"/>
    </row>
    <row r="757" spans="1:9" x14ac:dyDescent="0.35">
      <c r="A757" s="150"/>
      <c r="B757" s="150"/>
      <c r="C757" s="150"/>
      <c r="D757" s="150"/>
      <c r="E757" s="150"/>
      <c r="F757" s="150"/>
      <c r="G757" s="150"/>
      <c r="H757" s="150"/>
      <c r="I757" s="150"/>
    </row>
    <row r="758" spans="1:9" x14ac:dyDescent="0.35">
      <c r="A758" s="150"/>
      <c r="B758" s="150"/>
      <c r="C758" s="150"/>
      <c r="D758" s="150"/>
      <c r="E758" s="150"/>
      <c r="F758" s="150"/>
      <c r="G758" s="150"/>
      <c r="H758" s="150"/>
      <c r="I758" s="150"/>
    </row>
    <row r="759" spans="1:9" x14ac:dyDescent="0.35">
      <c r="A759" s="150"/>
      <c r="B759" s="150"/>
      <c r="C759" s="150"/>
      <c r="D759" s="150"/>
      <c r="E759" s="150"/>
      <c r="F759" s="150"/>
      <c r="G759" s="150"/>
      <c r="H759" s="150"/>
      <c r="I759" s="150"/>
    </row>
    <row r="760" spans="1:9" x14ac:dyDescent="0.35">
      <c r="A760" s="150"/>
      <c r="B760" s="150"/>
      <c r="C760" s="150"/>
      <c r="D760" s="150"/>
      <c r="E760" s="150"/>
      <c r="F760" s="150"/>
      <c r="G760" s="150"/>
      <c r="H760" s="150"/>
      <c r="I760" s="150"/>
    </row>
    <row r="761" spans="1:9" x14ac:dyDescent="0.35">
      <c r="A761" s="150"/>
      <c r="B761" s="150"/>
      <c r="C761" s="150"/>
      <c r="D761" s="150"/>
      <c r="E761" s="150"/>
      <c r="F761" s="150"/>
      <c r="G761" s="150"/>
      <c r="H761" s="150"/>
      <c r="I761" s="150"/>
    </row>
    <row r="762" spans="1:9" x14ac:dyDescent="0.35">
      <c r="A762" s="150"/>
      <c r="B762" s="150"/>
      <c r="C762" s="150"/>
      <c r="D762" s="150"/>
      <c r="E762" s="150"/>
      <c r="F762" s="150"/>
      <c r="G762" s="150"/>
      <c r="H762" s="150"/>
      <c r="I762" s="150"/>
    </row>
    <row r="763" spans="1:9" x14ac:dyDescent="0.35">
      <c r="A763" s="150"/>
      <c r="B763" s="150"/>
      <c r="C763" s="150"/>
      <c r="D763" s="150"/>
      <c r="E763" s="150"/>
      <c r="F763" s="150"/>
      <c r="G763" s="150"/>
      <c r="H763" s="150"/>
      <c r="I763" s="150"/>
    </row>
    <row r="764" spans="1:9" x14ac:dyDescent="0.35">
      <c r="A764" s="150"/>
      <c r="B764" s="150"/>
      <c r="C764" s="150"/>
      <c r="D764" s="150"/>
      <c r="E764" s="150"/>
      <c r="F764" s="150"/>
      <c r="G764" s="150"/>
      <c r="H764" s="150"/>
      <c r="I764" s="150"/>
    </row>
    <row r="765" spans="1:9" x14ac:dyDescent="0.35">
      <c r="A765" s="150"/>
      <c r="B765" s="150"/>
      <c r="C765" s="150"/>
      <c r="D765" s="150"/>
      <c r="E765" s="150"/>
      <c r="F765" s="150"/>
      <c r="G765" s="150"/>
      <c r="H765" s="150"/>
      <c r="I765" s="150"/>
    </row>
    <row r="766" spans="1:9" x14ac:dyDescent="0.35">
      <c r="A766" s="150"/>
      <c r="B766" s="150"/>
      <c r="C766" s="150"/>
      <c r="D766" s="150"/>
      <c r="E766" s="150"/>
      <c r="F766" s="150"/>
      <c r="G766" s="150"/>
      <c r="H766" s="150"/>
      <c r="I766" s="150"/>
    </row>
    <row r="767" spans="1:9" x14ac:dyDescent="0.35">
      <c r="A767" s="150"/>
      <c r="B767" s="150"/>
      <c r="C767" s="150"/>
      <c r="D767" s="150"/>
      <c r="E767" s="150"/>
      <c r="F767" s="150"/>
      <c r="G767" s="150"/>
      <c r="H767" s="150"/>
      <c r="I767" s="150"/>
    </row>
    <row r="768" spans="1:9" x14ac:dyDescent="0.35">
      <c r="A768" s="150"/>
      <c r="B768" s="150"/>
      <c r="C768" s="150"/>
      <c r="D768" s="150"/>
      <c r="E768" s="150"/>
      <c r="F768" s="150"/>
      <c r="G768" s="150"/>
      <c r="H768" s="150"/>
      <c r="I768" s="150"/>
    </row>
    <row r="769" spans="1:9" x14ac:dyDescent="0.35">
      <c r="A769" s="150"/>
      <c r="B769" s="150"/>
      <c r="C769" s="150"/>
      <c r="D769" s="150"/>
      <c r="E769" s="150"/>
      <c r="F769" s="150"/>
      <c r="G769" s="150"/>
      <c r="H769" s="150"/>
      <c r="I769" s="150"/>
    </row>
    <row r="770" spans="1:9" x14ac:dyDescent="0.35">
      <c r="A770" s="150"/>
      <c r="B770" s="150"/>
      <c r="C770" s="150"/>
      <c r="D770" s="150"/>
      <c r="E770" s="150"/>
      <c r="F770" s="150"/>
      <c r="G770" s="150"/>
      <c r="H770" s="150"/>
      <c r="I770" s="150"/>
    </row>
    <row r="771" spans="1:9" x14ac:dyDescent="0.35">
      <c r="A771" s="150"/>
      <c r="B771" s="150"/>
      <c r="C771" s="150"/>
      <c r="D771" s="150"/>
      <c r="E771" s="150"/>
      <c r="F771" s="150"/>
      <c r="G771" s="150"/>
      <c r="H771" s="150"/>
      <c r="I771" s="150"/>
    </row>
    <row r="772" spans="1:9" x14ac:dyDescent="0.35">
      <c r="A772" s="150"/>
      <c r="B772" s="150"/>
      <c r="C772" s="150"/>
      <c r="D772" s="150"/>
      <c r="E772" s="150"/>
      <c r="F772" s="150"/>
      <c r="G772" s="150"/>
      <c r="H772" s="150"/>
      <c r="I772" s="150"/>
    </row>
    <row r="773" spans="1:9" x14ac:dyDescent="0.35">
      <c r="A773" s="150"/>
      <c r="B773" s="150"/>
      <c r="C773" s="150"/>
      <c r="D773" s="150"/>
      <c r="E773" s="150"/>
      <c r="F773" s="150"/>
      <c r="G773" s="150"/>
      <c r="H773" s="150"/>
      <c r="I773" s="150"/>
    </row>
    <row r="774" spans="1:9" x14ac:dyDescent="0.35">
      <c r="A774" s="150"/>
      <c r="B774" s="150"/>
      <c r="C774" s="150"/>
      <c r="D774" s="150"/>
      <c r="E774" s="150"/>
      <c r="F774" s="150"/>
      <c r="G774" s="150"/>
      <c r="H774" s="150"/>
      <c r="I774" s="150"/>
    </row>
    <row r="775" spans="1:9" x14ac:dyDescent="0.35">
      <c r="A775" s="150"/>
      <c r="B775" s="150"/>
      <c r="C775" s="150"/>
      <c r="D775" s="150"/>
      <c r="E775" s="150"/>
      <c r="F775" s="150"/>
      <c r="G775" s="150"/>
      <c r="H775" s="150"/>
      <c r="I775" s="150"/>
    </row>
    <row r="776" spans="1:9" x14ac:dyDescent="0.35">
      <c r="A776" s="150"/>
      <c r="B776" s="150"/>
      <c r="C776" s="150"/>
      <c r="D776" s="150"/>
      <c r="E776" s="150"/>
      <c r="F776" s="150"/>
      <c r="G776" s="150"/>
      <c r="H776" s="150"/>
      <c r="I776" s="150"/>
    </row>
    <row r="777" spans="1:9" x14ac:dyDescent="0.35">
      <c r="A777" s="150"/>
      <c r="B777" s="150"/>
      <c r="C777" s="150"/>
      <c r="D777" s="150"/>
      <c r="E777" s="150"/>
      <c r="F777" s="150"/>
      <c r="G777" s="150"/>
      <c r="H777" s="150"/>
      <c r="I777" s="150"/>
    </row>
    <row r="778" spans="1:9" x14ac:dyDescent="0.35">
      <c r="A778" s="150"/>
      <c r="B778" s="150"/>
      <c r="C778" s="150"/>
      <c r="D778" s="150"/>
      <c r="E778" s="150"/>
      <c r="F778" s="150"/>
      <c r="G778" s="150"/>
      <c r="H778" s="150"/>
      <c r="I778" s="150"/>
    </row>
    <row r="779" spans="1:9" x14ac:dyDescent="0.35">
      <c r="A779" s="150"/>
      <c r="B779" s="150"/>
      <c r="C779" s="150"/>
      <c r="D779" s="150"/>
      <c r="E779" s="150"/>
      <c r="F779" s="150"/>
      <c r="G779" s="150"/>
      <c r="H779" s="150"/>
      <c r="I779" s="150"/>
    </row>
    <row r="780" spans="1:9" x14ac:dyDescent="0.35">
      <c r="A780" s="150"/>
      <c r="B780" s="150"/>
      <c r="C780" s="150"/>
      <c r="D780" s="150"/>
      <c r="E780" s="150"/>
      <c r="F780" s="150"/>
      <c r="G780" s="150"/>
      <c r="H780" s="150"/>
      <c r="I780" s="150"/>
    </row>
    <row r="781" spans="1:9" x14ac:dyDescent="0.35">
      <c r="A781" s="150"/>
      <c r="B781" s="150"/>
      <c r="C781" s="150"/>
      <c r="D781" s="150"/>
      <c r="E781" s="150"/>
      <c r="F781" s="150"/>
      <c r="G781" s="150"/>
      <c r="H781" s="150"/>
      <c r="I781" s="150"/>
    </row>
    <row r="782" spans="1:9" x14ac:dyDescent="0.35">
      <c r="A782" s="150"/>
      <c r="B782" s="150"/>
      <c r="C782" s="150"/>
      <c r="D782" s="150"/>
      <c r="E782" s="150"/>
      <c r="F782" s="150"/>
      <c r="G782" s="150"/>
      <c r="H782" s="150"/>
      <c r="I782" s="150"/>
    </row>
    <row r="783" spans="1:9" x14ac:dyDescent="0.35">
      <c r="A783" s="150"/>
      <c r="B783" s="150"/>
      <c r="C783" s="150"/>
      <c r="D783" s="150"/>
      <c r="E783" s="150"/>
      <c r="F783" s="150"/>
      <c r="G783" s="150"/>
      <c r="H783" s="150"/>
      <c r="I783" s="150"/>
    </row>
    <row r="784" spans="1:9" x14ac:dyDescent="0.35">
      <c r="A784" s="150"/>
      <c r="B784" s="150"/>
      <c r="C784" s="150"/>
      <c r="D784" s="150"/>
      <c r="E784" s="150"/>
      <c r="F784" s="150"/>
      <c r="G784" s="150"/>
      <c r="H784" s="150"/>
      <c r="I784" s="150"/>
    </row>
    <row r="785" spans="1:9" x14ac:dyDescent="0.35">
      <c r="A785" s="150"/>
      <c r="B785" s="150"/>
      <c r="C785" s="150"/>
      <c r="D785" s="150"/>
      <c r="E785" s="150"/>
      <c r="F785" s="150"/>
      <c r="G785" s="150"/>
      <c r="H785" s="150"/>
      <c r="I785" s="150"/>
    </row>
    <row r="786" spans="1:9" x14ac:dyDescent="0.35">
      <c r="A786" s="150"/>
      <c r="B786" s="150"/>
      <c r="C786" s="150"/>
      <c r="D786" s="150"/>
      <c r="E786" s="150"/>
      <c r="F786" s="150"/>
      <c r="G786" s="150"/>
      <c r="H786" s="150"/>
      <c r="I786" s="150"/>
    </row>
    <row r="787" spans="1:9" x14ac:dyDescent="0.35">
      <c r="A787" s="150"/>
      <c r="B787" s="150"/>
      <c r="C787" s="150"/>
      <c r="D787" s="150"/>
      <c r="E787" s="150"/>
      <c r="F787" s="150"/>
      <c r="G787" s="150"/>
      <c r="H787" s="150"/>
      <c r="I787" s="150"/>
    </row>
    <row r="788" spans="1:9" x14ac:dyDescent="0.35">
      <c r="A788" s="150"/>
      <c r="B788" s="150"/>
      <c r="C788" s="150"/>
      <c r="D788" s="150"/>
      <c r="E788" s="150"/>
      <c r="F788" s="150"/>
      <c r="G788" s="150"/>
      <c r="H788" s="150"/>
      <c r="I788" s="150"/>
    </row>
    <row r="789" spans="1:9" x14ac:dyDescent="0.35">
      <c r="A789" s="150"/>
      <c r="B789" s="150"/>
      <c r="C789" s="150"/>
      <c r="D789" s="150"/>
      <c r="E789" s="150"/>
      <c r="F789" s="150"/>
      <c r="G789" s="150"/>
      <c r="H789" s="150"/>
      <c r="I789" s="150"/>
    </row>
    <row r="790" spans="1:9" x14ac:dyDescent="0.35">
      <c r="A790" s="150"/>
      <c r="B790" s="150"/>
      <c r="C790" s="150"/>
      <c r="D790" s="150"/>
      <c r="E790" s="150"/>
      <c r="F790" s="150"/>
      <c r="G790" s="150"/>
      <c r="H790" s="150"/>
      <c r="I790" s="150"/>
    </row>
    <row r="791" spans="1:9" x14ac:dyDescent="0.35">
      <c r="A791" s="150"/>
      <c r="B791" s="150"/>
      <c r="C791" s="150"/>
      <c r="D791" s="150"/>
      <c r="E791" s="150"/>
      <c r="F791" s="150"/>
      <c r="G791" s="150"/>
      <c r="H791" s="150"/>
      <c r="I791" s="150"/>
    </row>
    <row r="792" spans="1:9" x14ac:dyDescent="0.35">
      <c r="A792" s="150"/>
      <c r="B792" s="150"/>
      <c r="C792" s="150"/>
      <c r="D792" s="150"/>
      <c r="E792" s="150"/>
      <c r="F792" s="150"/>
      <c r="G792" s="150"/>
      <c r="H792" s="150"/>
      <c r="I792" s="150"/>
    </row>
    <row r="793" spans="1:9" x14ac:dyDescent="0.35">
      <c r="A793" s="150"/>
      <c r="B793" s="150"/>
      <c r="C793" s="150"/>
      <c r="D793" s="150"/>
      <c r="E793" s="150"/>
      <c r="F793" s="150"/>
      <c r="G793" s="150"/>
      <c r="H793" s="150"/>
      <c r="I793" s="150"/>
    </row>
    <row r="794" spans="1:9" x14ac:dyDescent="0.35">
      <c r="A794" s="150"/>
      <c r="B794" s="150"/>
      <c r="C794" s="150"/>
      <c r="D794" s="150"/>
      <c r="E794" s="150"/>
      <c r="F794" s="150"/>
      <c r="G794" s="150"/>
      <c r="H794" s="150"/>
      <c r="I794" s="150"/>
    </row>
    <row r="795" spans="1:9" x14ac:dyDescent="0.35">
      <c r="A795" s="150"/>
      <c r="B795" s="150"/>
      <c r="C795" s="150"/>
      <c r="D795" s="150"/>
      <c r="E795" s="150"/>
      <c r="F795" s="150"/>
      <c r="G795" s="150"/>
      <c r="H795" s="150"/>
      <c r="I795" s="150"/>
    </row>
    <row r="796" spans="1:9" x14ac:dyDescent="0.35">
      <c r="A796" s="150"/>
      <c r="B796" s="150"/>
      <c r="C796" s="150"/>
      <c r="D796" s="150"/>
      <c r="E796" s="150"/>
      <c r="F796" s="150"/>
      <c r="G796" s="150"/>
      <c r="H796" s="150"/>
      <c r="I796" s="150"/>
    </row>
    <row r="797" spans="1:9" x14ac:dyDescent="0.35">
      <c r="A797" s="150"/>
      <c r="B797" s="150"/>
      <c r="C797" s="150"/>
      <c r="D797" s="150"/>
      <c r="E797" s="150"/>
      <c r="F797" s="150"/>
      <c r="G797" s="150"/>
      <c r="H797" s="150"/>
      <c r="I797" s="150"/>
    </row>
    <row r="798" spans="1:9" x14ac:dyDescent="0.35">
      <c r="A798" s="150"/>
      <c r="B798" s="150"/>
      <c r="C798" s="150"/>
      <c r="D798" s="150"/>
      <c r="E798" s="150"/>
      <c r="F798" s="150"/>
      <c r="G798" s="150"/>
      <c r="H798" s="150"/>
      <c r="I798" s="150"/>
    </row>
    <row r="799" spans="1:9" x14ac:dyDescent="0.35">
      <c r="A799" s="150"/>
      <c r="B799" s="150"/>
      <c r="C799" s="150"/>
      <c r="D799" s="150"/>
      <c r="E799" s="150"/>
      <c r="F799" s="150"/>
      <c r="G799" s="150"/>
      <c r="H799" s="150"/>
      <c r="I799" s="150"/>
    </row>
    <row r="800" spans="1:9" x14ac:dyDescent="0.35">
      <c r="A800" s="150"/>
      <c r="B800" s="150"/>
      <c r="C800" s="150"/>
      <c r="D800" s="150"/>
      <c r="E800" s="150"/>
      <c r="F800" s="150"/>
      <c r="G800" s="150"/>
      <c r="H800" s="150"/>
      <c r="I800" s="150"/>
    </row>
    <row r="801" spans="1:9" x14ac:dyDescent="0.35">
      <c r="A801" s="150"/>
      <c r="B801" s="150"/>
      <c r="C801" s="150"/>
      <c r="D801" s="150"/>
      <c r="E801" s="150"/>
      <c r="F801" s="150"/>
      <c r="G801" s="150"/>
      <c r="H801" s="150"/>
      <c r="I801" s="150"/>
    </row>
    <row r="802" spans="1:9" x14ac:dyDescent="0.35">
      <c r="A802" s="150"/>
      <c r="B802" s="150"/>
      <c r="C802" s="150"/>
      <c r="D802" s="150"/>
      <c r="E802" s="150"/>
      <c r="F802" s="150"/>
      <c r="G802" s="150"/>
      <c r="H802" s="150"/>
      <c r="I802" s="150"/>
    </row>
    <row r="803" spans="1:9" x14ac:dyDescent="0.35">
      <c r="A803" s="150"/>
      <c r="B803" s="150"/>
      <c r="C803" s="150"/>
      <c r="D803" s="150"/>
      <c r="E803" s="150"/>
      <c r="F803" s="150"/>
      <c r="G803" s="150"/>
      <c r="H803" s="150"/>
      <c r="I803" s="150"/>
    </row>
    <row r="804" spans="1:9" x14ac:dyDescent="0.35">
      <c r="A804" s="150"/>
      <c r="B804" s="150"/>
      <c r="C804" s="150"/>
      <c r="D804" s="150"/>
      <c r="E804" s="150"/>
      <c r="F804" s="150"/>
      <c r="G804" s="150"/>
      <c r="H804" s="150"/>
      <c r="I804" s="150"/>
    </row>
    <row r="805" spans="1:9" x14ac:dyDescent="0.35">
      <c r="A805" s="150"/>
      <c r="B805" s="150"/>
      <c r="C805" s="150"/>
      <c r="D805" s="150"/>
      <c r="E805" s="150"/>
      <c r="F805" s="150"/>
      <c r="G805" s="150"/>
      <c r="H805" s="150"/>
      <c r="I805" s="150"/>
    </row>
    <row r="806" spans="1:9" x14ac:dyDescent="0.35">
      <c r="A806" s="150"/>
      <c r="B806" s="150"/>
      <c r="C806" s="150"/>
      <c r="D806" s="150"/>
      <c r="E806" s="150"/>
      <c r="F806" s="150"/>
      <c r="G806" s="150"/>
      <c r="H806" s="150"/>
      <c r="I806" s="150"/>
    </row>
    <row r="807" spans="1:9" x14ac:dyDescent="0.35">
      <c r="A807" s="150"/>
      <c r="B807" s="150"/>
      <c r="C807" s="150"/>
      <c r="D807" s="150"/>
      <c r="E807" s="150"/>
      <c r="F807" s="150"/>
      <c r="G807" s="150"/>
      <c r="H807" s="150"/>
      <c r="I807" s="150"/>
    </row>
    <row r="808" spans="1:9" x14ac:dyDescent="0.35">
      <c r="A808" s="150"/>
      <c r="B808" s="150"/>
      <c r="C808" s="150"/>
      <c r="D808" s="150"/>
      <c r="E808" s="150"/>
      <c r="F808" s="150"/>
      <c r="G808" s="150"/>
      <c r="H808" s="150"/>
      <c r="I808" s="150"/>
    </row>
    <row r="809" spans="1:9" x14ac:dyDescent="0.35">
      <c r="A809" s="150"/>
      <c r="B809" s="150"/>
      <c r="C809" s="150"/>
      <c r="D809" s="150"/>
      <c r="E809" s="150"/>
      <c r="F809" s="150"/>
      <c r="G809" s="150"/>
      <c r="H809" s="150"/>
      <c r="I809" s="150"/>
    </row>
    <row r="810" spans="1:9" x14ac:dyDescent="0.35">
      <c r="A810" s="150"/>
      <c r="B810" s="150"/>
      <c r="C810" s="150"/>
      <c r="D810" s="150"/>
      <c r="E810" s="150"/>
      <c r="F810" s="150"/>
      <c r="G810" s="150"/>
      <c r="H810" s="150"/>
      <c r="I810" s="150"/>
    </row>
    <row r="811" spans="1:9" x14ac:dyDescent="0.35">
      <c r="A811" s="150"/>
      <c r="B811" s="150"/>
      <c r="C811" s="150"/>
      <c r="D811" s="150"/>
      <c r="E811" s="150"/>
      <c r="F811" s="150"/>
      <c r="G811" s="150"/>
      <c r="H811" s="150"/>
      <c r="I811" s="150"/>
    </row>
    <row r="812" spans="1:9" x14ac:dyDescent="0.35">
      <c r="A812" s="150"/>
      <c r="B812" s="150"/>
      <c r="C812" s="150"/>
      <c r="D812" s="150"/>
      <c r="E812" s="150"/>
      <c r="F812" s="150"/>
      <c r="G812" s="150"/>
      <c r="H812" s="150"/>
      <c r="I812" s="150"/>
    </row>
    <row r="813" spans="1:9" x14ac:dyDescent="0.35">
      <c r="A813" s="150"/>
      <c r="B813" s="150"/>
      <c r="C813" s="150"/>
      <c r="D813" s="150"/>
      <c r="E813" s="150"/>
      <c r="F813" s="150"/>
      <c r="G813" s="150"/>
      <c r="H813" s="150"/>
      <c r="I813" s="150"/>
    </row>
    <row r="814" spans="1:9" x14ac:dyDescent="0.35">
      <c r="A814" s="150"/>
      <c r="B814" s="150"/>
      <c r="C814" s="150"/>
      <c r="D814" s="150"/>
      <c r="E814" s="150"/>
      <c r="F814" s="150"/>
      <c r="G814" s="150"/>
      <c r="H814" s="150"/>
      <c r="I814" s="150"/>
    </row>
    <row r="815" spans="1:9" x14ac:dyDescent="0.35">
      <c r="A815" s="150"/>
      <c r="B815" s="150"/>
      <c r="C815" s="150"/>
      <c r="D815" s="150"/>
      <c r="E815" s="150"/>
      <c r="F815" s="150"/>
      <c r="G815" s="150"/>
      <c r="H815" s="150"/>
      <c r="I815" s="150"/>
    </row>
    <row r="816" spans="1:9" x14ac:dyDescent="0.35">
      <c r="A816" s="150"/>
      <c r="B816" s="150"/>
      <c r="C816" s="150"/>
      <c r="D816" s="150"/>
      <c r="E816" s="150"/>
      <c r="F816" s="150"/>
      <c r="G816" s="150"/>
      <c r="H816" s="150"/>
      <c r="I816" s="150"/>
    </row>
    <row r="817" spans="1:9" x14ac:dyDescent="0.35">
      <c r="A817" s="150"/>
      <c r="B817" s="150"/>
      <c r="C817" s="150"/>
      <c r="D817" s="150"/>
      <c r="E817" s="150"/>
      <c r="F817" s="150"/>
      <c r="G817" s="150"/>
      <c r="H817" s="150"/>
      <c r="I817" s="150"/>
    </row>
    <row r="818" spans="1:9" x14ac:dyDescent="0.35">
      <c r="A818" s="150"/>
      <c r="B818" s="150"/>
      <c r="C818" s="150"/>
      <c r="D818" s="150"/>
      <c r="E818" s="150"/>
      <c r="F818" s="150"/>
      <c r="G818" s="150"/>
      <c r="H818" s="150"/>
      <c r="I818" s="150"/>
    </row>
    <row r="819" spans="1:9" x14ac:dyDescent="0.35">
      <c r="A819" s="150"/>
      <c r="B819" s="150"/>
      <c r="C819" s="150"/>
      <c r="D819" s="150"/>
      <c r="E819" s="150"/>
      <c r="F819" s="150"/>
      <c r="G819" s="150"/>
      <c r="H819" s="150"/>
      <c r="I819" s="150"/>
    </row>
    <row r="820" spans="1:9" x14ac:dyDescent="0.35">
      <c r="A820" s="150"/>
      <c r="B820" s="150"/>
      <c r="C820" s="150"/>
      <c r="D820" s="150"/>
      <c r="E820" s="150"/>
      <c r="F820" s="150"/>
      <c r="G820" s="150"/>
      <c r="H820" s="150"/>
      <c r="I820" s="150"/>
    </row>
    <row r="821" spans="1:9" x14ac:dyDescent="0.35">
      <c r="A821" s="150"/>
      <c r="B821" s="150"/>
      <c r="C821" s="150"/>
      <c r="D821" s="150"/>
      <c r="E821" s="150"/>
      <c r="F821" s="150"/>
      <c r="G821" s="150"/>
      <c r="H821" s="150"/>
      <c r="I821" s="150"/>
    </row>
    <row r="822" spans="1:9" x14ac:dyDescent="0.35">
      <c r="A822" s="150"/>
      <c r="B822" s="150"/>
      <c r="C822" s="150"/>
      <c r="D822" s="150"/>
      <c r="E822" s="150"/>
      <c r="F822" s="150"/>
      <c r="G822" s="150"/>
      <c r="H822" s="150"/>
      <c r="I822" s="150"/>
    </row>
    <row r="823" spans="1:9" x14ac:dyDescent="0.35">
      <c r="A823" s="150"/>
      <c r="B823" s="150"/>
      <c r="C823" s="150"/>
      <c r="D823" s="150"/>
      <c r="E823" s="150"/>
      <c r="F823" s="150"/>
      <c r="G823" s="150"/>
      <c r="H823" s="150"/>
      <c r="I823" s="150"/>
    </row>
    <row r="824" spans="1:9" x14ac:dyDescent="0.35">
      <c r="A824" s="150"/>
      <c r="B824" s="150"/>
      <c r="C824" s="150"/>
      <c r="D824" s="150"/>
      <c r="E824" s="150"/>
      <c r="F824" s="150"/>
      <c r="G824" s="150"/>
      <c r="H824" s="150"/>
      <c r="I824" s="150"/>
    </row>
    <row r="825" spans="1:9" x14ac:dyDescent="0.35">
      <c r="A825" s="150"/>
      <c r="B825" s="150"/>
      <c r="C825" s="150"/>
      <c r="D825" s="150"/>
      <c r="E825" s="150"/>
      <c r="F825" s="150"/>
      <c r="G825" s="150"/>
      <c r="H825" s="150"/>
      <c r="I825" s="150"/>
    </row>
    <row r="826" spans="1:9" x14ac:dyDescent="0.35">
      <c r="A826" s="150"/>
      <c r="B826" s="150"/>
      <c r="C826" s="150"/>
      <c r="D826" s="150"/>
      <c r="E826" s="150"/>
      <c r="F826" s="150"/>
      <c r="G826" s="150"/>
      <c r="H826" s="150"/>
      <c r="I826" s="150"/>
    </row>
    <row r="827" spans="1:9" x14ac:dyDescent="0.35">
      <c r="A827" s="150"/>
      <c r="B827" s="150"/>
      <c r="C827" s="150"/>
      <c r="D827" s="150"/>
      <c r="E827" s="150"/>
      <c r="F827" s="150"/>
      <c r="G827" s="150"/>
      <c r="H827" s="150"/>
      <c r="I827" s="150"/>
    </row>
    <row r="828" spans="1:9" x14ac:dyDescent="0.35">
      <c r="A828" s="150"/>
      <c r="B828" s="150"/>
      <c r="C828" s="150"/>
      <c r="D828" s="150"/>
      <c r="E828" s="150"/>
      <c r="F828" s="150"/>
      <c r="G828" s="150"/>
      <c r="H828" s="150"/>
      <c r="I828" s="150"/>
    </row>
    <row r="829" spans="1:9" x14ac:dyDescent="0.35">
      <c r="A829" s="150"/>
      <c r="B829" s="150"/>
      <c r="C829" s="150"/>
      <c r="D829" s="150"/>
      <c r="E829" s="150"/>
      <c r="F829" s="150"/>
      <c r="G829" s="150"/>
      <c r="H829" s="150"/>
      <c r="I829" s="150"/>
    </row>
    <row r="830" spans="1:9" x14ac:dyDescent="0.35">
      <c r="A830" s="150"/>
      <c r="B830" s="150"/>
      <c r="C830" s="150"/>
      <c r="D830" s="150"/>
      <c r="E830" s="150"/>
      <c r="F830" s="150"/>
      <c r="G830" s="150"/>
      <c r="H830" s="150"/>
      <c r="I830" s="150"/>
    </row>
    <row r="831" spans="1:9" x14ac:dyDescent="0.35">
      <c r="A831" s="150"/>
      <c r="B831" s="150"/>
      <c r="C831" s="150"/>
      <c r="D831" s="150"/>
      <c r="E831" s="150"/>
      <c r="F831" s="150"/>
      <c r="G831" s="150"/>
      <c r="H831" s="150"/>
      <c r="I831" s="150"/>
    </row>
    <row r="832" spans="1:9" x14ac:dyDescent="0.35">
      <c r="A832" s="150"/>
      <c r="B832" s="150"/>
      <c r="C832" s="150"/>
      <c r="D832" s="150"/>
      <c r="E832" s="150"/>
      <c r="F832" s="150"/>
      <c r="G832" s="150"/>
      <c r="H832" s="150"/>
      <c r="I832" s="150"/>
    </row>
    <row r="833" spans="1:9" x14ac:dyDescent="0.35">
      <c r="A833" s="150"/>
      <c r="B833" s="150"/>
      <c r="C833" s="150"/>
      <c r="D833" s="150"/>
      <c r="E833" s="150"/>
      <c r="F833" s="150"/>
      <c r="G833" s="150"/>
      <c r="H833" s="150"/>
      <c r="I833" s="150"/>
    </row>
    <row r="834" spans="1:9" x14ac:dyDescent="0.35">
      <c r="A834" s="150"/>
      <c r="B834" s="150"/>
      <c r="C834" s="150"/>
      <c r="D834" s="150"/>
      <c r="E834" s="150"/>
      <c r="F834" s="150"/>
      <c r="G834" s="150"/>
      <c r="H834" s="150"/>
      <c r="I834" s="150"/>
    </row>
    <row r="835" spans="1:9" x14ac:dyDescent="0.35">
      <c r="A835" s="150"/>
      <c r="B835" s="150"/>
      <c r="C835" s="150"/>
      <c r="D835" s="150"/>
      <c r="E835" s="150"/>
      <c r="F835" s="150"/>
      <c r="G835" s="150"/>
      <c r="H835" s="150"/>
      <c r="I835" s="150"/>
    </row>
    <row r="836" spans="1:9" x14ac:dyDescent="0.35">
      <c r="A836" s="150"/>
      <c r="B836" s="150"/>
      <c r="C836" s="150"/>
      <c r="D836" s="150"/>
      <c r="E836" s="150"/>
      <c r="F836" s="150"/>
      <c r="G836" s="150"/>
      <c r="H836" s="150"/>
      <c r="I836" s="150"/>
    </row>
    <row r="837" spans="1:9" x14ac:dyDescent="0.35">
      <c r="A837" s="150"/>
      <c r="B837" s="150"/>
      <c r="C837" s="150"/>
      <c r="D837" s="150"/>
      <c r="E837" s="150"/>
      <c r="F837" s="150"/>
      <c r="G837" s="150"/>
      <c r="H837" s="150"/>
      <c r="I837" s="150"/>
    </row>
    <row r="838" spans="1:9" x14ac:dyDescent="0.35">
      <c r="A838" s="150"/>
      <c r="B838" s="150"/>
      <c r="C838" s="150"/>
      <c r="D838" s="150"/>
      <c r="E838" s="150"/>
      <c r="F838" s="150"/>
      <c r="G838" s="150"/>
      <c r="H838" s="150"/>
      <c r="I838" s="150"/>
    </row>
    <row r="839" spans="1:9" x14ac:dyDescent="0.35">
      <c r="A839" s="150"/>
      <c r="B839" s="150"/>
      <c r="C839" s="150"/>
      <c r="D839" s="150"/>
      <c r="E839" s="150"/>
      <c r="F839" s="150"/>
      <c r="G839" s="150"/>
      <c r="H839" s="150"/>
      <c r="I839" s="150"/>
    </row>
    <row r="840" spans="1:9" x14ac:dyDescent="0.35">
      <c r="A840" s="150"/>
      <c r="B840" s="150"/>
      <c r="C840" s="150"/>
      <c r="D840" s="150"/>
      <c r="E840" s="150"/>
      <c r="F840" s="150"/>
      <c r="G840" s="150"/>
      <c r="H840" s="150"/>
      <c r="I840" s="150"/>
    </row>
    <row r="841" spans="1:9" x14ac:dyDescent="0.35">
      <c r="A841" s="150"/>
      <c r="B841" s="150"/>
      <c r="C841" s="150"/>
      <c r="D841" s="150"/>
      <c r="E841" s="150"/>
      <c r="F841" s="150"/>
      <c r="G841" s="150"/>
      <c r="H841" s="150"/>
      <c r="I841" s="150"/>
    </row>
    <row r="842" spans="1:9" x14ac:dyDescent="0.35">
      <c r="A842" s="150"/>
      <c r="B842" s="150"/>
      <c r="C842" s="150"/>
      <c r="D842" s="150"/>
      <c r="E842" s="150"/>
      <c r="F842" s="150"/>
      <c r="G842" s="150"/>
      <c r="H842" s="150"/>
      <c r="I842" s="150"/>
    </row>
    <row r="843" spans="1:9" x14ac:dyDescent="0.35">
      <c r="A843" s="150"/>
      <c r="B843" s="150"/>
      <c r="C843" s="150"/>
      <c r="D843" s="150"/>
      <c r="E843" s="150"/>
      <c r="F843" s="150"/>
      <c r="G843" s="150"/>
      <c r="H843" s="150"/>
      <c r="I843" s="150"/>
    </row>
    <row r="844" spans="1:9" x14ac:dyDescent="0.35">
      <c r="A844" s="150"/>
      <c r="B844" s="150"/>
      <c r="C844" s="150"/>
      <c r="D844" s="150"/>
      <c r="E844" s="150"/>
      <c r="F844" s="150"/>
      <c r="G844" s="150"/>
      <c r="H844" s="150"/>
      <c r="I844" s="150"/>
    </row>
    <row r="845" spans="1:9" x14ac:dyDescent="0.35">
      <c r="A845" s="150"/>
      <c r="B845" s="150"/>
      <c r="C845" s="150"/>
      <c r="D845" s="150"/>
      <c r="E845" s="150"/>
      <c r="F845" s="150"/>
      <c r="G845" s="150"/>
      <c r="H845" s="150"/>
      <c r="I845" s="150"/>
    </row>
    <row r="846" spans="1:9" x14ac:dyDescent="0.35">
      <c r="A846" s="150"/>
      <c r="B846" s="150"/>
      <c r="C846" s="150"/>
      <c r="D846" s="150"/>
      <c r="E846" s="150"/>
      <c r="F846" s="150"/>
      <c r="G846" s="150"/>
      <c r="H846" s="150"/>
      <c r="I846" s="150"/>
    </row>
    <row r="847" spans="1:9" x14ac:dyDescent="0.35">
      <c r="A847" s="150"/>
      <c r="B847" s="150"/>
      <c r="C847" s="150"/>
      <c r="D847" s="150"/>
      <c r="E847" s="150"/>
      <c r="F847" s="150"/>
      <c r="G847" s="150"/>
      <c r="H847" s="150"/>
      <c r="I847" s="150"/>
    </row>
    <row r="848" spans="1:9" x14ac:dyDescent="0.35">
      <c r="A848" s="150"/>
      <c r="B848" s="150"/>
      <c r="C848" s="150"/>
      <c r="D848" s="150"/>
      <c r="E848" s="150"/>
      <c r="F848" s="150"/>
      <c r="G848" s="150"/>
      <c r="H848" s="150"/>
      <c r="I848" s="150"/>
    </row>
    <row r="849" spans="1:9" x14ac:dyDescent="0.35">
      <c r="A849" s="150"/>
      <c r="B849" s="150"/>
      <c r="C849" s="150"/>
      <c r="D849" s="150"/>
      <c r="E849" s="150"/>
      <c r="F849" s="150"/>
      <c r="G849" s="150"/>
      <c r="H849" s="150"/>
      <c r="I849" s="150"/>
    </row>
    <row r="850" spans="1:9" x14ac:dyDescent="0.35">
      <c r="A850" s="150"/>
      <c r="B850" s="150"/>
      <c r="C850" s="150"/>
      <c r="D850" s="150"/>
      <c r="E850" s="150"/>
      <c r="F850" s="150"/>
      <c r="G850" s="150"/>
      <c r="H850" s="150"/>
      <c r="I850" s="150"/>
    </row>
    <row r="851" spans="1:9" x14ac:dyDescent="0.35">
      <c r="A851" s="150"/>
      <c r="B851" s="150"/>
      <c r="C851" s="150"/>
      <c r="D851" s="150"/>
      <c r="E851" s="150"/>
      <c r="F851" s="150"/>
      <c r="G851" s="150"/>
      <c r="H851" s="150"/>
      <c r="I851" s="150"/>
    </row>
    <row r="852" spans="1:9" x14ac:dyDescent="0.35">
      <c r="A852" s="150"/>
      <c r="B852" s="150"/>
      <c r="C852" s="150"/>
      <c r="D852" s="150"/>
      <c r="E852" s="150"/>
      <c r="F852" s="150"/>
      <c r="G852" s="150"/>
      <c r="H852" s="150"/>
      <c r="I852" s="150"/>
    </row>
    <row r="853" spans="1:9" x14ac:dyDescent="0.35">
      <c r="A853" s="150"/>
      <c r="B853" s="150"/>
      <c r="C853" s="150"/>
      <c r="D853" s="150"/>
      <c r="E853" s="150"/>
      <c r="F853" s="150"/>
      <c r="G853" s="150"/>
      <c r="H853" s="150"/>
      <c r="I853" s="150"/>
    </row>
    <row r="854" spans="1:9" x14ac:dyDescent="0.35">
      <c r="A854" s="150"/>
      <c r="B854" s="150"/>
      <c r="C854" s="150"/>
      <c r="D854" s="150"/>
      <c r="E854" s="150"/>
      <c r="F854" s="150"/>
      <c r="G854" s="150"/>
      <c r="H854" s="150"/>
      <c r="I854" s="150"/>
    </row>
    <row r="855" spans="1:9" x14ac:dyDescent="0.35">
      <c r="A855" s="150"/>
      <c r="B855" s="150"/>
      <c r="C855" s="150"/>
      <c r="D855" s="150"/>
      <c r="E855" s="150"/>
      <c r="F855" s="150"/>
      <c r="G855" s="150"/>
      <c r="H855" s="150"/>
      <c r="I855" s="150"/>
    </row>
    <row r="856" spans="1:9" x14ac:dyDescent="0.35">
      <c r="A856" s="150"/>
      <c r="B856" s="150"/>
      <c r="C856" s="150"/>
      <c r="D856" s="150"/>
      <c r="E856" s="150"/>
      <c r="F856" s="150"/>
      <c r="G856" s="150"/>
      <c r="H856" s="150"/>
      <c r="I856" s="150"/>
    </row>
    <row r="857" spans="1:9" x14ac:dyDescent="0.35">
      <c r="A857" s="150"/>
      <c r="B857" s="150"/>
      <c r="C857" s="150"/>
      <c r="D857" s="150"/>
      <c r="E857" s="150"/>
      <c r="F857" s="150"/>
      <c r="G857" s="150"/>
      <c r="H857" s="150"/>
      <c r="I857" s="150"/>
    </row>
    <row r="858" spans="1:9" x14ac:dyDescent="0.35">
      <c r="A858" s="150"/>
      <c r="B858" s="150"/>
      <c r="C858" s="150"/>
      <c r="D858" s="150"/>
      <c r="E858" s="150"/>
      <c r="F858" s="150"/>
      <c r="G858" s="150"/>
      <c r="H858" s="150"/>
      <c r="I858" s="150"/>
    </row>
    <row r="859" spans="1:9" x14ac:dyDescent="0.35">
      <c r="A859" s="150"/>
      <c r="B859" s="150"/>
      <c r="C859" s="150"/>
      <c r="D859" s="150"/>
      <c r="E859" s="150"/>
      <c r="F859" s="150"/>
      <c r="G859" s="150"/>
      <c r="H859" s="150"/>
      <c r="I859" s="150"/>
    </row>
    <row r="860" spans="1:9" x14ac:dyDescent="0.35">
      <c r="A860" s="150"/>
      <c r="B860" s="150"/>
      <c r="C860" s="150"/>
      <c r="D860" s="150"/>
      <c r="E860" s="150"/>
      <c r="F860" s="150"/>
      <c r="G860" s="150"/>
      <c r="H860" s="150"/>
      <c r="I860" s="150"/>
    </row>
    <row r="861" spans="1:9" x14ac:dyDescent="0.35">
      <c r="A861" s="150"/>
      <c r="B861" s="150"/>
      <c r="C861" s="150"/>
      <c r="D861" s="150"/>
      <c r="E861" s="150"/>
      <c r="F861" s="150"/>
      <c r="G861" s="150"/>
      <c r="H861" s="150"/>
      <c r="I861" s="150"/>
    </row>
    <row r="862" spans="1:9" x14ac:dyDescent="0.35">
      <c r="A862" s="150"/>
      <c r="B862" s="150"/>
      <c r="C862" s="150"/>
      <c r="D862" s="150"/>
      <c r="E862" s="150"/>
      <c r="F862" s="150"/>
      <c r="G862" s="150"/>
      <c r="H862" s="150"/>
      <c r="I862" s="150"/>
    </row>
    <row r="863" spans="1:9" x14ac:dyDescent="0.35">
      <c r="A863" s="150"/>
      <c r="B863" s="150"/>
      <c r="C863" s="150"/>
      <c r="D863" s="150"/>
      <c r="E863" s="150"/>
      <c r="F863" s="150"/>
      <c r="G863" s="150"/>
      <c r="H863" s="150"/>
      <c r="I863" s="150"/>
    </row>
    <row r="864" spans="1:9" x14ac:dyDescent="0.35">
      <c r="A864" s="150"/>
      <c r="B864" s="150"/>
      <c r="C864" s="150"/>
      <c r="D864" s="150"/>
      <c r="E864" s="150"/>
      <c r="F864" s="150"/>
      <c r="G864" s="150"/>
      <c r="H864" s="150"/>
      <c r="I864" s="150"/>
    </row>
    <row r="865" spans="1:9" x14ac:dyDescent="0.35">
      <c r="A865" s="150"/>
      <c r="B865" s="150"/>
      <c r="C865" s="150"/>
      <c r="D865" s="150"/>
      <c r="E865" s="150"/>
      <c r="F865" s="150"/>
      <c r="G865" s="150"/>
      <c r="H865" s="150"/>
      <c r="I865" s="150"/>
    </row>
    <row r="866" spans="1:9" x14ac:dyDescent="0.35">
      <c r="A866" s="150"/>
      <c r="B866" s="150"/>
      <c r="C866" s="150"/>
      <c r="D866" s="150"/>
      <c r="E866" s="150"/>
      <c r="F866" s="150"/>
      <c r="G866" s="150"/>
      <c r="H866" s="150"/>
      <c r="I866" s="150"/>
    </row>
    <row r="867" spans="1:9" x14ac:dyDescent="0.35">
      <c r="A867" s="150"/>
      <c r="B867" s="150"/>
      <c r="C867" s="150"/>
      <c r="D867" s="150"/>
      <c r="E867" s="150"/>
      <c r="F867" s="150"/>
      <c r="G867" s="150"/>
      <c r="H867" s="150"/>
      <c r="I867" s="150"/>
    </row>
    <row r="868" spans="1:9" x14ac:dyDescent="0.35">
      <c r="A868" s="150"/>
      <c r="B868" s="150"/>
      <c r="C868" s="150"/>
      <c r="D868" s="150"/>
      <c r="E868" s="150"/>
      <c r="F868" s="150"/>
      <c r="G868" s="150"/>
      <c r="H868" s="150"/>
      <c r="I868" s="150"/>
    </row>
    <row r="869" spans="1:9" x14ac:dyDescent="0.35">
      <c r="A869" s="150"/>
      <c r="B869" s="150"/>
      <c r="C869" s="150"/>
      <c r="D869" s="150"/>
      <c r="E869" s="150"/>
      <c r="F869" s="150"/>
      <c r="G869" s="150"/>
      <c r="H869" s="150"/>
      <c r="I869" s="150"/>
    </row>
    <row r="870" spans="1:9" x14ac:dyDescent="0.35">
      <c r="A870" s="150"/>
      <c r="B870" s="150"/>
      <c r="C870" s="150"/>
      <c r="D870" s="150"/>
      <c r="E870" s="150"/>
      <c r="F870" s="150"/>
      <c r="G870" s="150"/>
      <c r="H870" s="150"/>
      <c r="I870" s="150"/>
    </row>
    <row r="871" spans="1:9" x14ac:dyDescent="0.35">
      <c r="A871" s="150"/>
      <c r="B871" s="150"/>
      <c r="C871" s="150"/>
      <c r="D871" s="150"/>
      <c r="E871" s="150"/>
      <c r="F871" s="150"/>
      <c r="G871" s="150"/>
      <c r="H871" s="150"/>
      <c r="I871" s="150"/>
    </row>
    <row r="872" spans="1:9" x14ac:dyDescent="0.35">
      <c r="A872" s="150"/>
      <c r="B872" s="150"/>
      <c r="C872" s="150"/>
      <c r="D872" s="150"/>
      <c r="E872" s="150"/>
      <c r="F872" s="150"/>
      <c r="G872" s="150"/>
      <c r="H872" s="150"/>
      <c r="I872" s="150"/>
    </row>
    <row r="873" spans="1:9" x14ac:dyDescent="0.35">
      <c r="A873" s="150"/>
      <c r="B873" s="150"/>
      <c r="C873" s="150"/>
      <c r="D873" s="150"/>
      <c r="E873" s="150"/>
      <c r="F873" s="150"/>
      <c r="G873" s="150"/>
      <c r="H873" s="150"/>
      <c r="I873" s="150"/>
    </row>
    <row r="874" spans="1:9" x14ac:dyDescent="0.35">
      <c r="A874" s="150"/>
      <c r="B874" s="150"/>
      <c r="C874" s="150"/>
      <c r="D874" s="150"/>
      <c r="E874" s="150"/>
      <c r="F874" s="150"/>
      <c r="G874" s="150"/>
      <c r="H874" s="150"/>
      <c r="I874" s="150"/>
    </row>
    <row r="875" spans="1:9" x14ac:dyDescent="0.35">
      <c r="A875" s="150"/>
      <c r="B875" s="150"/>
      <c r="C875" s="150"/>
      <c r="D875" s="150"/>
      <c r="E875" s="150"/>
      <c r="F875" s="150"/>
      <c r="G875" s="150"/>
      <c r="H875" s="150"/>
      <c r="I875" s="150"/>
    </row>
    <row r="876" spans="1:9" x14ac:dyDescent="0.35">
      <c r="A876" s="150"/>
      <c r="B876" s="150"/>
      <c r="C876" s="150"/>
      <c r="D876" s="150"/>
      <c r="E876" s="150"/>
      <c r="F876" s="150"/>
      <c r="G876" s="150"/>
      <c r="H876" s="150"/>
      <c r="I876" s="150"/>
    </row>
    <row r="877" spans="1:9" x14ac:dyDescent="0.35">
      <c r="A877" s="150"/>
      <c r="B877" s="150"/>
      <c r="C877" s="150"/>
      <c r="D877" s="150"/>
      <c r="E877" s="150"/>
      <c r="F877" s="150"/>
      <c r="G877" s="150"/>
      <c r="H877" s="150"/>
      <c r="I877" s="150"/>
    </row>
    <row r="878" spans="1:9" x14ac:dyDescent="0.35">
      <c r="A878" s="150"/>
      <c r="B878" s="150"/>
      <c r="C878" s="150"/>
      <c r="D878" s="150"/>
      <c r="E878" s="150"/>
      <c r="F878" s="150"/>
      <c r="G878" s="150"/>
      <c r="H878" s="150"/>
      <c r="I878" s="150"/>
    </row>
    <row r="879" spans="1:9" x14ac:dyDescent="0.35">
      <c r="A879" s="150"/>
      <c r="B879" s="150"/>
      <c r="C879" s="150"/>
      <c r="D879" s="150"/>
      <c r="E879" s="150"/>
      <c r="F879" s="150"/>
      <c r="G879" s="150"/>
      <c r="H879" s="150"/>
      <c r="I879" s="150"/>
    </row>
    <row r="880" spans="1:9" x14ac:dyDescent="0.35">
      <c r="A880" s="150"/>
      <c r="B880" s="150"/>
      <c r="C880" s="150"/>
      <c r="D880" s="150"/>
      <c r="E880" s="150"/>
      <c r="F880" s="150"/>
      <c r="G880" s="150"/>
      <c r="H880" s="150"/>
      <c r="I880" s="150"/>
    </row>
    <row r="881" spans="1:9" x14ac:dyDescent="0.35">
      <c r="A881" s="150"/>
      <c r="B881" s="150"/>
      <c r="C881" s="150"/>
      <c r="D881" s="150"/>
      <c r="E881" s="150"/>
      <c r="F881" s="150"/>
      <c r="G881" s="150"/>
      <c r="H881" s="150"/>
      <c r="I881" s="150"/>
    </row>
    <row r="882" spans="1:9" x14ac:dyDescent="0.35">
      <c r="A882" s="150"/>
      <c r="B882" s="150"/>
      <c r="C882" s="150"/>
      <c r="D882" s="150"/>
      <c r="E882" s="150"/>
      <c r="F882" s="150"/>
      <c r="G882" s="150"/>
      <c r="H882" s="150"/>
      <c r="I882" s="150"/>
    </row>
    <row r="883" spans="1:9" x14ac:dyDescent="0.35">
      <c r="A883" s="150"/>
      <c r="B883" s="150"/>
      <c r="C883" s="150"/>
      <c r="D883" s="150"/>
      <c r="E883" s="150"/>
      <c r="F883" s="150"/>
      <c r="G883" s="150"/>
      <c r="H883" s="150"/>
      <c r="I883" s="150"/>
    </row>
    <row r="884" spans="1:9" x14ac:dyDescent="0.35">
      <c r="A884" s="150"/>
      <c r="B884" s="150"/>
      <c r="C884" s="150"/>
      <c r="D884" s="150"/>
      <c r="E884" s="150"/>
      <c r="F884" s="150"/>
      <c r="G884" s="150"/>
      <c r="H884" s="150"/>
      <c r="I884" s="150"/>
    </row>
    <row r="885" spans="1:9" x14ac:dyDescent="0.35">
      <c r="A885" s="150"/>
      <c r="B885" s="150"/>
      <c r="C885" s="150"/>
      <c r="D885" s="150"/>
      <c r="E885" s="150"/>
      <c r="F885" s="150"/>
      <c r="G885" s="150"/>
      <c r="H885" s="150"/>
      <c r="I885" s="150"/>
    </row>
    <row r="886" spans="1:9" x14ac:dyDescent="0.35">
      <c r="A886" s="150"/>
      <c r="B886" s="150"/>
      <c r="C886" s="150"/>
      <c r="D886" s="150"/>
      <c r="E886" s="150"/>
      <c r="F886" s="150"/>
      <c r="G886" s="150"/>
      <c r="H886" s="150"/>
      <c r="I886" s="150"/>
    </row>
    <row r="887" spans="1:9" x14ac:dyDescent="0.35">
      <c r="A887" s="150"/>
      <c r="B887" s="150"/>
      <c r="C887" s="150"/>
      <c r="D887" s="150"/>
      <c r="E887" s="150"/>
      <c r="F887" s="150"/>
      <c r="G887" s="150"/>
      <c r="H887" s="150"/>
      <c r="I887" s="150"/>
    </row>
    <row r="888" spans="1:9" x14ac:dyDescent="0.35">
      <c r="A888" s="150"/>
      <c r="B888" s="150"/>
      <c r="C888" s="150"/>
      <c r="D888" s="150"/>
      <c r="E888" s="150"/>
      <c r="F888" s="150"/>
      <c r="G888" s="150"/>
      <c r="H888" s="150"/>
      <c r="I888" s="150"/>
    </row>
    <row r="889" spans="1:9" x14ac:dyDescent="0.35">
      <c r="A889" s="150"/>
      <c r="B889" s="150"/>
      <c r="C889" s="150"/>
      <c r="D889" s="150"/>
      <c r="E889" s="150"/>
      <c r="F889" s="150"/>
      <c r="G889" s="150"/>
      <c r="H889" s="150"/>
      <c r="I889" s="150"/>
    </row>
    <row r="890" spans="1:9" x14ac:dyDescent="0.35">
      <c r="A890" s="150"/>
      <c r="B890" s="150"/>
      <c r="C890" s="150"/>
      <c r="D890" s="150"/>
      <c r="E890" s="150"/>
      <c r="F890" s="150"/>
      <c r="G890" s="150"/>
      <c r="H890" s="150"/>
      <c r="I890" s="150"/>
    </row>
    <row r="891" spans="1:9" x14ac:dyDescent="0.35">
      <c r="A891" s="150"/>
      <c r="B891" s="150"/>
      <c r="C891" s="150"/>
      <c r="D891" s="150"/>
      <c r="E891" s="150"/>
      <c r="F891" s="150"/>
      <c r="G891" s="150"/>
      <c r="H891" s="150"/>
      <c r="I891" s="150"/>
    </row>
    <row r="892" spans="1:9" x14ac:dyDescent="0.35">
      <c r="A892" s="150"/>
      <c r="B892" s="150"/>
      <c r="C892" s="150"/>
      <c r="D892" s="150"/>
      <c r="E892" s="150"/>
      <c r="F892" s="150"/>
      <c r="G892" s="150"/>
      <c r="H892" s="150"/>
      <c r="I892" s="150"/>
    </row>
    <row r="893" spans="1:9" x14ac:dyDescent="0.35">
      <c r="A893" s="150"/>
      <c r="B893" s="150"/>
      <c r="C893" s="150"/>
      <c r="D893" s="150"/>
      <c r="E893" s="150"/>
      <c r="F893" s="150"/>
      <c r="G893" s="150"/>
      <c r="H893" s="150"/>
      <c r="I893" s="150"/>
    </row>
    <row r="894" spans="1:9" x14ac:dyDescent="0.35">
      <c r="A894" s="150"/>
      <c r="B894" s="150"/>
      <c r="C894" s="150"/>
      <c r="D894" s="150"/>
      <c r="E894" s="150"/>
      <c r="F894" s="150"/>
      <c r="G894" s="150"/>
      <c r="H894" s="150"/>
      <c r="I894" s="150"/>
    </row>
    <row r="895" spans="1:9" x14ac:dyDescent="0.35">
      <c r="A895" s="150"/>
      <c r="B895" s="150"/>
      <c r="C895" s="150"/>
      <c r="D895" s="150"/>
      <c r="E895" s="150"/>
      <c r="F895" s="150"/>
      <c r="G895" s="150"/>
      <c r="H895" s="150"/>
      <c r="I895" s="150"/>
    </row>
    <row r="896" spans="1:9" x14ac:dyDescent="0.35">
      <c r="A896" s="150"/>
      <c r="B896" s="150"/>
      <c r="C896" s="150"/>
      <c r="D896" s="150"/>
      <c r="E896" s="150"/>
      <c r="F896" s="150"/>
      <c r="G896" s="150"/>
      <c r="H896" s="150"/>
      <c r="I896" s="150"/>
    </row>
    <row r="897" spans="1:9" x14ac:dyDescent="0.35">
      <c r="A897" s="150"/>
      <c r="B897" s="150"/>
      <c r="C897" s="150"/>
      <c r="D897" s="150"/>
      <c r="E897" s="150"/>
      <c r="F897" s="150"/>
      <c r="G897" s="150"/>
      <c r="H897" s="150"/>
      <c r="I897" s="150"/>
    </row>
    <row r="898" spans="1:9" x14ac:dyDescent="0.35">
      <c r="A898" s="150"/>
      <c r="B898" s="150"/>
      <c r="C898" s="150"/>
      <c r="D898" s="150"/>
      <c r="E898" s="150"/>
      <c r="F898" s="150"/>
      <c r="G898" s="150"/>
      <c r="H898" s="150"/>
      <c r="I898" s="150"/>
    </row>
    <row r="899" spans="1:9" x14ac:dyDescent="0.35">
      <c r="A899" s="150"/>
      <c r="B899" s="150"/>
      <c r="C899" s="150"/>
      <c r="D899" s="150"/>
      <c r="E899" s="150"/>
      <c r="F899" s="150"/>
      <c r="G899" s="150"/>
      <c r="H899" s="150"/>
      <c r="I899" s="150"/>
    </row>
    <row r="900" spans="1:9" x14ac:dyDescent="0.35">
      <c r="A900" s="150"/>
      <c r="B900" s="150"/>
      <c r="C900" s="150"/>
      <c r="D900" s="150"/>
      <c r="E900" s="150"/>
      <c r="F900" s="150"/>
      <c r="G900" s="150"/>
      <c r="H900" s="150"/>
      <c r="I900" s="150"/>
    </row>
    <row r="901" spans="1:9" x14ac:dyDescent="0.35">
      <c r="A901" s="150"/>
      <c r="B901" s="150"/>
      <c r="C901" s="150"/>
      <c r="D901" s="150"/>
      <c r="E901" s="150"/>
      <c r="F901" s="150"/>
      <c r="G901" s="150"/>
      <c r="H901" s="150"/>
      <c r="I901" s="150"/>
    </row>
    <row r="902" spans="1:9" x14ac:dyDescent="0.35">
      <c r="A902" s="150"/>
      <c r="B902" s="150"/>
      <c r="C902" s="150"/>
      <c r="D902" s="150"/>
      <c r="E902" s="150"/>
      <c r="F902" s="150"/>
      <c r="G902" s="150"/>
      <c r="H902" s="150"/>
      <c r="I902" s="150"/>
    </row>
    <row r="903" spans="1:9" x14ac:dyDescent="0.35">
      <c r="A903" s="150"/>
      <c r="B903" s="150"/>
      <c r="C903" s="150"/>
      <c r="D903" s="150"/>
      <c r="E903" s="150"/>
      <c r="F903" s="150"/>
      <c r="G903" s="150"/>
      <c r="H903" s="150"/>
      <c r="I903" s="150"/>
    </row>
    <row r="904" spans="1:9" x14ac:dyDescent="0.35">
      <c r="A904" s="150"/>
      <c r="B904" s="150"/>
      <c r="C904" s="150"/>
      <c r="D904" s="150"/>
      <c r="E904" s="150"/>
      <c r="F904" s="150"/>
      <c r="G904" s="150"/>
      <c r="H904" s="150"/>
      <c r="I904" s="150"/>
    </row>
    <row r="905" spans="1:9" x14ac:dyDescent="0.35">
      <c r="A905" s="150"/>
      <c r="B905" s="150"/>
      <c r="C905" s="150"/>
      <c r="D905" s="150"/>
      <c r="E905" s="150"/>
      <c r="F905" s="150"/>
      <c r="G905" s="150"/>
      <c r="H905" s="150"/>
      <c r="I905" s="150"/>
    </row>
    <row r="906" spans="1:9" x14ac:dyDescent="0.35">
      <c r="A906" s="150"/>
      <c r="B906" s="150"/>
      <c r="C906" s="150"/>
      <c r="D906" s="150"/>
      <c r="E906" s="150"/>
      <c r="F906" s="150"/>
      <c r="G906" s="150"/>
      <c r="H906" s="150"/>
      <c r="I906" s="150"/>
    </row>
    <row r="907" spans="1:9" x14ac:dyDescent="0.35">
      <c r="A907" s="150"/>
      <c r="B907" s="150"/>
      <c r="C907" s="150"/>
      <c r="D907" s="150"/>
      <c r="E907" s="150"/>
      <c r="F907" s="150"/>
      <c r="G907" s="150"/>
      <c r="H907" s="150"/>
      <c r="I907" s="150"/>
    </row>
    <row r="908" spans="1:9" x14ac:dyDescent="0.35">
      <c r="A908" s="150"/>
      <c r="B908" s="150"/>
      <c r="C908" s="150"/>
      <c r="D908" s="150"/>
      <c r="E908" s="150"/>
      <c r="F908" s="150"/>
      <c r="G908" s="150"/>
      <c r="H908" s="150"/>
      <c r="I908" s="150"/>
    </row>
    <row r="909" spans="1:9" x14ac:dyDescent="0.35">
      <c r="A909" s="150"/>
      <c r="B909" s="150"/>
      <c r="C909" s="150"/>
      <c r="D909" s="150"/>
      <c r="E909" s="150"/>
      <c r="F909" s="150"/>
      <c r="G909" s="150"/>
      <c r="H909" s="150"/>
      <c r="I909" s="150"/>
    </row>
    <row r="910" spans="1:9" x14ac:dyDescent="0.35">
      <c r="A910" s="150"/>
      <c r="B910" s="150"/>
      <c r="C910" s="150"/>
      <c r="D910" s="150"/>
      <c r="E910" s="150"/>
      <c r="F910" s="150"/>
      <c r="G910" s="150"/>
      <c r="H910" s="150"/>
      <c r="I910" s="150"/>
    </row>
    <row r="911" spans="1:9" x14ac:dyDescent="0.35">
      <c r="A911" s="150"/>
      <c r="B911" s="150"/>
      <c r="C911" s="150"/>
      <c r="D911" s="150"/>
      <c r="E911" s="150"/>
      <c r="F911" s="150"/>
      <c r="G911" s="150"/>
      <c r="H911" s="150"/>
      <c r="I911" s="150"/>
    </row>
    <row r="912" spans="1:9" x14ac:dyDescent="0.35">
      <c r="A912" s="150"/>
      <c r="B912" s="150"/>
      <c r="C912" s="150"/>
      <c r="D912" s="150"/>
      <c r="E912" s="150"/>
      <c r="F912" s="150"/>
      <c r="G912" s="150"/>
      <c r="H912" s="150"/>
      <c r="I912" s="150"/>
    </row>
    <row r="913" spans="1:9" x14ac:dyDescent="0.35">
      <c r="A913" s="150"/>
      <c r="B913" s="150"/>
      <c r="C913" s="150"/>
      <c r="D913" s="150"/>
      <c r="E913" s="150"/>
      <c r="F913" s="150"/>
      <c r="G913" s="150"/>
      <c r="H913" s="150"/>
      <c r="I913" s="150"/>
    </row>
    <row r="914" spans="1:9" x14ac:dyDescent="0.35">
      <c r="A914" s="150"/>
      <c r="B914" s="150"/>
      <c r="C914" s="150"/>
      <c r="D914" s="150"/>
      <c r="E914" s="150"/>
      <c r="F914" s="150"/>
      <c r="G914" s="150"/>
      <c r="H914" s="150"/>
      <c r="I914" s="150"/>
    </row>
    <row r="915" spans="1:9" x14ac:dyDescent="0.35">
      <c r="A915" s="150"/>
      <c r="B915" s="150"/>
      <c r="C915" s="150"/>
      <c r="D915" s="150"/>
      <c r="E915" s="150"/>
      <c r="F915" s="150"/>
      <c r="G915" s="150"/>
      <c r="H915" s="150"/>
      <c r="I915" s="150"/>
    </row>
    <row r="916" spans="1:9" x14ac:dyDescent="0.35">
      <c r="A916" s="150"/>
      <c r="B916" s="150"/>
      <c r="C916" s="150"/>
      <c r="D916" s="150"/>
      <c r="E916" s="150"/>
      <c r="F916" s="150"/>
      <c r="G916" s="150"/>
      <c r="H916" s="150"/>
      <c r="I916" s="150"/>
    </row>
    <row r="917" spans="1:9" x14ac:dyDescent="0.35">
      <c r="A917" s="150"/>
      <c r="B917" s="150"/>
      <c r="C917" s="150"/>
      <c r="D917" s="150"/>
      <c r="E917" s="150"/>
      <c r="F917" s="150"/>
      <c r="G917" s="150"/>
      <c r="H917" s="150"/>
      <c r="I917" s="150"/>
    </row>
    <row r="918" spans="1:9" x14ac:dyDescent="0.35">
      <c r="A918" s="150"/>
      <c r="B918" s="150"/>
      <c r="C918" s="150"/>
      <c r="D918" s="150"/>
      <c r="E918" s="150"/>
      <c r="F918" s="150"/>
      <c r="G918" s="150"/>
      <c r="H918" s="150"/>
      <c r="I918" s="150"/>
    </row>
    <row r="919" spans="1:9" x14ac:dyDescent="0.35">
      <c r="A919" s="150"/>
      <c r="B919" s="150"/>
      <c r="C919" s="150"/>
      <c r="D919" s="150"/>
      <c r="E919" s="150"/>
      <c r="F919" s="150"/>
      <c r="G919" s="150"/>
      <c r="H919" s="150"/>
      <c r="I919" s="150"/>
    </row>
    <row r="920" spans="1:9" x14ac:dyDescent="0.35">
      <c r="A920" s="150"/>
      <c r="B920" s="150"/>
      <c r="C920" s="150"/>
      <c r="D920" s="150"/>
      <c r="E920" s="150"/>
      <c r="F920" s="150"/>
      <c r="G920" s="150"/>
      <c r="H920" s="150"/>
      <c r="I920" s="150"/>
    </row>
    <row r="921" spans="1:9" x14ac:dyDescent="0.35">
      <c r="A921" s="150"/>
      <c r="B921" s="150"/>
      <c r="C921" s="150"/>
      <c r="D921" s="150"/>
      <c r="E921" s="150"/>
      <c r="F921" s="150"/>
      <c r="G921" s="150"/>
      <c r="H921" s="150"/>
      <c r="I921" s="150"/>
    </row>
    <row r="922" spans="1:9" x14ac:dyDescent="0.35">
      <c r="A922" s="150"/>
      <c r="B922" s="150"/>
      <c r="C922" s="150"/>
      <c r="D922" s="150"/>
      <c r="E922" s="150"/>
      <c r="F922" s="150"/>
      <c r="G922" s="150"/>
      <c r="H922" s="150"/>
      <c r="I922" s="150"/>
    </row>
    <row r="923" spans="1:9" x14ac:dyDescent="0.35">
      <c r="A923" s="150"/>
      <c r="B923" s="150"/>
      <c r="C923" s="150"/>
      <c r="D923" s="150"/>
      <c r="E923" s="150"/>
      <c r="F923" s="150"/>
      <c r="G923" s="150"/>
      <c r="H923" s="150"/>
      <c r="I923" s="150"/>
    </row>
    <row r="924" spans="1:9" x14ac:dyDescent="0.35">
      <c r="A924" s="150"/>
      <c r="B924" s="150"/>
      <c r="C924" s="150"/>
      <c r="D924" s="150"/>
      <c r="E924" s="150"/>
      <c r="F924" s="150"/>
      <c r="G924" s="150"/>
      <c r="H924" s="150"/>
      <c r="I924" s="150"/>
    </row>
    <row r="925" spans="1:9" x14ac:dyDescent="0.35">
      <c r="A925" s="150"/>
      <c r="B925" s="150"/>
      <c r="C925" s="150"/>
      <c r="D925" s="150"/>
      <c r="E925" s="150"/>
      <c r="F925" s="150"/>
      <c r="G925" s="150"/>
      <c r="H925" s="150"/>
      <c r="I925" s="150"/>
    </row>
    <row r="926" spans="1:9" x14ac:dyDescent="0.35">
      <c r="A926" s="150"/>
      <c r="B926" s="150"/>
      <c r="C926" s="150"/>
      <c r="D926" s="150"/>
      <c r="E926" s="150"/>
      <c r="F926" s="150"/>
      <c r="G926" s="150"/>
      <c r="H926" s="150"/>
      <c r="I926" s="150"/>
    </row>
    <row r="927" spans="1:9" x14ac:dyDescent="0.35">
      <c r="A927" s="150"/>
      <c r="B927" s="150"/>
      <c r="C927" s="150"/>
      <c r="D927" s="150"/>
      <c r="E927" s="150"/>
      <c r="F927" s="150"/>
      <c r="G927" s="150"/>
      <c r="H927" s="150"/>
      <c r="I927" s="150"/>
    </row>
    <row r="928" spans="1:9" x14ac:dyDescent="0.35">
      <c r="A928" s="150"/>
      <c r="B928" s="150"/>
      <c r="C928" s="150"/>
      <c r="D928" s="150"/>
      <c r="E928" s="150"/>
      <c r="F928" s="150"/>
      <c r="G928" s="150"/>
      <c r="H928" s="150"/>
      <c r="I928" s="150"/>
    </row>
    <row r="929" spans="1:9" x14ac:dyDescent="0.35">
      <c r="A929" s="150"/>
      <c r="B929" s="150"/>
      <c r="C929" s="150"/>
      <c r="D929" s="150"/>
      <c r="E929" s="150"/>
      <c r="F929" s="150"/>
      <c r="G929" s="150"/>
      <c r="H929" s="150"/>
      <c r="I929" s="150"/>
    </row>
    <row r="930" spans="1:9" x14ac:dyDescent="0.35">
      <c r="A930" s="150"/>
      <c r="B930" s="150"/>
      <c r="C930" s="150"/>
      <c r="D930" s="150"/>
      <c r="E930" s="150"/>
      <c r="F930" s="150"/>
      <c r="G930" s="150"/>
      <c r="H930" s="150"/>
      <c r="I930" s="150"/>
    </row>
    <row r="931" spans="1:9" x14ac:dyDescent="0.35">
      <c r="A931" s="150"/>
      <c r="B931" s="150"/>
      <c r="C931" s="150"/>
      <c r="D931" s="150"/>
      <c r="E931" s="150"/>
      <c r="F931" s="150"/>
      <c r="G931" s="150"/>
      <c r="H931" s="150"/>
      <c r="I931" s="150"/>
    </row>
    <row r="932" spans="1:9" x14ac:dyDescent="0.35">
      <c r="A932" s="150"/>
      <c r="B932" s="150"/>
      <c r="C932" s="150"/>
      <c r="D932" s="150"/>
      <c r="E932" s="150"/>
      <c r="F932" s="150"/>
      <c r="G932" s="150"/>
      <c r="H932" s="150"/>
      <c r="I932" s="150"/>
    </row>
    <row r="933" spans="1:9" x14ac:dyDescent="0.35">
      <c r="A933" s="150"/>
      <c r="B933" s="150"/>
      <c r="C933" s="150"/>
      <c r="D933" s="150"/>
      <c r="E933" s="150"/>
      <c r="F933" s="150"/>
      <c r="G933" s="150"/>
      <c r="H933" s="150"/>
      <c r="I933" s="150"/>
    </row>
    <row r="934" spans="1:9" x14ac:dyDescent="0.35">
      <c r="A934" s="150"/>
      <c r="B934" s="150"/>
      <c r="C934" s="150"/>
      <c r="D934" s="150"/>
      <c r="E934" s="150"/>
      <c r="F934" s="150"/>
      <c r="G934" s="150"/>
      <c r="H934" s="150"/>
      <c r="I934" s="150"/>
    </row>
    <row r="935" spans="1:9" x14ac:dyDescent="0.35">
      <c r="A935" s="150"/>
      <c r="B935" s="150"/>
      <c r="C935" s="150"/>
      <c r="D935" s="150"/>
      <c r="E935" s="150"/>
      <c r="F935" s="150"/>
      <c r="G935" s="150"/>
      <c r="H935" s="150"/>
      <c r="I935" s="150"/>
    </row>
    <row r="936" spans="1:9" x14ac:dyDescent="0.35">
      <c r="A936" s="150"/>
      <c r="B936" s="150"/>
      <c r="C936" s="150"/>
      <c r="D936" s="150"/>
      <c r="E936" s="150"/>
      <c r="F936" s="150"/>
      <c r="G936" s="150"/>
      <c r="H936" s="150"/>
      <c r="I936" s="150"/>
    </row>
    <row r="937" spans="1:9" x14ac:dyDescent="0.35">
      <c r="A937" s="150"/>
      <c r="B937" s="150"/>
      <c r="C937" s="150"/>
      <c r="D937" s="150"/>
      <c r="E937" s="150"/>
      <c r="F937" s="150"/>
      <c r="G937" s="150"/>
      <c r="H937" s="150"/>
      <c r="I937" s="150"/>
    </row>
    <row r="938" spans="1:9" x14ac:dyDescent="0.35">
      <c r="A938" s="150"/>
      <c r="B938" s="150"/>
      <c r="C938" s="150"/>
      <c r="D938" s="150"/>
      <c r="E938" s="150"/>
      <c r="F938" s="150"/>
      <c r="G938" s="150"/>
      <c r="H938" s="150"/>
      <c r="I938" s="150"/>
    </row>
    <row r="939" spans="1:9" x14ac:dyDescent="0.35">
      <c r="A939" s="150"/>
      <c r="B939" s="150"/>
      <c r="C939" s="150"/>
      <c r="D939" s="150"/>
      <c r="E939" s="150"/>
      <c r="F939" s="150"/>
      <c r="G939" s="150"/>
      <c r="H939" s="150"/>
      <c r="I939" s="150"/>
    </row>
    <row r="940" spans="1:9" x14ac:dyDescent="0.35">
      <c r="A940" s="150"/>
      <c r="B940" s="150"/>
      <c r="C940" s="150"/>
      <c r="D940" s="150"/>
      <c r="E940" s="150"/>
      <c r="F940" s="150"/>
      <c r="G940" s="150"/>
      <c r="H940" s="150"/>
      <c r="I940" s="150"/>
    </row>
    <row r="941" spans="1:9" x14ac:dyDescent="0.35">
      <c r="A941" s="150"/>
      <c r="B941" s="150"/>
      <c r="C941" s="150"/>
      <c r="D941" s="150"/>
      <c r="E941" s="150"/>
      <c r="F941" s="150"/>
      <c r="G941" s="150"/>
      <c r="H941" s="150"/>
      <c r="I941" s="150"/>
    </row>
    <row r="942" spans="1:9" x14ac:dyDescent="0.35">
      <c r="A942" s="150"/>
      <c r="B942" s="150"/>
      <c r="C942" s="150"/>
      <c r="D942" s="150"/>
      <c r="E942" s="150"/>
      <c r="F942" s="150"/>
      <c r="G942" s="150"/>
      <c r="H942" s="150"/>
      <c r="I942" s="150"/>
    </row>
    <row r="943" spans="1:9" x14ac:dyDescent="0.35">
      <c r="A943" s="150"/>
      <c r="B943" s="150"/>
      <c r="C943" s="150"/>
      <c r="D943" s="150"/>
      <c r="E943" s="150"/>
      <c r="F943" s="150"/>
      <c r="G943" s="150"/>
      <c r="H943" s="150"/>
      <c r="I943" s="150"/>
    </row>
    <row r="944" spans="1:9" x14ac:dyDescent="0.35">
      <c r="A944" s="150"/>
      <c r="B944" s="150"/>
      <c r="C944" s="150"/>
      <c r="D944" s="150"/>
      <c r="E944" s="150"/>
      <c r="F944" s="150"/>
      <c r="G944" s="150"/>
      <c r="H944" s="150"/>
      <c r="I944" s="150"/>
    </row>
    <row r="945" spans="1:9" x14ac:dyDescent="0.35">
      <c r="A945" s="150"/>
      <c r="B945" s="150"/>
      <c r="C945" s="150"/>
      <c r="D945" s="150"/>
      <c r="E945" s="150"/>
      <c r="F945" s="150"/>
      <c r="G945" s="150"/>
      <c r="H945" s="150"/>
      <c r="I945" s="150"/>
    </row>
    <row r="946" spans="1:9" x14ac:dyDescent="0.35">
      <c r="A946" s="150"/>
      <c r="B946" s="150"/>
      <c r="C946" s="150"/>
      <c r="D946" s="150"/>
      <c r="E946" s="150"/>
      <c r="F946" s="150"/>
      <c r="G946" s="150"/>
      <c r="H946" s="150"/>
      <c r="I946" s="150"/>
    </row>
    <row r="947" spans="1:9" x14ac:dyDescent="0.35">
      <c r="A947" s="150"/>
      <c r="B947" s="150"/>
      <c r="C947" s="150"/>
      <c r="D947" s="150"/>
      <c r="E947" s="150"/>
      <c r="F947" s="150"/>
      <c r="G947" s="150"/>
      <c r="H947" s="150"/>
      <c r="I947" s="150"/>
    </row>
    <row r="948" spans="1:9" x14ac:dyDescent="0.35">
      <c r="A948" s="150"/>
      <c r="B948" s="150"/>
      <c r="C948" s="150"/>
      <c r="D948" s="150"/>
      <c r="E948" s="150"/>
      <c r="F948" s="150"/>
      <c r="G948" s="150"/>
      <c r="H948" s="150"/>
      <c r="I948" s="150"/>
    </row>
    <row r="949" spans="1:9" x14ac:dyDescent="0.35">
      <c r="A949" s="150"/>
      <c r="B949" s="150"/>
      <c r="C949" s="150"/>
      <c r="D949" s="150"/>
      <c r="E949" s="150"/>
      <c r="F949" s="150"/>
      <c r="G949" s="150"/>
      <c r="H949" s="150"/>
      <c r="I949" s="150"/>
    </row>
    <row r="950" spans="1:9" x14ac:dyDescent="0.35">
      <c r="A950" s="150"/>
      <c r="B950" s="150"/>
      <c r="C950" s="150"/>
      <c r="D950" s="150"/>
      <c r="E950" s="150"/>
      <c r="F950" s="150"/>
      <c r="G950" s="150"/>
      <c r="H950" s="150"/>
      <c r="I950" s="150"/>
    </row>
    <row r="951" spans="1:9" x14ac:dyDescent="0.35">
      <c r="A951" s="150"/>
      <c r="B951" s="150"/>
      <c r="C951" s="150"/>
      <c r="D951" s="150"/>
      <c r="E951" s="150"/>
      <c r="F951" s="150"/>
      <c r="G951" s="150"/>
      <c r="H951" s="150"/>
      <c r="I951" s="150"/>
    </row>
    <row r="952" spans="1:9" x14ac:dyDescent="0.35">
      <c r="A952" s="150"/>
      <c r="B952" s="150"/>
      <c r="C952" s="150"/>
      <c r="D952" s="150"/>
      <c r="E952" s="150"/>
      <c r="F952" s="150"/>
      <c r="G952" s="150"/>
      <c r="H952" s="150"/>
      <c r="I952" s="150"/>
    </row>
    <row r="953" spans="1:9" x14ac:dyDescent="0.35">
      <c r="A953" s="150"/>
      <c r="B953" s="150"/>
      <c r="C953" s="150"/>
      <c r="D953" s="150"/>
      <c r="E953" s="150"/>
      <c r="F953" s="150"/>
      <c r="G953" s="150"/>
      <c r="H953" s="150"/>
      <c r="I953" s="150"/>
    </row>
    <row r="954" spans="1:9" x14ac:dyDescent="0.35">
      <c r="A954" s="150"/>
      <c r="B954" s="150"/>
      <c r="C954" s="150"/>
      <c r="D954" s="150"/>
      <c r="E954" s="150"/>
      <c r="F954" s="150"/>
      <c r="G954" s="150"/>
      <c r="H954" s="150"/>
      <c r="I954" s="150"/>
    </row>
    <row r="955" spans="1:9" x14ac:dyDescent="0.35">
      <c r="A955" s="150"/>
      <c r="B955" s="150"/>
      <c r="C955" s="150"/>
      <c r="D955" s="150"/>
      <c r="E955" s="150"/>
      <c r="F955" s="150"/>
      <c r="G955" s="150"/>
      <c r="H955" s="150"/>
      <c r="I955" s="150"/>
    </row>
    <row r="956" spans="1:9" x14ac:dyDescent="0.35">
      <c r="A956" s="150"/>
      <c r="B956" s="150"/>
      <c r="C956" s="150"/>
      <c r="D956" s="150"/>
      <c r="E956" s="150"/>
      <c r="F956" s="150"/>
      <c r="G956" s="150"/>
      <c r="H956" s="150"/>
      <c r="I956" s="150"/>
    </row>
    <row r="957" spans="1:9" x14ac:dyDescent="0.35">
      <c r="A957" s="150"/>
      <c r="B957" s="150"/>
      <c r="C957" s="150"/>
      <c r="D957" s="150"/>
      <c r="E957" s="150"/>
      <c r="F957" s="150"/>
      <c r="G957" s="150"/>
      <c r="H957" s="150"/>
      <c r="I957" s="150"/>
    </row>
    <row r="958" spans="1:9" x14ac:dyDescent="0.35">
      <c r="A958" s="150"/>
      <c r="B958" s="150"/>
      <c r="C958" s="150"/>
      <c r="D958" s="150"/>
      <c r="E958" s="150"/>
      <c r="F958" s="150"/>
      <c r="G958" s="150"/>
      <c r="H958" s="150"/>
      <c r="I958" s="150"/>
    </row>
    <row r="959" spans="1:9" x14ac:dyDescent="0.35">
      <c r="A959" s="150"/>
      <c r="B959" s="150"/>
      <c r="C959" s="150"/>
      <c r="D959" s="150"/>
      <c r="E959" s="150"/>
      <c r="F959" s="150"/>
      <c r="G959" s="150"/>
      <c r="H959" s="150"/>
      <c r="I959" s="150"/>
    </row>
    <row r="960" spans="1:9" x14ac:dyDescent="0.35">
      <c r="A960" s="150"/>
      <c r="B960" s="150"/>
      <c r="C960" s="150"/>
      <c r="D960" s="150"/>
      <c r="E960" s="150"/>
      <c r="F960" s="150"/>
      <c r="G960" s="150"/>
      <c r="H960" s="150"/>
      <c r="I960" s="150"/>
    </row>
    <row r="961" spans="1:9" x14ac:dyDescent="0.35">
      <c r="A961" s="150"/>
      <c r="B961" s="150"/>
      <c r="C961" s="150"/>
      <c r="D961" s="150"/>
      <c r="E961" s="150"/>
      <c r="F961" s="150"/>
      <c r="G961" s="150"/>
      <c r="H961" s="150"/>
      <c r="I961" s="150"/>
    </row>
    <row r="962" spans="1:9" x14ac:dyDescent="0.35">
      <c r="A962" s="150"/>
      <c r="B962" s="150"/>
      <c r="C962" s="150"/>
      <c r="D962" s="150"/>
      <c r="E962" s="150"/>
      <c r="F962" s="150"/>
      <c r="G962" s="150"/>
      <c r="H962" s="150"/>
      <c r="I962" s="150"/>
    </row>
    <row r="963" spans="1:9" x14ac:dyDescent="0.35">
      <c r="A963" s="150"/>
      <c r="B963" s="150"/>
      <c r="C963" s="150"/>
      <c r="D963" s="150"/>
      <c r="E963" s="150"/>
      <c r="F963" s="150"/>
      <c r="G963" s="150"/>
      <c r="H963" s="150"/>
      <c r="I963" s="150"/>
    </row>
    <row r="964" spans="1:9" x14ac:dyDescent="0.35">
      <c r="A964" s="150"/>
      <c r="B964" s="150"/>
      <c r="C964" s="150"/>
      <c r="D964" s="150"/>
      <c r="E964" s="150"/>
      <c r="F964" s="150"/>
      <c r="G964" s="150"/>
      <c r="H964" s="150"/>
      <c r="I964" s="150"/>
    </row>
    <row r="965" spans="1:9" x14ac:dyDescent="0.35">
      <c r="A965" s="150"/>
      <c r="B965" s="150"/>
      <c r="C965" s="150"/>
      <c r="D965" s="150"/>
      <c r="E965" s="150"/>
      <c r="F965" s="150"/>
      <c r="G965" s="150"/>
      <c r="H965" s="150"/>
      <c r="I965" s="150"/>
    </row>
    <row r="966" spans="1:9" x14ac:dyDescent="0.35">
      <c r="A966" s="150"/>
      <c r="B966" s="150"/>
      <c r="C966" s="150"/>
      <c r="D966" s="150"/>
      <c r="E966" s="150"/>
      <c r="F966" s="150"/>
      <c r="G966" s="150"/>
      <c r="H966" s="150"/>
      <c r="I966" s="150"/>
    </row>
    <row r="967" spans="1:9" x14ac:dyDescent="0.35">
      <c r="A967" s="150"/>
      <c r="B967" s="150"/>
      <c r="C967" s="150"/>
      <c r="D967" s="150"/>
      <c r="E967" s="150"/>
      <c r="F967" s="150"/>
      <c r="G967" s="150"/>
      <c r="H967" s="150"/>
      <c r="I967" s="150"/>
    </row>
    <row r="968" spans="1:9" x14ac:dyDescent="0.35">
      <c r="A968" s="150"/>
      <c r="B968" s="150"/>
      <c r="C968" s="150"/>
      <c r="D968" s="150"/>
      <c r="E968" s="150"/>
      <c r="F968" s="150"/>
      <c r="G968" s="150"/>
      <c r="H968" s="150"/>
      <c r="I968" s="150"/>
    </row>
    <row r="969" spans="1:9" x14ac:dyDescent="0.35">
      <c r="A969" s="150"/>
      <c r="B969" s="150"/>
      <c r="C969" s="150"/>
      <c r="D969" s="150"/>
      <c r="E969" s="150"/>
      <c r="F969" s="150"/>
      <c r="G969" s="150"/>
      <c r="H969" s="150"/>
      <c r="I969" s="150"/>
    </row>
    <row r="970" spans="1:9" x14ac:dyDescent="0.35">
      <c r="A970" s="150"/>
      <c r="B970" s="150"/>
      <c r="C970" s="150"/>
      <c r="D970" s="150"/>
      <c r="E970" s="150"/>
      <c r="F970" s="150"/>
      <c r="G970" s="150"/>
      <c r="H970" s="150"/>
      <c r="I970" s="150"/>
    </row>
    <row r="971" spans="1:9" x14ac:dyDescent="0.35">
      <c r="A971" s="150"/>
      <c r="B971" s="150"/>
      <c r="C971" s="150"/>
      <c r="D971" s="150"/>
      <c r="E971" s="150"/>
      <c r="F971" s="150"/>
      <c r="G971" s="150"/>
      <c r="H971" s="150"/>
      <c r="I971" s="150"/>
    </row>
    <row r="972" spans="1:9" x14ac:dyDescent="0.35">
      <c r="A972" s="150"/>
      <c r="B972" s="150"/>
      <c r="C972" s="150"/>
      <c r="D972" s="150"/>
      <c r="E972" s="150"/>
      <c r="F972" s="150"/>
      <c r="G972" s="150"/>
      <c r="H972" s="150"/>
      <c r="I972" s="150"/>
    </row>
    <row r="973" spans="1:9" x14ac:dyDescent="0.35">
      <c r="A973" s="150"/>
      <c r="B973" s="150"/>
      <c r="C973" s="150"/>
      <c r="D973" s="150"/>
      <c r="E973" s="150"/>
      <c r="F973" s="150"/>
      <c r="G973" s="150"/>
      <c r="H973" s="150"/>
      <c r="I973" s="150"/>
    </row>
    <row r="974" spans="1:9" x14ac:dyDescent="0.35">
      <c r="A974" s="150"/>
      <c r="B974" s="150"/>
      <c r="C974" s="150"/>
      <c r="D974" s="150"/>
      <c r="E974" s="150"/>
      <c r="F974" s="150"/>
      <c r="G974" s="150"/>
      <c r="H974" s="150"/>
      <c r="I974" s="150"/>
    </row>
    <row r="975" spans="1:9" x14ac:dyDescent="0.35">
      <c r="A975" s="150"/>
      <c r="B975" s="150"/>
      <c r="C975" s="150"/>
      <c r="D975" s="150"/>
      <c r="E975" s="150"/>
      <c r="F975" s="150"/>
      <c r="G975" s="150"/>
      <c r="H975" s="150"/>
      <c r="I975" s="150"/>
    </row>
    <row r="976" spans="1:9" x14ac:dyDescent="0.35">
      <c r="A976" s="150"/>
      <c r="B976" s="150"/>
      <c r="C976" s="150"/>
      <c r="D976" s="150"/>
      <c r="E976" s="150"/>
      <c r="F976" s="150"/>
      <c r="G976" s="150"/>
      <c r="H976" s="150"/>
      <c r="I976" s="150"/>
    </row>
    <row r="977" spans="1:9" x14ac:dyDescent="0.35">
      <c r="A977" s="150"/>
      <c r="B977" s="150"/>
      <c r="C977" s="150"/>
      <c r="D977" s="150"/>
      <c r="E977" s="150"/>
      <c r="F977" s="150"/>
      <c r="G977" s="150"/>
      <c r="H977" s="150"/>
      <c r="I977" s="150"/>
    </row>
    <row r="978" spans="1:9" x14ac:dyDescent="0.35">
      <c r="A978" s="150"/>
      <c r="B978" s="150"/>
      <c r="C978" s="150"/>
      <c r="D978" s="150"/>
      <c r="E978" s="150"/>
      <c r="F978" s="150"/>
      <c r="G978" s="150"/>
      <c r="H978" s="150"/>
      <c r="I978" s="150"/>
    </row>
    <row r="979" spans="1:9" x14ac:dyDescent="0.35">
      <c r="A979" s="150"/>
      <c r="B979" s="150"/>
      <c r="C979" s="150"/>
      <c r="D979" s="150"/>
      <c r="E979" s="150"/>
      <c r="F979" s="150"/>
      <c r="G979" s="150"/>
      <c r="H979" s="150"/>
      <c r="I979" s="150"/>
    </row>
    <row r="980" spans="1:9" x14ac:dyDescent="0.35">
      <c r="A980" s="150"/>
      <c r="B980" s="150"/>
      <c r="C980" s="150"/>
      <c r="D980" s="150"/>
      <c r="E980" s="150"/>
      <c r="F980" s="150"/>
      <c r="G980" s="150"/>
      <c r="H980" s="150"/>
      <c r="I980" s="150"/>
    </row>
    <row r="981" spans="1:9" x14ac:dyDescent="0.35">
      <c r="A981" s="150"/>
      <c r="B981" s="150"/>
      <c r="C981" s="150"/>
      <c r="D981" s="150"/>
      <c r="E981" s="150"/>
      <c r="F981" s="150"/>
      <c r="G981" s="150"/>
      <c r="H981" s="150"/>
      <c r="I981" s="150"/>
    </row>
    <row r="982" spans="1:9" x14ac:dyDescent="0.35">
      <c r="A982" s="150"/>
      <c r="B982" s="150"/>
      <c r="C982" s="150"/>
      <c r="D982" s="150"/>
      <c r="E982" s="150"/>
      <c r="F982" s="150"/>
      <c r="G982" s="150"/>
      <c r="H982" s="150"/>
      <c r="I982" s="150"/>
    </row>
    <row r="983" spans="1:9" x14ac:dyDescent="0.35">
      <c r="A983" s="150"/>
      <c r="B983" s="150"/>
      <c r="C983" s="150"/>
      <c r="D983" s="150"/>
      <c r="E983" s="150"/>
      <c r="F983" s="150"/>
      <c r="G983" s="150"/>
      <c r="H983" s="150"/>
      <c r="I983" s="150"/>
    </row>
    <row r="984" spans="1:9" x14ac:dyDescent="0.35">
      <c r="A984" s="150"/>
      <c r="B984" s="150"/>
      <c r="C984" s="150"/>
      <c r="D984" s="150"/>
      <c r="E984" s="150"/>
      <c r="F984" s="150"/>
      <c r="G984" s="150"/>
      <c r="H984" s="150"/>
      <c r="I984" s="150"/>
    </row>
    <row r="985" spans="1:9" x14ac:dyDescent="0.35">
      <c r="A985" s="150"/>
      <c r="B985" s="150"/>
      <c r="C985" s="150"/>
      <c r="D985" s="150"/>
      <c r="E985" s="150"/>
      <c r="F985" s="150"/>
      <c r="G985" s="150"/>
      <c r="H985" s="150"/>
      <c r="I985" s="150"/>
    </row>
    <row r="986" spans="1:9" x14ac:dyDescent="0.35">
      <c r="A986" s="150"/>
      <c r="B986" s="150"/>
      <c r="C986" s="150"/>
      <c r="D986" s="150"/>
      <c r="E986" s="150"/>
      <c r="F986" s="150"/>
      <c r="G986" s="150"/>
      <c r="H986" s="150"/>
      <c r="I986" s="150"/>
    </row>
    <row r="987" spans="1:9" x14ac:dyDescent="0.35">
      <c r="A987" s="150"/>
      <c r="B987" s="150"/>
      <c r="C987" s="150"/>
      <c r="D987" s="150"/>
      <c r="E987" s="150"/>
      <c r="F987" s="150"/>
      <c r="G987" s="150"/>
      <c r="H987" s="150"/>
      <c r="I987" s="150"/>
    </row>
    <row r="988" spans="1:9" x14ac:dyDescent="0.35">
      <c r="A988" s="150"/>
      <c r="B988" s="150"/>
      <c r="C988" s="150"/>
      <c r="D988" s="150"/>
      <c r="E988" s="150"/>
      <c r="F988" s="150"/>
      <c r="G988" s="150"/>
      <c r="H988" s="150"/>
      <c r="I988" s="150"/>
    </row>
    <row r="989" spans="1:9" x14ac:dyDescent="0.35">
      <c r="A989" s="150"/>
      <c r="B989" s="150"/>
      <c r="C989" s="150"/>
      <c r="D989" s="150"/>
      <c r="E989" s="150"/>
      <c r="F989" s="150"/>
      <c r="G989" s="150"/>
      <c r="H989" s="150"/>
      <c r="I989" s="150"/>
    </row>
    <row r="990" spans="1:9" x14ac:dyDescent="0.35">
      <c r="A990" s="150"/>
      <c r="B990" s="150"/>
      <c r="C990" s="150"/>
      <c r="D990" s="150"/>
      <c r="E990" s="150"/>
      <c r="F990" s="150"/>
      <c r="G990" s="150"/>
      <c r="H990" s="150"/>
      <c r="I990" s="150"/>
    </row>
    <row r="991" spans="1:9" x14ac:dyDescent="0.35">
      <c r="A991" s="150"/>
      <c r="B991" s="150"/>
      <c r="C991" s="150"/>
      <c r="D991" s="150"/>
      <c r="E991" s="150"/>
      <c r="F991" s="150"/>
      <c r="G991" s="150"/>
      <c r="H991" s="150"/>
      <c r="I991" s="150"/>
    </row>
    <row r="992" spans="1:9" x14ac:dyDescent="0.35">
      <c r="A992" s="150"/>
      <c r="B992" s="150"/>
      <c r="C992" s="150"/>
      <c r="D992" s="150"/>
      <c r="E992" s="150"/>
      <c r="F992" s="150"/>
      <c r="G992" s="150"/>
      <c r="H992" s="150"/>
      <c r="I992" s="150"/>
    </row>
    <row r="993" spans="1:9" x14ac:dyDescent="0.35">
      <c r="A993" s="150"/>
      <c r="B993" s="150"/>
      <c r="C993" s="150"/>
      <c r="D993" s="150"/>
      <c r="E993" s="150"/>
      <c r="F993" s="150"/>
      <c r="G993" s="150"/>
      <c r="H993" s="150"/>
      <c r="I993" s="150"/>
    </row>
    <row r="994" spans="1:9" x14ac:dyDescent="0.35">
      <c r="A994" s="150"/>
      <c r="B994" s="150"/>
      <c r="C994" s="150"/>
      <c r="D994" s="150"/>
      <c r="E994" s="150"/>
      <c r="F994" s="150"/>
      <c r="G994" s="150"/>
      <c r="H994" s="150"/>
      <c r="I994" s="150"/>
    </row>
    <row r="995" spans="1:9" x14ac:dyDescent="0.35">
      <c r="A995" s="150"/>
      <c r="B995" s="150"/>
      <c r="C995" s="150"/>
      <c r="D995" s="150"/>
      <c r="E995" s="150"/>
      <c r="F995" s="150"/>
      <c r="G995" s="150"/>
      <c r="H995" s="150"/>
      <c r="I995" s="150"/>
    </row>
    <row r="996" spans="1:9" x14ac:dyDescent="0.35">
      <c r="A996" s="150"/>
      <c r="B996" s="150"/>
      <c r="C996" s="150"/>
      <c r="D996" s="150"/>
      <c r="E996" s="150"/>
      <c r="F996" s="150"/>
      <c r="G996" s="150"/>
      <c r="H996" s="150"/>
      <c r="I996" s="150"/>
    </row>
    <row r="997" spans="1:9" x14ac:dyDescent="0.35">
      <c r="A997" s="150"/>
      <c r="B997" s="150"/>
      <c r="C997" s="150"/>
      <c r="D997" s="150"/>
      <c r="E997" s="150"/>
      <c r="F997" s="150"/>
      <c r="G997" s="150"/>
      <c r="H997" s="150"/>
      <c r="I997" s="150"/>
    </row>
    <row r="998" spans="1:9" x14ac:dyDescent="0.35">
      <c r="A998" s="150"/>
      <c r="B998" s="150"/>
      <c r="C998" s="150"/>
      <c r="D998" s="150"/>
      <c r="E998" s="150"/>
      <c r="F998" s="150"/>
      <c r="G998" s="150"/>
      <c r="H998" s="150"/>
      <c r="I998" s="150"/>
    </row>
    <row r="999" spans="1:9" x14ac:dyDescent="0.35">
      <c r="A999" s="150"/>
      <c r="B999" s="150"/>
      <c r="C999" s="150"/>
      <c r="D999" s="150"/>
      <c r="E999" s="150"/>
      <c r="F999" s="150"/>
      <c r="G999" s="150"/>
      <c r="H999" s="150"/>
      <c r="I999" s="150"/>
    </row>
    <row r="1000" spans="1:9" x14ac:dyDescent="0.35">
      <c r="A1000" s="150"/>
      <c r="B1000" s="150"/>
      <c r="C1000" s="150"/>
      <c r="D1000" s="150"/>
      <c r="E1000" s="150"/>
      <c r="F1000" s="150"/>
      <c r="G1000" s="150"/>
      <c r="H1000" s="150"/>
      <c r="I1000" s="150"/>
    </row>
    <row r="1001" spans="1:9" x14ac:dyDescent="0.35">
      <c r="A1001" s="150"/>
      <c r="B1001" s="150"/>
      <c r="C1001" s="150"/>
      <c r="D1001" s="150"/>
      <c r="E1001" s="150"/>
      <c r="F1001" s="150"/>
      <c r="G1001" s="150"/>
      <c r="H1001" s="150"/>
      <c r="I1001" s="150"/>
    </row>
    <row r="1002" spans="1:9" x14ac:dyDescent="0.35">
      <c r="A1002" s="150"/>
      <c r="B1002" s="150"/>
      <c r="C1002" s="150"/>
      <c r="D1002" s="150"/>
      <c r="E1002" s="150"/>
      <c r="F1002" s="150"/>
      <c r="G1002" s="150"/>
      <c r="H1002" s="150"/>
      <c r="I1002" s="150"/>
    </row>
    <row r="1003" spans="1:9" x14ac:dyDescent="0.35">
      <c r="A1003" s="150"/>
      <c r="B1003" s="150"/>
      <c r="C1003" s="150"/>
      <c r="D1003" s="150"/>
      <c r="E1003" s="150"/>
      <c r="F1003" s="150"/>
      <c r="G1003" s="150"/>
      <c r="H1003" s="150"/>
      <c r="I1003" s="150"/>
    </row>
    <row r="1004" spans="1:9" x14ac:dyDescent="0.35">
      <c r="A1004" s="150"/>
      <c r="B1004" s="150"/>
      <c r="C1004" s="150"/>
      <c r="D1004" s="150"/>
      <c r="E1004" s="150"/>
      <c r="F1004" s="150"/>
      <c r="G1004" s="150"/>
      <c r="H1004" s="150"/>
      <c r="I1004" s="150"/>
    </row>
    <row r="1005" spans="1:9" x14ac:dyDescent="0.35">
      <c r="A1005" s="150"/>
      <c r="B1005" s="150"/>
      <c r="C1005" s="150"/>
      <c r="D1005" s="150"/>
      <c r="E1005" s="150"/>
      <c r="F1005" s="150"/>
      <c r="G1005" s="150"/>
      <c r="H1005" s="150"/>
      <c r="I1005" s="150"/>
    </row>
    <row r="1006" spans="1:9" x14ac:dyDescent="0.35">
      <c r="A1006" s="150"/>
      <c r="B1006" s="150"/>
      <c r="C1006" s="150"/>
      <c r="D1006" s="150"/>
      <c r="E1006" s="150"/>
      <c r="F1006" s="150"/>
      <c r="G1006" s="150"/>
      <c r="H1006" s="150"/>
      <c r="I1006" s="150"/>
    </row>
    <row r="1007" spans="1:9" x14ac:dyDescent="0.35">
      <c r="A1007" s="150"/>
      <c r="B1007" s="150"/>
      <c r="C1007" s="150"/>
      <c r="D1007" s="150"/>
      <c r="E1007" s="150"/>
      <c r="F1007" s="150"/>
      <c r="G1007" s="150"/>
      <c r="H1007" s="150"/>
      <c r="I1007" s="150"/>
    </row>
    <row r="1008" spans="1:9" x14ac:dyDescent="0.35">
      <c r="A1008" s="150"/>
      <c r="B1008" s="150"/>
      <c r="C1008" s="150"/>
      <c r="D1008" s="150"/>
      <c r="E1008" s="150"/>
      <c r="F1008" s="150"/>
      <c r="G1008" s="150"/>
      <c r="H1008" s="150"/>
      <c r="I1008" s="150"/>
    </row>
    <row r="1009" spans="1:9" x14ac:dyDescent="0.35">
      <c r="A1009" s="150"/>
      <c r="B1009" s="150"/>
      <c r="C1009" s="150"/>
      <c r="D1009" s="150"/>
      <c r="E1009" s="150"/>
      <c r="F1009" s="150"/>
      <c r="G1009" s="150"/>
      <c r="H1009" s="150"/>
      <c r="I1009" s="150"/>
    </row>
    <row r="1010" spans="1:9" x14ac:dyDescent="0.35">
      <c r="A1010" s="150"/>
      <c r="B1010" s="150"/>
      <c r="C1010" s="150"/>
      <c r="D1010" s="150"/>
      <c r="E1010" s="150"/>
      <c r="F1010" s="150"/>
      <c r="G1010" s="150"/>
      <c r="H1010" s="150"/>
      <c r="I1010" s="150"/>
    </row>
    <row r="1011" spans="1:9" x14ac:dyDescent="0.35">
      <c r="A1011" s="150"/>
      <c r="B1011" s="150"/>
      <c r="C1011" s="150"/>
      <c r="D1011" s="150"/>
      <c r="E1011" s="150"/>
      <c r="F1011" s="150"/>
      <c r="G1011" s="150"/>
      <c r="H1011" s="150"/>
      <c r="I1011" s="150"/>
    </row>
    <row r="1012" spans="1:9" x14ac:dyDescent="0.35">
      <c r="A1012" s="150"/>
      <c r="B1012" s="150"/>
      <c r="C1012" s="150"/>
      <c r="D1012" s="150"/>
      <c r="E1012" s="150"/>
      <c r="F1012" s="150"/>
      <c r="G1012" s="150"/>
      <c r="H1012" s="150"/>
      <c r="I1012" s="150"/>
    </row>
    <row r="1013" spans="1:9" x14ac:dyDescent="0.35">
      <c r="A1013" s="150"/>
      <c r="B1013" s="150"/>
      <c r="C1013" s="150"/>
      <c r="D1013" s="150"/>
      <c r="E1013" s="150"/>
      <c r="F1013" s="150"/>
      <c r="G1013" s="150"/>
      <c r="H1013" s="150"/>
      <c r="I1013" s="150"/>
    </row>
    <row r="1014" spans="1:9" x14ac:dyDescent="0.35">
      <c r="A1014" s="150"/>
      <c r="B1014" s="150"/>
      <c r="C1014" s="150"/>
      <c r="D1014" s="150"/>
      <c r="E1014" s="150"/>
      <c r="F1014" s="150"/>
      <c r="G1014" s="150"/>
      <c r="H1014" s="150"/>
      <c r="I1014" s="150"/>
    </row>
    <row r="1015" spans="1:9" x14ac:dyDescent="0.35">
      <c r="A1015" s="150"/>
      <c r="B1015" s="150"/>
      <c r="C1015" s="150"/>
      <c r="D1015" s="150"/>
      <c r="E1015" s="150"/>
      <c r="F1015" s="150"/>
      <c r="G1015" s="150"/>
      <c r="H1015" s="150"/>
      <c r="I1015" s="150"/>
    </row>
    <row r="1016" spans="1:9" x14ac:dyDescent="0.35">
      <c r="A1016" s="150"/>
      <c r="B1016" s="150"/>
      <c r="C1016" s="150"/>
      <c r="D1016" s="150"/>
      <c r="E1016" s="150"/>
      <c r="F1016" s="150"/>
      <c r="G1016" s="150"/>
      <c r="H1016" s="150"/>
      <c r="I1016" s="150"/>
    </row>
    <row r="1017" spans="1:9" x14ac:dyDescent="0.35">
      <c r="A1017" s="150"/>
      <c r="B1017" s="150"/>
      <c r="C1017" s="150"/>
      <c r="D1017" s="150"/>
      <c r="E1017" s="150"/>
      <c r="F1017" s="150"/>
      <c r="G1017" s="150"/>
      <c r="H1017" s="150"/>
      <c r="I1017" s="150"/>
    </row>
    <row r="1018" spans="1:9" x14ac:dyDescent="0.35">
      <c r="A1018" s="150"/>
      <c r="B1018" s="150"/>
      <c r="C1018" s="150"/>
      <c r="D1018" s="150"/>
      <c r="E1018" s="150"/>
      <c r="F1018" s="150"/>
      <c r="G1018" s="150"/>
      <c r="H1018" s="150"/>
      <c r="I1018" s="150"/>
    </row>
    <row r="1019" spans="1:9" x14ac:dyDescent="0.35">
      <c r="A1019" s="150"/>
      <c r="B1019" s="150"/>
      <c r="C1019" s="150"/>
      <c r="D1019" s="150"/>
      <c r="E1019" s="150"/>
      <c r="F1019" s="150"/>
      <c r="G1019" s="150"/>
      <c r="H1019" s="150"/>
      <c r="I1019" s="150"/>
    </row>
    <row r="1020" spans="1:9" x14ac:dyDescent="0.35">
      <c r="A1020" s="150"/>
      <c r="B1020" s="150"/>
      <c r="C1020" s="150"/>
      <c r="D1020" s="150"/>
      <c r="E1020" s="150"/>
      <c r="F1020" s="150"/>
      <c r="G1020" s="150"/>
      <c r="H1020" s="150"/>
      <c r="I1020" s="150"/>
    </row>
    <row r="1021" spans="1:9" x14ac:dyDescent="0.35">
      <c r="A1021" s="150"/>
      <c r="B1021" s="150"/>
      <c r="C1021" s="150"/>
      <c r="D1021" s="150"/>
      <c r="E1021" s="150"/>
      <c r="F1021" s="150"/>
      <c r="G1021" s="150"/>
      <c r="H1021" s="150"/>
      <c r="I1021" s="150"/>
    </row>
    <row r="1022" spans="1:9" x14ac:dyDescent="0.35">
      <c r="A1022" s="150"/>
      <c r="B1022" s="150"/>
      <c r="C1022" s="150"/>
      <c r="D1022" s="150"/>
      <c r="E1022" s="150"/>
      <c r="F1022" s="150"/>
      <c r="G1022" s="150"/>
      <c r="H1022" s="150"/>
      <c r="I1022" s="150"/>
    </row>
    <row r="1023" spans="1:9" x14ac:dyDescent="0.35">
      <c r="A1023" s="150"/>
      <c r="B1023" s="150"/>
      <c r="C1023" s="150"/>
      <c r="D1023" s="150"/>
      <c r="E1023" s="150"/>
      <c r="F1023" s="150"/>
      <c r="G1023" s="150"/>
      <c r="H1023" s="150"/>
      <c r="I1023" s="150"/>
    </row>
    <row r="1024" spans="1:9" x14ac:dyDescent="0.35">
      <c r="A1024" s="150"/>
      <c r="B1024" s="150"/>
      <c r="C1024" s="150"/>
      <c r="D1024" s="150"/>
      <c r="E1024" s="150"/>
      <c r="F1024" s="150"/>
      <c r="G1024" s="150"/>
      <c r="H1024" s="150"/>
      <c r="I1024" s="150"/>
    </row>
    <row r="1025" spans="1:9" x14ac:dyDescent="0.35">
      <c r="A1025" s="150"/>
      <c r="B1025" s="150"/>
      <c r="C1025" s="150"/>
      <c r="D1025" s="150"/>
      <c r="E1025" s="150"/>
      <c r="F1025" s="150"/>
      <c r="G1025" s="150"/>
      <c r="H1025" s="150"/>
      <c r="I1025" s="150"/>
    </row>
    <row r="1026" spans="1:9" x14ac:dyDescent="0.35">
      <c r="A1026" s="150"/>
      <c r="B1026" s="150"/>
      <c r="C1026" s="150"/>
      <c r="D1026" s="150"/>
      <c r="E1026" s="150"/>
      <c r="F1026" s="150"/>
      <c r="G1026" s="150"/>
      <c r="H1026" s="150"/>
      <c r="I1026" s="150"/>
    </row>
    <row r="1027" spans="1:9" x14ac:dyDescent="0.35">
      <c r="A1027" s="150"/>
      <c r="B1027" s="150"/>
      <c r="C1027" s="150"/>
      <c r="D1027" s="150"/>
      <c r="E1027" s="150"/>
      <c r="F1027" s="150"/>
      <c r="G1027" s="150"/>
      <c r="H1027" s="150"/>
      <c r="I1027" s="150"/>
    </row>
    <row r="1028" spans="1:9" x14ac:dyDescent="0.35">
      <c r="A1028" s="150"/>
      <c r="B1028" s="150"/>
      <c r="C1028" s="150"/>
      <c r="D1028" s="150"/>
      <c r="E1028" s="150"/>
      <c r="F1028" s="150"/>
      <c r="G1028" s="150"/>
      <c r="H1028" s="150"/>
      <c r="I1028" s="150"/>
    </row>
    <row r="1029" spans="1:9" x14ac:dyDescent="0.35">
      <c r="A1029" s="150"/>
      <c r="B1029" s="150"/>
      <c r="C1029" s="150"/>
      <c r="D1029" s="150"/>
      <c r="E1029" s="150"/>
      <c r="F1029" s="150"/>
      <c r="G1029" s="150"/>
      <c r="H1029" s="150"/>
      <c r="I1029" s="150"/>
    </row>
    <row r="1030" spans="1:9" x14ac:dyDescent="0.35">
      <c r="A1030" s="150"/>
      <c r="B1030" s="150"/>
      <c r="C1030" s="150"/>
      <c r="D1030" s="150"/>
      <c r="E1030" s="150"/>
      <c r="F1030" s="150"/>
      <c r="G1030" s="150"/>
      <c r="H1030" s="150"/>
      <c r="I1030" s="150"/>
    </row>
    <row r="1031" spans="1:9" x14ac:dyDescent="0.35">
      <c r="A1031" s="150"/>
      <c r="B1031" s="150"/>
      <c r="C1031" s="150"/>
      <c r="D1031" s="150"/>
      <c r="E1031" s="150"/>
      <c r="F1031" s="150"/>
      <c r="G1031" s="150"/>
      <c r="H1031" s="150"/>
      <c r="I1031" s="150"/>
    </row>
    <row r="1032" spans="1:9" x14ac:dyDescent="0.35">
      <c r="A1032" s="150"/>
      <c r="B1032" s="150"/>
      <c r="C1032" s="150"/>
      <c r="D1032" s="150"/>
      <c r="E1032" s="150"/>
      <c r="F1032" s="150"/>
      <c r="G1032" s="150"/>
      <c r="H1032" s="150"/>
      <c r="I1032" s="150"/>
    </row>
    <row r="1033" spans="1:9" x14ac:dyDescent="0.35">
      <c r="A1033" s="150"/>
      <c r="B1033" s="150"/>
      <c r="C1033" s="150"/>
      <c r="D1033" s="150"/>
      <c r="E1033" s="150"/>
      <c r="F1033" s="150"/>
      <c r="G1033" s="150"/>
      <c r="H1033" s="150"/>
      <c r="I1033" s="150"/>
    </row>
    <row r="1034" spans="1:9" x14ac:dyDescent="0.35">
      <c r="A1034" s="150"/>
      <c r="B1034" s="150"/>
      <c r="C1034" s="150"/>
      <c r="D1034" s="150"/>
      <c r="E1034" s="150"/>
      <c r="F1034" s="150"/>
      <c r="G1034" s="150"/>
      <c r="H1034" s="150"/>
      <c r="I1034" s="150"/>
    </row>
    <row r="1035" spans="1:9" x14ac:dyDescent="0.35">
      <c r="A1035" s="150"/>
      <c r="B1035" s="150"/>
      <c r="C1035" s="150"/>
      <c r="D1035" s="150"/>
      <c r="E1035" s="150"/>
      <c r="F1035" s="150"/>
      <c r="G1035" s="150"/>
      <c r="H1035" s="150"/>
      <c r="I1035" s="150"/>
    </row>
    <row r="1036" spans="1:9" x14ac:dyDescent="0.35">
      <c r="A1036" s="150"/>
      <c r="B1036" s="150"/>
      <c r="C1036" s="150"/>
      <c r="D1036" s="150"/>
      <c r="E1036" s="150"/>
      <c r="F1036" s="150"/>
      <c r="G1036" s="150"/>
      <c r="H1036" s="150"/>
      <c r="I1036" s="150"/>
    </row>
    <row r="1037" spans="1:9" x14ac:dyDescent="0.35">
      <c r="A1037" s="150"/>
      <c r="B1037" s="150"/>
      <c r="C1037" s="150"/>
      <c r="D1037" s="150"/>
      <c r="E1037" s="150"/>
      <c r="F1037" s="150"/>
      <c r="G1037" s="150"/>
      <c r="H1037" s="150"/>
      <c r="I1037" s="150"/>
    </row>
    <row r="1038" spans="1:9" x14ac:dyDescent="0.35">
      <c r="A1038" s="150"/>
      <c r="B1038" s="150"/>
      <c r="C1038" s="150"/>
      <c r="D1038" s="150"/>
      <c r="E1038" s="150"/>
      <c r="F1038" s="150"/>
      <c r="G1038" s="150"/>
      <c r="H1038" s="150"/>
      <c r="I1038" s="150"/>
    </row>
    <row r="1039" spans="1:9" x14ac:dyDescent="0.35">
      <c r="A1039" s="150"/>
      <c r="B1039" s="150"/>
      <c r="C1039" s="150"/>
      <c r="D1039" s="150"/>
      <c r="E1039" s="150"/>
      <c r="F1039" s="150"/>
      <c r="G1039" s="150"/>
      <c r="H1039" s="150"/>
      <c r="I1039" s="150"/>
    </row>
    <row r="1040" spans="1:9" x14ac:dyDescent="0.35">
      <c r="A1040" s="150"/>
      <c r="B1040" s="150"/>
      <c r="C1040" s="150"/>
      <c r="D1040" s="150"/>
      <c r="E1040" s="150"/>
      <c r="F1040" s="150"/>
      <c r="G1040" s="150"/>
      <c r="H1040" s="150"/>
      <c r="I1040" s="150"/>
    </row>
    <row r="1041" spans="1:9" x14ac:dyDescent="0.35">
      <c r="A1041" s="150"/>
      <c r="B1041" s="150"/>
      <c r="C1041" s="150"/>
      <c r="D1041" s="150"/>
      <c r="E1041" s="150"/>
      <c r="F1041" s="150"/>
      <c r="G1041" s="150"/>
      <c r="H1041" s="150"/>
      <c r="I1041" s="150"/>
    </row>
    <row r="1042" spans="1:9" x14ac:dyDescent="0.35">
      <c r="A1042" s="150"/>
      <c r="B1042" s="150"/>
      <c r="C1042" s="150"/>
      <c r="D1042" s="150"/>
      <c r="E1042" s="150"/>
      <c r="F1042" s="150"/>
      <c r="G1042" s="150"/>
      <c r="H1042" s="150"/>
      <c r="I1042" s="150"/>
    </row>
    <row r="1043" spans="1:9" x14ac:dyDescent="0.35">
      <c r="A1043" s="150"/>
      <c r="B1043" s="150"/>
      <c r="C1043" s="150"/>
      <c r="D1043" s="150"/>
      <c r="E1043" s="150"/>
      <c r="F1043" s="150"/>
      <c r="G1043" s="150"/>
      <c r="H1043" s="150"/>
      <c r="I1043" s="150"/>
    </row>
    <row r="1044" spans="1:9" x14ac:dyDescent="0.35">
      <c r="A1044" s="150"/>
      <c r="B1044" s="150"/>
      <c r="C1044" s="150"/>
      <c r="D1044" s="150"/>
      <c r="E1044" s="150"/>
      <c r="F1044" s="150"/>
      <c r="G1044" s="150"/>
      <c r="H1044" s="150"/>
      <c r="I1044" s="150"/>
    </row>
    <row r="1045" spans="1:9" x14ac:dyDescent="0.35">
      <c r="A1045" s="150"/>
      <c r="B1045" s="150"/>
      <c r="C1045" s="150"/>
      <c r="D1045" s="150"/>
      <c r="E1045" s="150"/>
      <c r="F1045" s="150"/>
      <c r="G1045" s="150"/>
      <c r="H1045" s="150"/>
      <c r="I1045" s="150"/>
    </row>
    <row r="1046" spans="1:9" x14ac:dyDescent="0.35">
      <c r="A1046" s="150"/>
      <c r="B1046" s="150"/>
      <c r="C1046" s="150"/>
      <c r="D1046" s="150"/>
      <c r="E1046" s="150"/>
      <c r="F1046" s="150"/>
      <c r="G1046" s="150"/>
      <c r="H1046" s="150"/>
      <c r="I1046" s="150"/>
    </row>
    <row r="1047" spans="1:9" x14ac:dyDescent="0.35">
      <c r="A1047" s="150"/>
      <c r="B1047" s="150"/>
      <c r="C1047" s="150"/>
      <c r="D1047" s="150"/>
      <c r="E1047" s="150"/>
      <c r="F1047" s="150"/>
      <c r="G1047" s="150"/>
      <c r="H1047" s="150"/>
      <c r="I1047" s="150"/>
    </row>
    <row r="1048" spans="1:9" x14ac:dyDescent="0.35">
      <c r="A1048" s="150"/>
      <c r="B1048" s="150"/>
      <c r="C1048" s="150"/>
      <c r="D1048" s="150"/>
      <c r="E1048" s="150"/>
      <c r="F1048" s="150"/>
      <c r="G1048" s="150"/>
      <c r="H1048" s="150"/>
      <c r="I1048" s="150"/>
    </row>
    <row r="1049" spans="1:9" x14ac:dyDescent="0.35">
      <c r="A1049" s="150"/>
      <c r="B1049" s="150"/>
      <c r="C1049" s="150"/>
      <c r="D1049" s="150"/>
      <c r="E1049" s="150"/>
      <c r="F1049" s="150"/>
      <c r="G1049" s="150"/>
      <c r="H1049" s="150"/>
      <c r="I1049" s="150"/>
    </row>
    <row r="1050" spans="1:9" x14ac:dyDescent="0.35">
      <c r="A1050" s="150"/>
      <c r="B1050" s="150"/>
      <c r="C1050" s="150"/>
      <c r="D1050" s="150"/>
      <c r="E1050" s="150"/>
      <c r="F1050" s="150"/>
      <c r="G1050" s="150"/>
      <c r="H1050" s="150"/>
      <c r="I1050" s="150"/>
    </row>
    <row r="1051" spans="1:9" x14ac:dyDescent="0.35">
      <c r="A1051" s="150"/>
      <c r="B1051" s="150"/>
      <c r="C1051" s="150"/>
      <c r="D1051" s="150"/>
      <c r="E1051" s="150"/>
      <c r="F1051" s="150"/>
      <c r="G1051" s="150"/>
      <c r="H1051" s="150"/>
      <c r="I1051" s="150"/>
    </row>
    <row r="1052" spans="1:9" x14ac:dyDescent="0.35">
      <c r="A1052" s="150"/>
      <c r="B1052" s="150"/>
      <c r="C1052" s="150"/>
      <c r="D1052" s="150"/>
      <c r="E1052" s="150"/>
      <c r="F1052" s="150"/>
      <c r="G1052" s="150"/>
      <c r="H1052" s="150"/>
      <c r="I1052" s="150"/>
    </row>
    <row r="1053" spans="1:9" x14ac:dyDescent="0.35">
      <c r="A1053" s="150"/>
      <c r="B1053" s="150"/>
      <c r="C1053" s="150"/>
      <c r="D1053" s="150"/>
      <c r="E1053" s="150"/>
      <c r="F1053" s="150"/>
      <c r="G1053" s="150"/>
      <c r="H1053" s="150"/>
      <c r="I1053" s="150"/>
    </row>
    <row r="1054" spans="1:9" x14ac:dyDescent="0.35">
      <c r="A1054" s="150"/>
      <c r="B1054" s="150"/>
      <c r="C1054" s="150"/>
      <c r="D1054" s="150"/>
      <c r="E1054" s="150"/>
      <c r="F1054" s="150"/>
      <c r="G1054" s="150"/>
      <c r="H1054" s="150"/>
      <c r="I1054" s="150"/>
    </row>
    <row r="1055" spans="1:9" x14ac:dyDescent="0.35">
      <c r="A1055" s="150"/>
      <c r="B1055" s="150"/>
      <c r="C1055" s="150"/>
      <c r="D1055" s="150"/>
      <c r="E1055" s="150"/>
      <c r="F1055" s="150"/>
      <c r="G1055" s="150"/>
      <c r="H1055" s="150"/>
      <c r="I1055" s="150"/>
    </row>
    <row r="1056" spans="1:9" x14ac:dyDescent="0.35">
      <c r="A1056" s="150"/>
      <c r="B1056" s="150"/>
      <c r="C1056" s="150"/>
      <c r="D1056" s="150"/>
      <c r="E1056" s="150"/>
      <c r="F1056" s="150"/>
      <c r="G1056" s="150"/>
      <c r="H1056" s="150"/>
      <c r="I1056" s="150"/>
    </row>
    <row r="1057" spans="1:9" x14ac:dyDescent="0.35">
      <c r="A1057" s="150"/>
      <c r="B1057" s="150"/>
      <c r="C1057" s="150"/>
      <c r="D1057" s="150"/>
      <c r="E1057" s="150"/>
      <c r="F1057" s="150"/>
      <c r="G1057" s="150"/>
      <c r="H1057" s="150"/>
      <c r="I1057" s="150"/>
    </row>
    <row r="1058" spans="1:9" x14ac:dyDescent="0.35">
      <c r="A1058" s="150"/>
      <c r="B1058" s="150"/>
      <c r="C1058" s="150"/>
      <c r="D1058" s="150"/>
      <c r="E1058" s="150"/>
      <c r="F1058" s="150"/>
      <c r="G1058" s="150"/>
      <c r="H1058" s="150"/>
      <c r="I1058" s="150"/>
    </row>
    <row r="1059" spans="1:9" x14ac:dyDescent="0.35">
      <c r="A1059" s="150"/>
      <c r="B1059" s="150"/>
      <c r="C1059" s="150"/>
      <c r="D1059" s="150"/>
      <c r="E1059" s="150"/>
      <c r="F1059" s="150"/>
      <c r="G1059" s="150"/>
      <c r="H1059" s="150"/>
      <c r="I1059" s="150"/>
    </row>
    <row r="1060" spans="1:9" x14ac:dyDescent="0.35">
      <c r="A1060" s="150"/>
      <c r="B1060" s="150"/>
      <c r="C1060" s="150"/>
      <c r="D1060" s="150"/>
      <c r="E1060" s="150"/>
      <c r="F1060" s="150"/>
      <c r="G1060" s="150"/>
      <c r="H1060" s="150"/>
      <c r="I1060" s="150"/>
    </row>
    <row r="1061" spans="1:9" x14ac:dyDescent="0.35">
      <c r="A1061" s="150"/>
      <c r="B1061" s="150"/>
      <c r="C1061" s="150"/>
      <c r="D1061" s="150"/>
      <c r="E1061" s="150"/>
      <c r="F1061" s="150"/>
      <c r="G1061" s="150"/>
      <c r="H1061" s="150"/>
      <c r="I1061" s="150"/>
    </row>
    <row r="1062" spans="1:9" x14ac:dyDescent="0.35">
      <c r="A1062" s="150"/>
      <c r="B1062" s="150"/>
      <c r="C1062" s="150"/>
      <c r="D1062" s="150"/>
      <c r="E1062" s="150"/>
      <c r="F1062" s="150"/>
      <c r="G1062" s="150"/>
      <c r="H1062" s="150"/>
      <c r="I1062" s="150"/>
    </row>
    <row r="1063" spans="1:9" x14ac:dyDescent="0.35">
      <c r="A1063" s="150"/>
      <c r="B1063" s="150"/>
      <c r="C1063" s="150"/>
      <c r="D1063" s="150"/>
      <c r="E1063" s="150"/>
      <c r="F1063" s="150"/>
      <c r="G1063" s="150"/>
      <c r="H1063" s="150"/>
      <c r="I1063" s="150"/>
    </row>
    <row r="1064" spans="1:9" x14ac:dyDescent="0.35">
      <c r="A1064" s="150"/>
      <c r="B1064" s="150"/>
      <c r="C1064" s="150"/>
      <c r="D1064" s="150"/>
      <c r="E1064" s="150"/>
      <c r="F1064" s="150"/>
      <c r="G1064" s="150"/>
      <c r="H1064" s="150"/>
      <c r="I1064" s="150"/>
    </row>
    <row r="1065" spans="1:9" x14ac:dyDescent="0.35">
      <c r="A1065" s="150"/>
      <c r="B1065" s="150"/>
      <c r="C1065" s="150"/>
      <c r="D1065" s="150"/>
      <c r="E1065" s="150"/>
      <c r="F1065" s="150"/>
      <c r="G1065" s="150"/>
      <c r="H1065" s="150"/>
      <c r="I1065" s="150"/>
    </row>
    <row r="1066" spans="1:9" x14ac:dyDescent="0.35">
      <c r="A1066" s="150"/>
      <c r="B1066" s="150"/>
      <c r="C1066" s="150"/>
      <c r="D1066" s="150"/>
      <c r="E1066" s="150"/>
      <c r="F1066" s="150"/>
      <c r="G1066" s="150"/>
      <c r="H1066" s="150"/>
      <c r="I1066" s="150"/>
    </row>
    <row r="1067" spans="1:9" x14ac:dyDescent="0.35">
      <c r="A1067" s="150"/>
      <c r="B1067" s="150"/>
      <c r="C1067" s="150"/>
      <c r="D1067" s="150"/>
      <c r="E1067" s="150"/>
      <c r="F1067" s="150"/>
      <c r="G1067" s="150"/>
      <c r="H1067" s="150"/>
      <c r="I1067" s="150"/>
    </row>
    <row r="1068" spans="1:9" x14ac:dyDescent="0.35">
      <c r="A1068" s="150"/>
      <c r="B1068" s="150"/>
      <c r="C1068" s="150"/>
      <c r="D1068" s="150"/>
      <c r="E1068" s="150"/>
      <c r="F1068" s="150"/>
      <c r="G1068" s="150"/>
      <c r="H1068" s="150"/>
      <c r="I1068" s="150"/>
    </row>
    <row r="1069" spans="1:9" x14ac:dyDescent="0.35">
      <c r="A1069" s="150"/>
      <c r="B1069" s="150"/>
      <c r="C1069" s="150"/>
      <c r="D1069" s="150"/>
      <c r="E1069" s="150"/>
      <c r="F1069" s="150"/>
      <c r="G1069" s="150"/>
      <c r="H1069" s="150"/>
      <c r="I1069" s="150"/>
    </row>
    <row r="1070" spans="1:9" x14ac:dyDescent="0.35">
      <c r="A1070" s="150"/>
      <c r="B1070" s="150"/>
      <c r="C1070" s="150"/>
      <c r="D1070" s="150"/>
      <c r="E1070" s="150"/>
      <c r="F1070" s="150"/>
      <c r="G1070" s="150"/>
      <c r="H1070" s="150"/>
      <c r="I1070" s="150"/>
    </row>
    <row r="1071" spans="1:9" x14ac:dyDescent="0.35">
      <c r="A1071" s="150"/>
      <c r="B1071" s="150"/>
      <c r="C1071" s="150"/>
      <c r="D1071" s="150"/>
      <c r="E1071" s="150"/>
      <c r="F1071" s="150"/>
      <c r="G1071" s="150"/>
      <c r="H1071" s="150"/>
      <c r="I1071" s="150"/>
    </row>
    <row r="1072" spans="1:9" x14ac:dyDescent="0.35">
      <c r="A1072" s="150"/>
      <c r="B1072" s="150"/>
      <c r="C1072" s="150"/>
      <c r="D1072" s="150"/>
      <c r="E1072" s="150"/>
      <c r="F1072" s="150"/>
      <c r="G1072" s="150"/>
      <c r="H1072" s="150"/>
      <c r="I1072" s="150"/>
    </row>
    <row r="1073" spans="1:9" x14ac:dyDescent="0.35">
      <c r="A1073" s="150"/>
      <c r="B1073" s="150"/>
      <c r="C1073" s="150"/>
      <c r="D1073" s="150"/>
      <c r="E1073" s="150"/>
      <c r="F1073" s="150"/>
      <c r="G1073" s="150"/>
      <c r="H1073" s="150"/>
      <c r="I1073" s="150"/>
    </row>
    <row r="1074" spans="1:9" x14ac:dyDescent="0.35">
      <c r="A1074" s="150"/>
      <c r="B1074" s="150"/>
      <c r="C1074" s="150"/>
      <c r="D1074" s="150"/>
      <c r="E1074" s="150"/>
      <c r="F1074" s="150"/>
      <c r="G1074" s="150"/>
      <c r="H1074" s="150"/>
      <c r="I1074" s="150"/>
    </row>
    <row r="1075" spans="1:9" x14ac:dyDescent="0.35">
      <c r="A1075" s="150"/>
      <c r="B1075" s="150"/>
      <c r="C1075" s="150"/>
      <c r="D1075" s="150"/>
      <c r="E1075" s="150"/>
      <c r="F1075" s="150"/>
      <c r="G1075" s="150"/>
      <c r="H1075" s="150"/>
      <c r="I1075" s="150"/>
    </row>
    <row r="1076" spans="1:9" x14ac:dyDescent="0.35">
      <c r="A1076" s="150"/>
      <c r="B1076" s="150"/>
      <c r="C1076" s="150"/>
      <c r="D1076" s="150"/>
      <c r="E1076" s="150"/>
      <c r="F1076" s="150"/>
      <c r="G1076" s="150"/>
      <c r="H1076" s="150"/>
      <c r="I1076" s="150"/>
    </row>
    <row r="1077" spans="1:9" x14ac:dyDescent="0.35">
      <c r="A1077" s="150"/>
      <c r="B1077" s="150"/>
      <c r="C1077" s="150"/>
      <c r="D1077" s="150"/>
      <c r="E1077" s="150"/>
      <c r="F1077" s="150"/>
      <c r="G1077" s="150"/>
      <c r="H1077" s="150"/>
      <c r="I1077" s="150"/>
    </row>
    <row r="1078" spans="1:9" x14ac:dyDescent="0.35">
      <c r="A1078" s="150"/>
      <c r="B1078" s="150"/>
      <c r="C1078" s="150"/>
      <c r="D1078" s="150"/>
      <c r="E1078" s="150"/>
      <c r="F1078" s="150"/>
      <c r="G1078" s="150"/>
      <c r="H1078" s="150"/>
      <c r="I1078" s="150"/>
    </row>
    <row r="1079" spans="1:9" x14ac:dyDescent="0.35">
      <c r="A1079" s="150"/>
      <c r="B1079" s="150"/>
      <c r="C1079" s="150"/>
      <c r="D1079" s="150"/>
      <c r="E1079" s="150"/>
      <c r="F1079" s="150"/>
      <c r="G1079" s="150"/>
      <c r="H1079" s="150"/>
      <c r="I1079" s="150"/>
    </row>
    <row r="1080" spans="1:9" x14ac:dyDescent="0.35">
      <c r="A1080" s="150"/>
      <c r="B1080" s="150"/>
      <c r="C1080" s="150"/>
      <c r="D1080" s="150"/>
      <c r="E1080" s="150"/>
      <c r="F1080" s="150"/>
      <c r="G1080" s="150"/>
      <c r="H1080" s="150"/>
      <c r="I1080" s="150"/>
    </row>
    <row r="1081" spans="1:9" x14ac:dyDescent="0.35">
      <c r="A1081" s="150"/>
      <c r="B1081" s="150"/>
      <c r="C1081" s="150"/>
      <c r="D1081" s="150"/>
      <c r="E1081" s="150"/>
      <c r="F1081" s="150"/>
      <c r="G1081" s="150"/>
      <c r="H1081" s="150"/>
      <c r="I1081" s="150"/>
    </row>
    <row r="1082" spans="1:9" x14ac:dyDescent="0.35">
      <c r="A1082" s="150"/>
      <c r="B1082" s="150"/>
      <c r="C1082" s="150"/>
      <c r="D1082" s="150"/>
      <c r="E1082" s="150"/>
      <c r="F1082" s="150"/>
      <c r="G1082" s="150"/>
      <c r="H1082" s="150"/>
      <c r="I1082" s="150"/>
    </row>
    <row r="1083" spans="1:9" x14ac:dyDescent="0.35">
      <c r="A1083" s="150"/>
      <c r="B1083" s="150"/>
      <c r="C1083" s="150"/>
      <c r="D1083" s="150"/>
      <c r="E1083" s="150"/>
      <c r="F1083" s="150"/>
      <c r="G1083" s="150"/>
      <c r="H1083" s="150"/>
      <c r="I1083" s="150"/>
    </row>
    <row r="1084" spans="1:9" x14ac:dyDescent="0.35">
      <c r="A1084" s="150"/>
      <c r="B1084" s="150"/>
      <c r="C1084" s="150"/>
      <c r="D1084" s="150"/>
      <c r="E1084" s="150"/>
      <c r="F1084" s="150"/>
      <c r="G1084" s="150"/>
      <c r="H1084" s="150"/>
      <c r="I1084" s="150"/>
    </row>
    <row r="1085" spans="1:9" x14ac:dyDescent="0.35">
      <c r="A1085" s="150"/>
      <c r="B1085" s="150"/>
      <c r="C1085" s="150"/>
      <c r="D1085" s="150"/>
      <c r="E1085" s="150"/>
      <c r="F1085" s="150"/>
      <c r="G1085" s="150"/>
      <c r="H1085" s="150"/>
      <c r="I1085" s="150"/>
    </row>
    <row r="1086" spans="1:9" x14ac:dyDescent="0.35">
      <c r="A1086" s="150"/>
      <c r="B1086" s="150"/>
      <c r="C1086" s="150"/>
      <c r="D1086" s="150"/>
      <c r="E1086" s="150"/>
      <c r="F1086" s="150"/>
      <c r="G1086" s="150"/>
      <c r="H1086" s="150"/>
      <c r="I1086" s="150"/>
    </row>
    <row r="1087" spans="1:9" x14ac:dyDescent="0.35">
      <c r="A1087" s="150"/>
      <c r="B1087" s="150"/>
      <c r="C1087" s="150"/>
      <c r="D1087" s="150"/>
      <c r="E1087" s="150"/>
      <c r="F1087" s="150"/>
      <c r="G1087" s="150"/>
      <c r="H1087" s="150"/>
      <c r="I1087" s="150"/>
    </row>
    <row r="1088" spans="1:9" x14ac:dyDescent="0.35">
      <c r="A1088" s="150"/>
      <c r="B1088" s="150"/>
      <c r="C1088" s="150"/>
      <c r="D1088" s="150"/>
      <c r="E1088" s="150"/>
      <c r="F1088" s="150"/>
      <c r="G1088" s="150"/>
      <c r="H1088" s="150"/>
      <c r="I1088" s="150"/>
    </row>
    <row r="1089" spans="1:9" x14ac:dyDescent="0.35">
      <c r="A1089" s="150"/>
      <c r="B1089" s="150"/>
      <c r="C1089" s="150"/>
      <c r="D1089" s="150"/>
      <c r="E1089" s="150"/>
      <c r="F1089" s="150"/>
      <c r="G1089" s="150"/>
      <c r="H1089" s="150"/>
      <c r="I1089" s="150"/>
    </row>
    <row r="1090" spans="1:9" x14ac:dyDescent="0.35">
      <c r="A1090" s="150"/>
      <c r="B1090" s="150"/>
      <c r="C1090" s="150"/>
      <c r="D1090" s="150"/>
      <c r="E1090" s="150"/>
      <c r="F1090" s="150"/>
      <c r="G1090" s="150"/>
      <c r="H1090" s="150"/>
      <c r="I1090" s="150"/>
    </row>
    <row r="1091" spans="1:9" x14ac:dyDescent="0.35">
      <c r="A1091" s="150"/>
      <c r="B1091" s="150"/>
      <c r="C1091" s="150"/>
      <c r="D1091" s="150"/>
      <c r="E1091" s="150"/>
      <c r="F1091" s="150"/>
      <c r="G1091" s="150"/>
      <c r="H1091" s="150"/>
      <c r="I1091" s="150"/>
    </row>
    <row r="1092" spans="1:9" x14ac:dyDescent="0.35">
      <c r="A1092" s="150"/>
      <c r="B1092" s="150"/>
      <c r="C1092" s="150"/>
      <c r="D1092" s="150"/>
      <c r="E1092" s="150"/>
      <c r="F1092" s="150"/>
      <c r="G1092" s="150"/>
      <c r="H1092" s="150"/>
      <c r="I1092" s="150"/>
    </row>
    <row r="1093" spans="1:9" x14ac:dyDescent="0.35">
      <c r="A1093" s="150"/>
      <c r="B1093" s="150"/>
      <c r="C1093" s="150"/>
      <c r="D1093" s="150"/>
      <c r="E1093" s="150"/>
      <c r="F1093" s="150"/>
      <c r="G1093" s="150"/>
      <c r="H1093" s="150"/>
      <c r="I1093" s="150"/>
    </row>
    <row r="1094" spans="1:9" x14ac:dyDescent="0.35">
      <c r="A1094" s="150"/>
      <c r="B1094" s="150"/>
      <c r="C1094" s="150"/>
      <c r="D1094" s="150"/>
      <c r="E1094" s="150"/>
      <c r="F1094" s="150"/>
      <c r="G1094" s="150"/>
      <c r="H1094" s="150"/>
      <c r="I1094" s="150"/>
    </row>
    <row r="1095" spans="1:9" x14ac:dyDescent="0.35">
      <c r="A1095" s="150"/>
      <c r="B1095" s="150"/>
      <c r="C1095" s="150"/>
      <c r="D1095" s="150"/>
      <c r="E1095" s="150"/>
      <c r="F1095" s="150"/>
      <c r="G1095" s="150"/>
      <c r="H1095" s="150"/>
      <c r="I1095" s="150"/>
    </row>
    <row r="1096" spans="1:9" x14ac:dyDescent="0.35">
      <c r="A1096" s="150"/>
      <c r="B1096" s="150"/>
      <c r="C1096" s="150"/>
      <c r="D1096" s="150"/>
      <c r="E1096" s="150"/>
      <c r="F1096" s="150"/>
      <c r="G1096" s="150"/>
      <c r="H1096" s="150"/>
      <c r="I1096" s="150"/>
    </row>
    <row r="1097" spans="1:9" x14ac:dyDescent="0.35">
      <c r="A1097" s="150"/>
      <c r="B1097" s="150"/>
      <c r="C1097" s="150"/>
      <c r="D1097" s="150"/>
      <c r="E1097" s="150"/>
      <c r="F1097" s="150"/>
      <c r="G1097" s="150"/>
      <c r="H1097" s="150"/>
      <c r="I1097" s="150"/>
    </row>
    <row r="1098" spans="1:9" x14ac:dyDescent="0.35">
      <c r="A1098" s="150"/>
      <c r="B1098" s="150"/>
      <c r="C1098" s="150"/>
      <c r="D1098" s="150"/>
      <c r="E1098" s="150"/>
      <c r="F1098" s="150"/>
      <c r="G1098" s="150"/>
      <c r="H1098" s="150"/>
      <c r="I1098" s="150"/>
    </row>
    <row r="1099" spans="1:9" x14ac:dyDescent="0.35">
      <c r="A1099" s="150"/>
      <c r="B1099" s="150"/>
      <c r="C1099" s="150"/>
      <c r="D1099" s="150"/>
      <c r="E1099" s="150"/>
      <c r="F1099" s="150"/>
      <c r="G1099" s="150"/>
      <c r="H1099" s="150"/>
      <c r="I1099" s="150"/>
    </row>
    <row r="1100" spans="1:9" x14ac:dyDescent="0.35">
      <c r="A1100" s="150"/>
      <c r="B1100" s="150"/>
      <c r="C1100" s="150"/>
      <c r="D1100" s="150"/>
      <c r="E1100" s="150"/>
      <c r="F1100" s="150"/>
      <c r="G1100" s="150"/>
      <c r="H1100" s="150"/>
      <c r="I1100" s="150"/>
    </row>
    <row r="1101" spans="1:9" x14ac:dyDescent="0.35">
      <c r="A1101" s="150"/>
      <c r="B1101" s="150"/>
      <c r="C1101" s="150"/>
      <c r="D1101" s="150"/>
      <c r="E1101" s="150"/>
      <c r="F1101" s="150"/>
      <c r="G1101" s="150"/>
      <c r="H1101" s="150"/>
      <c r="I1101" s="150"/>
    </row>
    <row r="1102" spans="1:9" x14ac:dyDescent="0.35">
      <c r="A1102" s="150"/>
      <c r="B1102" s="150"/>
      <c r="C1102" s="150"/>
      <c r="D1102" s="150"/>
      <c r="E1102" s="150"/>
      <c r="F1102" s="150"/>
      <c r="G1102" s="150"/>
      <c r="H1102" s="150"/>
      <c r="I1102" s="150"/>
    </row>
    <row r="1103" spans="1:9" x14ac:dyDescent="0.35">
      <c r="A1103" s="150"/>
      <c r="B1103" s="150"/>
      <c r="C1103" s="150"/>
      <c r="D1103" s="150"/>
      <c r="E1103" s="150"/>
      <c r="F1103" s="150"/>
      <c r="G1103" s="150"/>
      <c r="H1103" s="150"/>
      <c r="I1103" s="150"/>
    </row>
    <row r="1104" spans="1:9" x14ac:dyDescent="0.35">
      <c r="A1104" s="150"/>
      <c r="B1104" s="150"/>
      <c r="C1104" s="150"/>
      <c r="D1104" s="150"/>
      <c r="E1104" s="150"/>
      <c r="F1104" s="150"/>
      <c r="G1104" s="150"/>
      <c r="H1104" s="150"/>
      <c r="I1104" s="150"/>
    </row>
    <row r="1105" spans="1:9" x14ac:dyDescent="0.35">
      <c r="A1105" s="150"/>
      <c r="B1105" s="150"/>
      <c r="C1105" s="150"/>
      <c r="D1105" s="150"/>
      <c r="E1105" s="150"/>
      <c r="F1105" s="150"/>
      <c r="G1105" s="150"/>
      <c r="H1105" s="150"/>
      <c r="I1105" s="150"/>
    </row>
    <row r="1106" spans="1:9" x14ac:dyDescent="0.35">
      <c r="A1106" s="150"/>
      <c r="B1106" s="150"/>
      <c r="C1106" s="150"/>
      <c r="D1106" s="150"/>
      <c r="E1106" s="150"/>
      <c r="F1106" s="150"/>
      <c r="G1106" s="150"/>
      <c r="H1106" s="150"/>
      <c r="I1106" s="150"/>
    </row>
    <row r="1107" spans="1:9" x14ac:dyDescent="0.35">
      <c r="A1107" s="150"/>
      <c r="B1107" s="150"/>
      <c r="C1107" s="150"/>
      <c r="D1107" s="150"/>
      <c r="E1107" s="150"/>
      <c r="F1107" s="150"/>
      <c r="G1107" s="150"/>
      <c r="H1107" s="150"/>
      <c r="I1107" s="150"/>
    </row>
    <row r="1108" spans="1:9" x14ac:dyDescent="0.35">
      <c r="A1108" s="150"/>
      <c r="B1108" s="150"/>
      <c r="C1108" s="150"/>
      <c r="D1108" s="150"/>
      <c r="E1108" s="150"/>
      <c r="F1108" s="150"/>
      <c r="G1108" s="150"/>
      <c r="H1108" s="150"/>
      <c r="I1108" s="150"/>
    </row>
    <row r="1109" spans="1:9" x14ac:dyDescent="0.35">
      <c r="A1109" s="150"/>
      <c r="B1109" s="150"/>
      <c r="C1109" s="150"/>
      <c r="D1109" s="150"/>
      <c r="E1109" s="150"/>
      <c r="F1109" s="150"/>
      <c r="G1109" s="150"/>
      <c r="H1109" s="150"/>
      <c r="I1109" s="150"/>
    </row>
    <row r="1110" spans="1:9" x14ac:dyDescent="0.35">
      <c r="A1110" s="150"/>
      <c r="B1110" s="150"/>
      <c r="C1110" s="150"/>
      <c r="D1110" s="150"/>
      <c r="E1110" s="150"/>
      <c r="F1110" s="150"/>
      <c r="G1110" s="150"/>
      <c r="H1110" s="150"/>
      <c r="I1110" s="150"/>
    </row>
    <row r="1111" spans="1:9" x14ac:dyDescent="0.35">
      <c r="A1111" s="150"/>
      <c r="B1111" s="150"/>
      <c r="C1111" s="150"/>
      <c r="D1111" s="150"/>
      <c r="E1111" s="150"/>
      <c r="F1111" s="150"/>
      <c r="G1111" s="150"/>
      <c r="H1111" s="150"/>
      <c r="I1111" s="150"/>
    </row>
    <row r="1112" spans="1:9" x14ac:dyDescent="0.35">
      <c r="A1112" s="150"/>
      <c r="B1112" s="150"/>
      <c r="C1112" s="150"/>
      <c r="D1112" s="150"/>
      <c r="E1112" s="150"/>
      <c r="F1112" s="150"/>
      <c r="G1112" s="150"/>
      <c r="H1112" s="150"/>
      <c r="I1112" s="150"/>
    </row>
    <row r="1113" spans="1:9" x14ac:dyDescent="0.35">
      <c r="A1113" s="150"/>
      <c r="B1113" s="150"/>
      <c r="C1113" s="150"/>
      <c r="D1113" s="150"/>
      <c r="E1113" s="150"/>
      <c r="F1113" s="150"/>
      <c r="G1113" s="150"/>
      <c r="H1113" s="150"/>
      <c r="I1113" s="150"/>
    </row>
    <row r="1114" spans="1:9" x14ac:dyDescent="0.35">
      <c r="A1114" s="150"/>
      <c r="B1114" s="150"/>
      <c r="C1114" s="150"/>
      <c r="D1114" s="150"/>
      <c r="E1114" s="150"/>
      <c r="F1114" s="150"/>
      <c r="G1114" s="150"/>
      <c r="H1114" s="150"/>
      <c r="I1114" s="150"/>
    </row>
    <row r="1115" spans="1:9" x14ac:dyDescent="0.35">
      <c r="A1115" s="150"/>
      <c r="B1115" s="150"/>
      <c r="C1115" s="150"/>
      <c r="D1115" s="150"/>
      <c r="E1115" s="150"/>
      <c r="F1115" s="150"/>
      <c r="G1115" s="150"/>
      <c r="H1115" s="150"/>
      <c r="I1115" s="150"/>
    </row>
    <row r="1116" spans="1:9" x14ac:dyDescent="0.35">
      <c r="A1116" s="150"/>
      <c r="B1116" s="150"/>
      <c r="C1116" s="150"/>
      <c r="D1116" s="150"/>
      <c r="E1116" s="150"/>
      <c r="F1116" s="150"/>
      <c r="G1116" s="150"/>
      <c r="H1116" s="150"/>
      <c r="I1116" s="150"/>
    </row>
    <row r="1117" spans="1:9" x14ac:dyDescent="0.35">
      <c r="A1117" s="150"/>
      <c r="B1117" s="150"/>
      <c r="C1117" s="150"/>
      <c r="D1117" s="150"/>
      <c r="E1117" s="150"/>
      <c r="F1117" s="150"/>
      <c r="G1117" s="150"/>
      <c r="H1117" s="150"/>
      <c r="I1117" s="150"/>
    </row>
    <row r="1118" spans="1:9" x14ac:dyDescent="0.35">
      <c r="A1118" s="150"/>
      <c r="B1118" s="150"/>
      <c r="C1118" s="150"/>
      <c r="D1118" s="150"/>
      <c r="E1118" s="150"/>
      <c r="F1118" s="150"/>
      <c r="G1118" s="150"/>
      <c r="H1118" s="150"/>
      <c r="I1118" s="150"/>
    </row>
    <row r="1119" spans="1:9" x14ac:dyDescent="0.35">
      <c r="A1119" s="150"/>
      <c r="B1119" s="150"/>
      <c r="C1119" s="150"/>
      <c r="D1119" s="150"/>
      <c r="E1119" s="150"/>
      <c r="F1119" s="150"/>
      <c r="G1119" s="150"/>
      <c r="H1119" s="150"/>
      <c r="I1119" s="150"/>
    </row>
    <row r="1120" spans="1:9" x14ac:dyDescent="0.35">
      <c r="A1120" s="150"/>
      <c r="B1120" s="150"/>
      <c r="C1120" s="150"/>
      <c r="D1120" s="150"/>
      <c r="E1120" s="150"/>
      <c r="F1120" s="150"/>
      <c r="G1120" s="150"/>
      <c r="H1120" s="150"/>
      <c r="I1120" s="150"/>
    </row>
    <row r="1121" spans="1:9" x14ac:dyDescent="0.35">
      <c r="A1121" s="150"/>
      <c r="B1121" s="150"/>
      <c r="C1121" s="150"/>
      <c r="D1121" s="150"/>
      <c r="E1121" s="150"/>
      <c r="F1121" s="150"/>
      <c r="G1121" s="150"/>
      <c r="H1121" s="150"/>
      <c r="I1121" s="150"/>
    </row>
    <row r="1122" spans="1:9" x14ac:dyDescent="0.35">
      <c r="A1122" s="150"/>
      <c r="B1122" s="150"/>
      <c r="C1122" s="150"/>
      <c r="D1122" s="150"/>
      <c r="E1122" s="150"/>
      <c r="F1122" s="150"/>
      <c r="G1122" s="150"/>
      <c r="H1122" s="150"/>
      <c r="I1122" s="150"/>
    </row>
    <row r="1123" spans="1:9" x14ac:dyDescent="0.35">
      <c r="A1123" s="150"/>
      <c r="B1123" s="150"/>
      <c r="C1123" s="150"/>
      <c r="D1123" s="150"/>
      <c r="E1123" s="150"/>
      <c r="F1123" s="150"/>
      <c r="G1123" s="150"/>
      <c r="H1123" s="150"/>
      <c r="I1123" s="150"/>
    </row>
    <row r="1124" spans="1:9" x14ac:dyDescent="0.35">
      <c r="A1124" s="150"/>
      <c r="B1124" s="150"/>
      <c r="C1124" s="150"/>
      <c r="D1124" s="150"/>
      <c r="E1124" s="150"/>
      <c r="F1124" s="150"/>
      <c r="G1124" s="150"/>
      <c r="H1124" s="150"/>
      <c r="I1124" s="150"/>
    </row>
    <row r="1125" spans="1:9" x14ac:dyDescent="0.35">
      <c r="A1125" s="150"/>
      <c r="B1125" s="150"/>
      <c r="C1125" s="150"/>
      <c r="D1125" s="150"/>
      <c r="E1125" s="150"/>
      <c r="F1125" s="150"/>
      <c r="G1125" s="150"/>
      <c r="H1125" s="150"/>
      <c r="I1125" s="150"/>
    </row>
    <row r="1126" spans="1:9" x14ac:dyDescent="0.35">
      <c r="A1126" s="150"/>
      <c r="B1126" s="150"/>
      <c r="C1126" s="150"/>
      <c r="D1126" s="150"/>
      <c r="E1126" s="150"/>
      <c r="F1126" s="150"/>
      <c r="G1126" s="150"/>
      <c r="H1126" s="150"/>
      <c r="I1126" s="150"/>
    </row>
    <row r="1127" spans="1:9" x14ac:dyDescent="0.35">
      <c r="A1127" s="150"/>
      <c r="B1127" s="150"/>
      <c r="C1127" s="150"/>
      <c r="D1127" s="150"/>
      <c r="E1127" s="150"/>
      <c r="F1127" s="150"/>
      <c r="G1127" s="150"/>
      <c r="H1127" s="150"/>
      <c r="I1127" s="150"/>
    </row>
    <row r="1128" spans="1:9" x14ac:dyDescent="0.35">
      <c r="A1128" s="150"/>
      <c r="B1128" s="150"/>
      <c r="C1128" s="150"/>
      <c r="D1128" s="150"/>
      <c r="E1128" s="150"/>
      <c r="F1128" s="150"/>
      <c r="G1128" s="150"/>
      <c r="H1128" s="150"/>
      <c r="I1128" s="150"/>
    </row>
    <row r="1129" spans="1:9" x14ac:dyDescent="0.35">
      <c r="A1129" s="150"/>
      <c r="B1129" s="150"/>
      <c r="C1129" s="150"/>
      <c r="D1129" s="150"/>
      <c r="E1129" s="150"/>
      <c r="F1129" s="150"/>
      <c r="G1129" s="150"/>
      <c r="H1129" s="150"/>
      <c r="I1129" s="150"/>
    </row>
    <row r="1130" spans="1:9" x14ac:dyDescent="0.35">
      <c r="A1130" s="150"/>
      <c r="B1130" s="150"/>
      <c r="C1130" s="150"/>
      <c r="D1130" s="150"/>
      <c r="E1130" s="150"/>
      <c r="F1130" s="150"/>
      <c r="G1130" s="150"/>
      <c r="H1130" s="150"/>
      <c r="I1130" s="150"/>
    </row>
    <row r="1131" spans="1:9" x14ac:dyDescent="0.35">
      <c r="A1131" s="150"/>
      <c r="B1131" s="150"/>
      <c r="C1131" s="150"/>
      <c r="D1131" s="150"/>
      <c r="E1131" s="150"/>
      <c r="F1131" s="150"/>
      <c r="G1131" s="150"/>
      <c r="H1131" s="150"/>
      <c r="I1131" s="150"/>
    </row>
    <row r="1132" spans="1:9" x14ac:dyDescent="0.35">
      <c r="A1132" s="150"/>
      <c r="B1132" s="150"/>
      <c r="C1132" s="150"/>
      <c r="D1132" s="150"/>
      <c r="E1132" s="150"/>
      <c r="F1132" s="150"/>
      <c r="G1132" s="150"/>
      <c r="H1132" s="150"/>
      <c r="I1132" s="150"/>
    </row>
    <row r="1133" spans="1:9" x14ac:dyDescent="0.35">
      <c r="A1133" s="150"/>
      <c r="B1133" s="150"/>
      <c r="C1133" s="150"/>
      <c r="D1133" s="150"/>
      <c r="E1133" s="150"/>
      <c r="F1133" s="150"/>
      <c r="G1133" s="150"/>
      <c r="H1133" s="150"/>
      <c r="I1133" s="150"/>
    </row>
    <row r="1134" spans="1:9" x14ac:dyDescent="0.35">
      <c r="A1134" s="150"/>
      <c r="B1134" s="150"/>
      <c r="C1134" s="150"/>
      <c r="D1134" s="150"/>
      <c r="E1134" s="150"/>
      <c r="F1134" s="150"/>
      <c r="G1134" s="150"/>
      <c r="H1134" s="150"/>
      <c r="I1134" s="150"/>
    </row>
    <row r="1135" spans="1:9" x14ac:dyDescent="0.35">
      <c r="A1135" s="150"/>
      <c r="B1135" s="150"/>
      <c r="C1135" s="150"/>
      <c r="D1135" s="150"/>
      <c r="E1135" s="150"/>
      <c r="F1135" s="150"/>
      <c r="G1135" s="150"/>
      <c r="H1135" s="150"/>
      <c r="I1135" s="150"/>
    </row>
    <row r="1136" spans="1:9" x14ac:dyDescent="0.35">
      <c r="A1136" s="150"/>
      <c r="B1136" s="150"/>
      <c r="C1136" s="150"/>
      <c r="D1136" s="150"/>
      <c r="E1136" s="150"/>
      <c r="F1136" s="150"/>
      <c r="G1136" s="150"/>
      <c r="H1136" s="150"/>
      <c r="I1136" s="150"/>
    </row>
    <row r="1137" spans="1:9" x14ac:dyDescent="0.35">
      <c r="A1137" s="150"/>
      <c r="B1137" s="150"/>
      <c r="C1137" s="150"/>
      <c r="D1137" s="150"/>
      <c r="E1137" s="150"/>
      <c r="F1137" s="150"/>
      <c r="G1137" s="150"/>
      <c r="H1137" s="150"/>
      <c r="I1137" s="150"/>
    </row>
    <row r="1138" spans="1:9" x14ac:dyDescent="0.35">
      <c r="A1138" s="150"/>
      <c r="B1138" s="150"/>
      <c r="C1138" s="150"/>
      <c r="D1138" s="150"/>
      <c r="E1138" s="150"/>
      <c r="F1138" s="150"/>
      <c r="G1138" s="150"/>
      <c r="H1138" s="150"/>
      <c r="I1138" s="150"/>
    </row>
    <row r="1139" spans="1:9" x14ac:dyDescent="0.35">
      <c r="A1139" s="150"/>
      <c r="B1139" s="150"/>
      <c r="C1139" s="150"/>
      <c r="D1139" s="150"/>
      <c r="E1139" s="150"/>
      <c r="F1139" s="150"/>
      <c r="G1139" s="150"/>
      <c r="H1139" s="150"/>
      <c r="I1139" s="150"/>
    </row>
    <row r="1140" spans="1:9" x14ac:dyDescent="0.35">
      <c r="A1140" s="150"/>
      <c r="B1140" s="150"/>
      <c r="C1140" s="150"/>
      <c r="D1140" s="150"/>
      <c r="E1140" s="150"/>
      <c r="F1140" s="150"/>
      <c r="G1140" s="150"/>
      <c r="H1140" s="150"/>
      <c r="I1140" s="150"/>
    </row>
    <row r="1141" spans="1:9" x14ac:dyDescent="0.35">
      <c r="A1141" s="150"/>
      <c r="B1141" s="150"/>
      <c r="C1141" s="150"/>
      <c r="D1141" s="150"/>
      <c r="E1141" s="150"/>
      <c r="F1141" s="150"/>
      <c r="G1141" s="150"/>
      <c r="H1141" s="150"/>
      <c r="I1141" s="150"/>
    </row>
    <row r="1142" spans="1:9" x14ac:dyDescent="0.35">
      <c r="A1142" s="150"/>
      <c r="B1142" s="150"/>
      <c r="C1142" s="150"/>
      <c r="D1142" s="150"/>
      <c r="E1142" s="150"/>
      <c r="F1142" s="150"/>
      <c r="G1142" s="150"/>
      <c r="H1142" s="150"/>
      <c r="I1142" s="150"/>
    </row>
    <row r="1143" spans="1:9" x14ac:dyDescent="0.35">
      <c r="A1143" s="150"/>
      <c r="B1143" s="150"/>
      <c r="C1143" s="150"/>
      <c r="D1143" s="150"/>
      <c r="E1143" s="150"/>
      <c r="F1143" s="150"/>
      <c r="G1143" s="150"/>
      <c r="H1143" s="150"/>
      <c r="I1143" s="150"/>
    </row>
    <row r="1144" spans="1:9" x14ac:dyDescent="0.35">
      <c r="A1144" s="150"/>
      <c r="B1144" s="150"/>
      <c r="C1144" s="150"/>
      <c r="D1144" s="150"/>
      <c r="E1144" s="150"/>
      <c r="F1144" s="150"/>
      <c r="G1144" s="150"/>
      <c r="H1144" s="150"/>
      <c r="I1144" s="150"/>
    </row>
    <row r="1145" spans="1:9" x14ac:dyDescent="0.35">
      <c r="A1145" s="150"/>
      <c r="B1145" s="150"/>
      <c r="C1145" s="150"/>
      <c r="D1145" s="150"/>
      <c r="E1145" s="150"/>
      <c r="F1145" s="150"/>
      <c r="G1145" s="150"/>
      <c r="H1145" s="150"/>
      <c r="I1145" s="150"/>
    </row>
    <row r="1146" spans="1:9" x14ac:dyDescent="0.35">
      <c r="A1146" s="150"/>
      <c r="B1146" s="150"/>
      <c r="C1146" s="150"/>
      <c r="D1146" s="150"/>
      <c r="E1146" s="150"/>
      <c r="F1146" s="150"/>
      <c r="G1146" s="150"/>
      <c r="H1146" s="150"/>
      <c r="I1146" s="150"/>
    </row>
    <row r="1147" spans="1:9" x14ac:dyDescent="0.35">
      <c r="A1147" s="150"/>
      <c r="B1147" s="150"/>
      <c r="C1147" s="150"/>
      <c r="D1147" s="150"/>
      <c r="E1147" s="150"/>
      <c r="F1147" s="150"/>
      <c r="G1147" s="150"/>
      <c r="H1147" s="150"/>
      <c r="I1147" s="150"/>
    </row>
    <row r="1148" spans="1:9" x14ac:dyDescent="0.35">
      <c r="A1148" s="150"/>
      <c r="B1148" s="150"/>
      <c r="C1148" s="150"/>
      <c r="D1148" s="150"/>
      <c r="E1148" s="150"/>
      <c r="F1148" s="150"/>
      <c r="G1148" s="150"/>
      <c r="H1148" s="150"/>
      <c r="I1148" s="150"/>
    </row>
    <row r="1149" spans="1:9" x14ac:dyDescent="0.35">
      <c r="A1149" s="150"/>
      <c r="B1149" s="150"/>
      <c r="C1149" s="150"/>
      <c r="D1149" s="150"/>
      <c r="E1149" s="150"/>
      <c r="F1149" s="150"/>
      <c r="G1149" s="150"/>
      <c r="H1149" s="150"/>
      <c r="I1149" s="150"/>
    </row>
    <row r="1150" spans="1:9" x14ac:dyDescent="0.35">
      <c r="A1150" s="150"/>
      <c r="B1150" s="150"/>
      <c r="C1150" s="150"/>
      <c r="D1150" s="150"/>
      <c r="E1150" s="150"/>
      <c r="F1150" s="150"/>
      <c r="G1150" s="150"/>
      <c r="H1150" s="150"/>
      <c r="I1150" s="150"/>
    </row>
    <row r="1151" spans="1:9" x14ac:dyDescent="0.35">
      <c r="A1151" s="150"/>
      <c r="B1151" s="150"/>
      <c r="C1151" s="150"/>
      <c r="D1151" s="150"/>
      <c r="E1151" s="150"/>
      <c r="F1151" s="150"/>
      <c r="G1151" s="150"/>
      <c r="H1151" s="150"/>
      <c r="I1151" s="150"/>
    </row>
    <row r="1152" spans="1:9" x14ac:dyDescent="0.35">
      <c r="A1152" s="150"/>
      <c r="B1152" s="150"/>
      <c r="C1152" s="150"/>
      <c r="D1152" s="150"/>
      <c r="E1152" s="150"/>
      <c r="F1152" s="150"/>
      <c r="G1152" s="150"/>
      <c r="H1152" s="150"/>
      <c r="I1152" s="150"/>
    </row>
    <row r="1153" spans="1:9" x14ac:dyDescent="0.35">
      <c r="A1153" s="150"/>
      <c r="B1153" s="150"/>
      <c r="C1153" s="150"/>
      <c r="D1153" s="150"/>
      <c r="E1153" s="150"/>
      <c r="F1153" s="150"/>
      <c r="G1153" s="150"/>
      <c r="H1153" s="150"/>
      <c r="I1153" s="150"/>
    </row>
    <row r="1154" spans="1:9" x14ac:dyDescent="0.35">
      <c r="A1154" s="150"/>
      <c r="B1154" s="150"/>
      <c r="C1154" s="150"/>
      <c r="D1154" s="150"/>
      <c r="E1154" s="150"/>
      <c r="F1154" s="150"/>
      <c r="G1154" s="150"/>
      <c r="H1154" s="150"/>
      <c r="I1154" s="150"/>
    </row>
    <row r="1155" spans="1:9" x14ac:dyDescent="0.35">
      <c r="A1155" s="150"/>
      <c r="B1155" s="150"/>
      <c r="C1155" s="150"/>
      <c r="D1155" s="150"/>
      <c r="E1155" s="150"/>
      <c r="F1155" s="150"/>
      <c r="G1155" s="150"/>
      <c r="H1155" s="150"/>
      <c r="I1155" s="150"/>
    </row>
    <row r="1156" spans="1:9" x14ac:dyDescent="0.35">
      <c r="A1156" s="150"/>
      <c r="B1156" s="150"/>
      <c r="C1156" s="150"/>
      <c r="D1156" s="150"/>
      <c r="E1156" s="150"/>
      <c r="F1156" s="150"/>
      <c r="G1156" s="150"/>
      <c r="H1156" s="150"/>
      <c r="I1156" s="150"/>
    </row>
    <row r="1157" spans="1:9" x14ac:dyDescent="0.35">
      <c r="A1157" s="150"/>
      <c r="B1157" s="150"/>
      <c r="C1157" s="150"/>
      <c r="D1157" s="150"/>
      <c r="E1157" s="150"/>
      <c r="F1157" s="150"/>
      <c r="G1157" s="150"/>
      <c r="H1157" s="150"/>
      <c r="I1157" s="150"/>
    </row>
    <row r="1158" spans="1:9" x14ac:dyDescent="0.35">
      <c r="A1158" s="150"/>
      <c r="B1158" s="150"/>
      <c r="C1158" s="150"/>
      <c r="D1158" s="150"/>
      <c r="E1158" s="150"/>
      <c r="F1158" s="150"/>
      <c r="G1158" s="150"/>
      <c r="H1158" s="150"/>
      <c r="I1158" s="150"/>
    </row>
    <row r="1159" spans="1:9" x14ac:dyDescent="0.35">
      <c r="A1159" s="150"/>
      <c r="B1159" s="150"/>
      <c r="C1159" s="150"/>
      <c r="D1159" s="150"/>
      <c r="E1159" s="150"/>
      <c r="F1159" s="150"/>
      <c r="G1159" s="150"/>
      <c r="H1159" s="150"/>
      <c r="I1159" s="150"/>
    </row>
    <row r="1160" spans="1:9" x14ac:dyDescent="0.35">
      <c r="A1160" s="150"/>
      <c r="B1160" s="150"/>
      <c r="C1160" s="150"/>
      <c r="D1160" s="150"/>
      <c r="E1160" s="150"/>
      <c r="F1160" s="150"/>
      <c r="G1160" s="150"/>
      <c r="H1160" s="150"/>
      <c r="I1160" s="150"/>
    </row>
    <row r="1161" spans="1:9" x14ac:dyDescent="0.35">
      <c r="A1161" s="150"/>
      <c r="B1161" s="150"/>
      <c r="C1161" s="150"/>
      <c r="D1161" s="150"/>
      <c r="E1161" s="150"/>
      <c r="F1161" s="150"/>
      <c r="G1161" s="150"/>
      <c r="H1161" s="150"/>
      <c r="I1161" s="150"/>
    </row>
    <row r="1162" spans="1:9" x14ac:dyDescent="0.35">
      <c r="A1162" s="150"/>
      <c r="B1162" s="150"/>
      <c r="C1162" s="150"/>
      <c r="D1162" s="150"/>
      <c r="E1162" s="150"/>
      <c r="F1162" s="150"/>
      <c r="G1162" s="150"/>
      <c r="H1162" s="150"/>
      <c r="I1162" s="150"/>
    </row>
    <row r="1163" spans="1:9" x14ac:dyDescent="0.35">
      <c r="A1163" s="150"/>
      <c r="B1163" s="150"/>
      <c r="C1163" s="150"/>
      <c r="D1163" s="150"/>
      <c r="E1163" s="150"/>
      <c r="F1163" s="150"/>
      <c r="G1163" s="150"/>
      <c r="H1163" s="150"/>
      <c r="I1163" s="150"/>
    </row>
    <row r="1164" spans="1:9" x14ac:dyDescent="0.35">
      <c r="A1164" s="150"/>
      <c r="B1164" s="150"/>
      <c r="C1164" s="150"/>
      <c r="D1164" s="150"/>
      <c r="E1164" s="150"/>
      <c r="F1164" s="150"/>
      <c r="G1164" s="150"/>
      <c r="H1164" s="150"/>
      <c r="I1164" s="150"/>
    </row>
    <row r="1165" spans="1:9" x14ac:dyDescent="0.35">
      <c r="A1165" s="150"/>
      <c r="B1165" s="150"/>
      <c r="C1165" s="150"/>
      <c r="D1165" s="150"/>
      <c r="E1165" s="150"/>
      <c r="F1165" s="150"/>
      <c r="G1165" s="150"/>
      <c r="H1165" s="150"/>
      <c r="I1165" s="150"/>
    </row>
    <row r="1166" spans="1:9" x14ac:dyDescent="0.35">
      <c r="A1166" s="150"/>
      <c r="B1166" s="150"/>
      <c r="C1166" s="150"/>
      <c r="D1166" s="150"/>
      <c r="E1166" s="150"/>
      <c r="F1166" s="150"/>
      <c r="G1166" s="150"/>
      <c r="H1166" s="150"/>
      <c r="I1166" s="150"/>
    </row>
    <row r="1167" spans="1:9" x14ac:dyDescent="0.35">
      <c r="A1167" s="150"/>
      <c r="B1167" s="150"/>
      <c r="C1167" s="150"/>
      <c r="D1167" s="150"/>
      <c r="E1167" s="150"/>
      <c r="F1167" s="150"/>
      <c r="G1167" s="150"/>
      <c r="H1167" s="150"/>
      <c r="I1167" s="150"/>
    </row>
    <row r="1168" spans="1:9" x14ac:dyDescent="0.35">
      <c r="A1168" s="150"/>
      <c r="B1168" s="150"/>
      <c r="C1168" s="150"/>
      <c r="D1168" s="150"/>
      <c r="E1168" s="150"/>
      <c r="F1168" s="150"/>
      <c r="G1168" s="150"/>
      <c r="H1168" s="150"/>
      <c r="I1168" s="150"/>
    </row>
    <row r="1169" spans="1:9" x14ac:dyDescent="0.35">
      <c r="A1169" s="150"/>
      <c r="B1169" s="150"/>
      <c r="C1169" s="150"/>
      <c r="D1169" s="150"/>
      <c r="E1169" s="150"/>
      <c r="F1169" s="150"/>
      <c r="G1169" s="150"/>
      <c r="H1169" s="150"/>
      <c r="I1169" s="150"/>
    </row>
    <row r="1170" spans="1:9" x14ac:dyDescent="0.35">
      <c r="A1170" s="150"/>
      <c r="B1170" s="150"/>
      <c r="C1170" s="150"/>
      <c r="D1170" s="150"/>
      <c r="E1170" s="150"/>
      <c r="F1170" s="150"/>
      <c r="G1170" s="150"/>
      <c r="H1170" s="150"/>
      <c r="I1170" s="150"/>
    </row>
    <row r="1171" spans="1:9" x14ac:dyDescent="0.35">
      <c r="A1171" s="150"/>
      <c r="B1171" s="150"/>
      <c r="C1171" s="150"/>
      <c r="D1171" s="150"/>
      <c r="E1171" s="150"/>
      <c r="F1171" s="150"/>
      <c r="G1171" s="150"/>
      <c r="H1171" s="150"/>
      <c r="I1171" s="150"/>
    </row>
    <row r="1172" spans="1:9" x14ac:dyDescent="0.35">
      <c r="A1172" s="150"/>
      <c r="B1172" s="150"/>
      <c r="C1172" s="150"/>
      <c r="D1172" s="150"/>
      <c r="E1172" s="150"/>
      <c r="F1172" s="150"/>
      <c r="G1172" s="150"/>
      <c r="H1172" s="150"/>
      <c r="I1172" s="150"/>
    </row>
    <row r="1173" spans="1:9" x14ac:dyDescent="0.35">
      <c r="A1173" s="150"/>
      <c r="B1173" s="150"/>
      <c r="C1173" s="150"/>
      <c r="D1173" s="150"/>
      <c r="E1173" s="150"/>
      <c r="F1173" s="150"/>
      <c r="G1173" s="150"/>
      <c r="H1173" s="150"/>
      <c r="I1173" s="150"/>
    </row>
  </sheetData>
  <autoFilter ref="A2:I31" xr:uid="{B12FF232-9D5E-4C6B-9D4A-5AA51D2C555E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470"/>
  <sheetViews>
    <sheetView showGridLines="0" topLeftCell="D1" zoomScale="85" zoomScaleNormal="100" workbookViewId="0">
      <selection activeCell="G460" sqref="G460"/>
    </sheetView>
  </sheetViews>
  <sheetFormatPr baseColWidth="10" defaultColWidth="8.81640625" defaultRowHeight="15" customHeight="1" x14ac:dyDescent="0.35"/>
  <cols>
    <col min="1" max="1" width="15.81640625" customWidth="1"/>
    <col min="2" max="2" width="38.54296875" customWidth="1"/>
    <col min="3" max="3" width="9" customWidth="1"/>
    <col min="4" max="4" width="28.81640625" customWidth="1"/>
    <col min="5" max="5" width="10" customWidth="1"/>
    <col min="6" max="6" width="32" customWidth="1"/>
    <col min="7" max="7" width="13.453125" customWidth="1"/>
    <col min="8" max="8" width="38.26953125" customWidth="1"/>
    <col min="9" max="9" width="18.1796875" customWidth="1"/>
    <col min="10" max="10" width="23.1796875" customWidth="1"/>
    <col min="11" max="11" width="22.81640625" customWidth="1"/>
    <col min="12" max="12" width="34" hidden="1" customWidth="1"/>
    <col min="13" max="14" width="30.1796875" hidden="1" customWidth="1"/>
    <col min="15" max="15" width="39.453125" customWidth="1"/>
    <col min="18" max="18" width="35.453125" customWidth="1"/>
    <col min="19" max="19" width="18.81640625" customWidth="1"/>
    <col min="20" max="20" width="16.453125" customWidth="1"/>
    <col min="21" max="21" width="22.1796875" customWidth="1"/>
    <col min="22" max="22" width="16.54296875" customWidth="1"/>
    <col min="23" max="23" width="16.1796875" customWidth="1"/>
    <col min="24" max="24" width="16.54296875" customWidth="1"/>
  </cols>
  <sheetData>
    <row r="1" spans="1:24" ht="26.15" customHeight="1" x14ac:dyDescent="0.35">
      <c r="A1" s="56" t="s">
        <v>258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24" ht="59.5" customHeight="1" thickBot="1" x14ac:dyDescent="0.4">
      <c r="A2" s="87" t="s">
        <v>259</v>
      </c>
      <c r="B2" s="87"/>
      <c r="C2" s="87"/>
      <c r="D2" s="87"/>
      <c r="E2" s="87"/>
      <c r="F2" s="87"/>
      <c r="G2" s="87"/>
      <c r="H2" s="87"/>
      <c r="I2" s="87" t="s">
        <v>260</v>
      </c>
      <c r="J2" s="87" t="s">
        <v>260</v>
      </c>
      <c r="K2" s="87"/>
      <c r="L2" s="87" t="s">
        <v>261</v>
      </c>
      <c r="M2" s="87" t="s">
        <v>261</v>
      </c>
      <c r="N2" s="87" t="s">
        <v>262</v>
      </c>
      <c r="O2" s="87"/>
    </row>
    <row r="3" spans="1:24" ht="90" customHeight="1" thickBot="1" x14ac:dyDescent="0.4">
      <c r="A3" s="8" t="s">
        <v>263</v>
      </c>
      <c r="B3" s="8" t="s">
        <v>264</v>
      </c>
      <c r="C3" s="8" t="s">
        <v>265</v>
      </c>
      <c r="D3" s="8" t="s">
        <v>266</v>
      </c>
      <c r="E3" s="8" t="s">
        <v>267</v>
      </c>
      <c r="F3" s="8" t="s">
        <v>268</v>
      </c>
      <c r="G3" s="8" t="s">
        <v>269</v>
      </c>
      <c r="H3" s="8" t="s">
        <v>270</v>
      </c>
      <c r="I3" s="8" t="s">
        <v>271</v>
      </c>
      <c r="J3" s="146" t="s">
        <v>272</v>
      </c>
      <c r="K3" s="147" t="s">
        <v>273</v>
      </c>
      <c r="L3" s="8" t="s">
        <v>274</v>
      </c>
      <c r="M3" s="8" t="s">
        <v>275</v>
      </c>
      <c r="N3" s="8" t="s">
        <v>276</v>
      </c>
      <c r="O3" s="8" t="s">
        <v>277</v>
      </c>
      <c r="R3" s="175" t="s">
        <v>278</v>
      </c>
      <c r="S3" s="176" t="s">
        <v>279</v>
      </c>
      <c r="U3" s="175" t="s">
        <v>280</v>
      </c>
      <c r="V3" s="177" t="s">
        <v>281</v>
      </c>
      <c r="W3" s="178" t="s">
        <v>282</v>
      </c>
      <c r="X3" s="176" t="s">
        <v>283</v>
      </c>
    </row>
    <row r="4" spans="1:24" ht="15" customHeight="1" x14ac:dyDescent="0.35">
      <c r="A4" s="201" t="s">
        <v>284</v>
      </c>
      <c r="B4" s="202" t="s">
        <v>285</v>
      </c>
      <c r="C4" s="202" t="s">
        <v>286</v>
      </c>
      <c r="D4" s="203" t="s">
        <v>287</v>
      </c>
      <c r="E4" s="203" t="s">
        <v>288</v>
      </c>
      <c r="F4" s="204" t="s">
        <v>289</v>
      </c>
      <c r="G4" s="203" t="s">
        <v>290</v>
      </c>
      <c r="H4" s="203" t="s">
        <v>291</v>
      </c>
      <c r="I4" s="205">
        <v>4149.42</v>
      </c>
      <c r="J4" s="206"/>
      <c r="K4" s="210" t="s">
        <v>292</v>
      </c>
      <c r="L4" s="78"/>
      <c r="M4" s="78"/>
      <c r="N4" s="78"/>
      <c r="O4" s="149"/>
      <c r="R4" s="173" t="s">
        <v>293</v>
      </c>
      <c r="S4" s="174">
        <f>IFERROR(SUMIF(K$4:K$20000,R4,I$4:I$20000),0)+IFERROR(SUMIF(K$4:K$20000,R4,J$4:J$20000),0)</f>
        <v>413021276.07000011</v>
      </c>
      <c r="U4" s="167" t="str">
        <f>Gruppering201[[#This Row],[Gruppering 201*]]</f>
        <v>1. Lønn</v>
      </c>
      <c r="V4" s="165">
        <f t="shared" ref="V4:V27" si="0">IFERROR(SUMIF(K$4:K$20000,$U4,L$4:L$20000),0)</f>
        <v>0</v>
      </c>
      <c r="W4" s="165">
        <f t="shared" ref="W4:W27" si="1">+IFERROR(SUMIF(K$4:K$20000,$U4,M$4:M$20000),0)</f>
        <v>0</v>
      </c>
      <c r="X4" s="166">
        <f t="shared" ref="X4:X27" si="2">+IFERROR(SUMIF(K$4:K$20000,U4,N$4:N$20000),0)</f>
        <v>0</v>
      </c>
    </row>
    <row r="5" spans="1:24" ht="15" customHeight="1" x14ac:dyDescent="0.35">
      <c r="A5" s="201" t="s">
        <v>284</v>
      </c>
      <c r="B5" s="202" t="s">
        <v>285</v>
      </c>
      <c r="C5" s="202" t="s">
        <v>286</v>
      </c>
      <c r="D5" s="203" t="s">
        <v>287</v>
      </c>
      <c r="E5" s="203" t="s">
        <v>288</v>
      </c>
      <c r="F5" s="204" t="s">
        <v>289</v>
      </c>
      <c r="G5" s="203" t="s">
        <v>294</v>
      </c>
      <c r="H5" s="203" t="s">
        <v>295</v>
      </c>
      <c r="I5" s="205">
        <v>157859.53</v>
      </c>
      <c r="J5" s="206"/>
      <c r="K5" s="210" t="s">
        <v>292</v>
      </c>
      <c r="L5" s="78"/>
      <c r="M5" s="78"/>
      <c r="N5" s="78"/>
      <c r="O5" s="149"/>
      <c r="R5" s="63" t="s">
        <v>296</v>
      </c>
      <c r="S5" s="66">
        <f t="shared" ref="S5:S27" si="3">IFERROR(SUMIF(K$4:K$20000,R5,I$4:I$20000),0)+IFERROR(SUMIF(K$4:K$20000,R5,J$4:J$20000),0)</f>
        <v>97115672.779999986</v>
      </c>
      <c r="U5" s="167" t="str">
        <f>Gruppering201[[#This Row],[Gruppering 201*]]</f>
        <v>9. Pensjon</v>
      </c>
      <c r="V5" s="165">
        <f t="shared" si="0"/>
        <v>0</v>
      </c>
      <c r="W5" s="165">
        <f t="shared" si="1"/>
        <v>0</v>
      </c>
      <c r="X5" s="166">
        <f t="shared" si="2"/>
        <v>0</v>
      </c>
    </row>
    <row r="6" spans="1:24" ht="15" customHeight="1" x14ac:dyDescent="0.35">
      <c r="A6" s="201" t="s">
        <v>284</v>
      </c>
      <c r="B6" s="202" t="s">
        <v>285</v>
      </c>
      <c r="C6" s="202" t="s">
        <v>286</v>
      </c>
      <c r="D6" s="203" t="s">
        <v>287</v>
      </c>
      <c r="E6" s="203" t="s">
        <v>297</v>
      </c>
      <c r="F6" s="204" t="s">
        <v>298</v>
      </c>
      <c r="G6" s="203" t="s">
        <v>299</v>
      </c>
      <c r="H6" s="203" t="s">
        <v>300</v>
      </c>
      <c r="I6" s="205">
        <v>97700</v>
      </c>
      <c r="J6" s="206"/>
      <c r="K6" s="210" t="s">
        <v>292</v>
      </c>
      <c r="L6" s="78"/>
      <c r="M6" s="78"/>
      <c r="N6" s="78"/>
      <c r="O6" s="149"/>
      <c r="R6" s="62" t="s">
        <v>301</v>
      </c>
      <c r="S6" s="66">
        <f t="shared" si="3"/>
        <v>67260426.270000011</v>
      </c>
      <c r="U6" s="167" t="str">
        <f>Gruppering201[[#This Row],[Gruppering 201*]]</f>
        <v>91. Arbeidsgiveravgift</v>
      </c>
      <c r="V6" s="165">
        <f t="shared" si="0"/>
        <v>0</v>
      </c>
      <c r="W6" s="165">
        <f t="shared" si="1"/>
        <v>0</v>
      </c>
      <c r="X6" s="166">
        <f t="shared" si="2"/>
        <v>0</v>
      </c>
    </row>
    <row r="7" spans="1:24" ht="15" customHeight="1" x14ac:dyDescent="0.35">
      <c r="A7" s="201" t="s">
        <v>284</v>
      </c>
      <c r="B7" s="202" t="s">
        <v>285</v>
      </c>
      <c r="C7" s="202" t="s">
        <v>286</v>
      </c>
      <c r="D7" s="203" t="s">
        <v>287</v>
      </c>
      <c r="E7" s="203" t="s">
        <v>297</v>
      </c>
      <c r="F7" s="204" t="s">
        <v>298</v>
      </c>
      <c r="G7" s="203" t="s">
        <v>302</v>
      </c>
      <c r="H7" s="203" t="s">
        <v>303</v>
      </c>
      <c r="I7" s="205">
        <v>682529.79</v>
      </c>
      <c r="J7" s="206"/>
      <c r="K7" s="210" t="s">
        <v>292</v>
      </c>
      <c r="L7" s="78"/>
      <c r="M7" s="78"/>
      <c r="N7" s="78"/>
      <c r="O7" s="149"/>
      <c r="R7" s="63" t="s">
        <v>292</v>
      </c>
      <c r="S7" s="66">
        <f>IFERROR(SUMIF(K$4:K$20000,R7,I$4:I$20000),0)+IFERROR(SUMIF(K$4:K$20000,R7,J$4:J$20000),0)</f>
        <v>22931964.849999983</v>
      </c>
      <c r="U7" s="167" t="str">
        <f>Gruppering201[[#This Row],[Gruppering 201*]]</f>
        <v xml:space="preserve">2. Varer og tjenester </v>
      </c>
      <c r="V7" s="165">
        <f t="shared" si="0"/>
        <v>0</v>
      </c>
      <c r="W7" s="165">
        <f t="shared" si="1"/>
        <v>0</v>
      </c>
      <c r="X7" s="166">
        <f t="shared" si="2"/>
        <v>0</v>
      </c>
    </row>
    <row r="8" spans="1:24" ht="15" customHeight="1" x14ac:dyDescent="0.35">
      <c r="A8" s="201" t="s">
        <v>284</v>
      </c>
      <c r="B8" s="202" t="s">
        <v>285</v>
      </c>
      <c r="C8" s="202" t="s">
        <v>286</v>
      </c>
      <c r="D8" s="203" t="s">
        <v>287</v>
      </c>
      <c r="E8" s="203" t="s">
        <v>297</v>
      </c>
      <c r="F8" s="204" t="s">
        <v>298</v>
      </c>
      <c r="G8" s="203" t="s">
        <v>304</v>
      </c>
      <c r="H8" s="203" t="s">
        <v>305</v>
      </c>
      <c r="I8" s="205">
        <v>6055.03</v>
      </c>
      <c r="J8" s="206"/>
      <c r="K8" s="210" t="s">
        <v>292</v>
      </c>
      <c r="L8" s="78"/>
      <c r="M8" s="78"/>
      <c r="N8" s="78"/>
      <c r="O8" s="149"/>
      <c r="R8" s="62" t="s">
        <v>306</v>
      </c>
      <c r="S8" s="66">
        <f t="shared" si="3"/>
        <v>3513818.2100000004</v>
      </c>
      <c r="U8" s="167" t="str">
        <f>Gruppering201[[#This Row],[Gruppering 201*]]</f>
        <v>3. Mva</v>
      </c>
      <c r="V8" s="165">
        <f t="shared" si="0"/>
        <v>0</v>
      </c>
      <c r="W8" s="165">
        <f t="shared" si="1"/>
        <v>0</v>
      </c>
      <c r="X8" s="166">
        <f t="shared" si="2"/>
        <v>0</v>
      </c>
    </row>
    <row r="9" spans="1:24" ht="15" customHeight="1" x14ac:dyDescent="0.35">
      <c r="A9" s="201" t="s">
        <v>284</v>
      </c>
      <c r="B9" s="202" t="s">
        <v>285</v>
      </c>
      <c r="C9" s="202" t="s">
        <v>286</v>
      </c>
      <c r="D9" s="203" t="s">
        <v>287</v>
      </c>
      <c r="E9" s="203" t="s">
        <v>307</v>
      </c>
      <c r="F9" s="204" t="s">
        <v>308</v>
      </c>
      <c r="G9" s="203" t="s">
        <v>309</v>
      </c>
      <c r="H9" s="203" t="s">
        <v>310</v>
      </c>
      <c r="I9" s="205">
        <v>7222.89</v>
      </c>
      <c r="J9" s="206"/>
      <c r="K9" s="210" t="s">
        <v>292</v>
      </c>
      <c r="L9" s="78"/>
      <c r="M9" s="78"/>
      <c r="N9" s="78"/>
      <c r="O9" s="149"/>
      <c r="R9" s="63" t="s">
        <v>311</v>
      </c>
      <c r="S9" s="66">
        <f t="shared" si="3"/>
        <v>-30750597.710000001</v>
      </c>
      <c r="U9" s="167" t="str">
        <f>Gruppering201[[#This Row],[Gruppering 201*]]</f>
        <v>5. Syke- og fødselspenger</v>
      </c>
      <c r="V9" s="165">
        <f t="shared" si="0"/>
        <v>0</v>
      </c>
      <c r="W9" s="165">
        <f t="shared" si="1"/>
        <v>0</v>
      </c>
      <c r="X9" s="166">
        <f t="shared" si="2"/>
        <v>0</v>
      </c>
    </row>
    <row r="10" spans="1:24" ht="15" customHeight="1" x14ac:dyDescent="0.35">
      <c r="A10" s="201" t="s">
        <v>284</v>
      </c>
      <c r="B10" s="202" t="s">
        <v>285</v>
      </c>
      <c r="C10" s="202" t="s">
        <v>286</v>
      </c>
      <c r="D10" s="203" t="s">
        <v>287</v>
      </c>
      <c r="E10" s="203" t="s">
        <v>312</v>
      </c>
      <c r="F10" s="204" t="s">
        <v>313</v>
      </c>
      <c r="G10" s="203" t="s">
        <v>299</v>
      </c>
      <c r="H10" s="203" t="s">
        <v>300</v>
      </c>
      <c r="I10" s="205">
        <v>24425</v>
      </c>
      <c r="J10" s="206"/>
      <c r="K10" s="210" t="s">
        <v>306</v>
      </c>
      <c r="L10" s="78"/>
      <c r="M10" s="78"/>
      <c r="N10" s="78"/>
      <c r="O10" s="149"/>
      <c r="R10" s="62" t="s">
        <v>314</v>
      </c>
      <c r="S10" s="66">
        <f t="shared" si="3"/>
        <v>-3513818.2100000004</v>
      </c>
      <c r="U10" s="167" t="str">
        <f>Gruppering201[[#This Row],[Gruppering 201*]]</f>
        <v>6. Mva-kompensasjon</v>
      </c>
      <c r="V10" s="165">
        <f t="shared" si="0"/>
        <v>0</v>
      </c>
      <c r="W10" s="165">
        <f t="shared" si="1"/>
        <v>0</v>
      </c>
      <c r="X10" s="166">
        <f t="shared" si="2"/>
        <v>0</v>
      </c>
    </row>
    <row r="11" spans="1:24" ht="15" customHeight="1" x14ac:dyDescent="0.35">
      <c r="A11" s="201" t="s">
        <v>284</v>
      </c>
      <c r="B11" s="202" t="s">
        <v>285</v>
      </c>
      <c r="C11" s="202" t="s">
        <v>286</v>
      </c>
      <c r="D11" s="203" t="s">
        <v>287</v>
      </c>
      <c r="E11" s="203" t="s">
        <v>312</v>
      </c>
      <c r="F11" s="204" t="s">
        <v>313</v>
      </c>
      <c r="G11" s="203" t="s">
        <v>302</v>
      </c>
      <c r="H11" s="203" t="s">
        <v>303</v>
      </c>
      <c r="I11" s="205">
        <v>170632.45</v>
      </c>
      <c r="J11" s="206"/>
      <c r="K11" s="210" t="s">
        <v>306</v>
      </c>
      <c r="L11" s="78"/>
      <c r="M11" s="78"/>
      <c r="N11" s="78"/>
      <c r="O11" s="149"/>
      <c r="R11" s="65" t="s">
        <v>315</v>
      </c>
      <c r="S11" s="66">
        <f t="shared" si="3"/>
        <v>-12950328.710000001</v>
      </c>
      <c r="U11" s="167" t="str">
        <f>Gruppering201[[#This Row],[Gruppering 201*]]</f>
        <v>7. Matpenger (innbetalte kostpenger)</v>
      </c>
      <c r="V11" s="165">
        <f t="shared" si="0"/>
        <v>0</v>
      </c>
      <c r="W11" s="165">
        <f t="shared" si="1"/>
        <v>0</v>
      </c>
      <c r="X11" s="166">
        <f t="shared" si="2"/>
        <v>0</v>
      </c>
    </row>
    <row r="12" spans="1:24" ht="15" customHeight="1" thickBot="1" x14ac:dyDescent="0.4">
      <c r="A12" s="201" t="s">
        <v>284</v>
      </c>
      <c r="B12" s="202" t="s">
        <v>285</v>
      </c>
      <c r="C12" s="202" t="s">
        <v>286</v>
      </c>
      <c r="D12" s="203" t="s">
        <v>287</v>
      </c>
      <c r="E12" s="203" t="s">
        <v>312</v>
      </c>
      <c r="F12" s="204" t="s">
        <v>313</v>
      </c>
      <c r="G12" s="203" t="s">
        <v>304</v>
      </c>
      <c r="H12" s="203" t="s">
        <v>305</v>
      </c>
      <c r="I12" s="205">
        <v>1513.77</v>
      </c>
      <c r="J12" s="206"/>
      <c r="K12" s="210" t="s">
        <v>306</v>
      </c>
      <c r="L12" s="78"/>
      <c r="M12" s="78"/>
      <c r="N12" s="78"/>
      <c r="O12" s="149"/>
      <c r="R12" s="215" t="s">
        <v>316</v>
      </c>
      <c r="S12" s="216">
        <f t="shared" si="3"/>
        <v>-3188337.74</v>
      </c>
      <c r="U12" s="167" t="str">
        <f>Gruppering201[[#This Row],[Gruppering 201*]]</f>
        <v>Andre tilskudd og refusjoner</v>
      </c>
      <c r="V12" s="165">
        <f t="shared" si="0"/>
        <v>0</v>
      </c>
      <c r="W12" s="165">
        <f t="shared" si="1"/>
        <v>0</v>
      </c>
      <c r="X12" s="166">
        <f t="shared" si="2"/>
        <v>0</v>
      </c>
    </row>
    <row r="13" spans="1:24" ht="15" customHeight="1" x14ac:dyDescent="0.35">
      <c r="A13" s="201" t="s">
        <v>284</v>
      </c>
      <c r="B13" s="202" t="s">
        <v>285</v>
      </c>
      <c r="C13" s="202" t="s">
        <v>286</v>
      </c>
      <c r="D13" s="203" t="s">
        <v>287</v>
      </c>
      <c r="E13" s="203" t="s">
        <v>312</v>
      </c>
      <c r="F13" s="204" t="s">
        <v>313</v>
      </c>
      <c r="G13" s="203" t="s">
        <v>309</v>
      </c>
      <c r="H13" s="203" t="s">
        <v>310</v>
      </c>
      <c r="I13" s="205">
        <v>1805.72</v>
      </c>
      <c r="J13" s="206"/>
      <c r="K13" s="210" t="s">
        <v>306</v>
      </c>
      <c r="L13" s="78"/>
      <c r="M13" s="78"/>
      <c r="N13" s="78"/>
      <c r="O13" s="149"/>
      <c r="R13" s="173" t="s">
        <v>317</v>
      </c>
      <c r="S13" s="174">
        <f t="shared" si="3"/>
        <v>-47414511.200000003</v>
      </c>
      <c r="U13" s="167" t="str">
        <f>Gruppering201[[#This Row],[Gruppering 201*]]</f>
        <v>Foreldrebetaling</v>
      </c>
      <c r="V13" s="165">
        <f t="shared" si="0"/>
        <v>0</v>
      </c>
      <c r="W13" s="165">
        <f t="shared" si="1"/>
        <v>0</v>
      </c>
      <c r="X13" s="166">
        <f t="shared" si="2"/>
        <v>0</v>
      </c>
    </row>
    <row r="14" spans="1:24" ht="15" customHeight="1" x14ac:dyDescent="0.35">
      <c r="A14" s="201" t="s">
        <v>284</v>
      </c>
      <c r="B14" s="202" t="s">
        <v>285</v>
      </c>
      <c r="C14" s="202" t="s">
        <v>286</v>
      </c>
      <c r="D14" s="203" t="s">
        <v>287</v>
      </c>
      <c r="E14" s="203" t="s">
        <v>312</v>
      </c>
      <c r="F14" s="204" t="s">
        <v>313</v>
      </c>
      <c r="G14" s="203" t="s">
        <v>290</v>
      </c>
      <c r="H14" s="203" t="s">
        <v>291</v>
      </c>
      <c r="I14" s="205">
        <v>1037.3599999999999</v>
      </c>
      <c r="J14" s="206"/>
      <c r="K14" s="210" t="s">
        <v>306</v>
      </c>
      <c r="L14" s="78"/>
      <c r="M14" s="78"/>
      <c r="N14" s="78"/>
      <c r="O14" s="149"/>
      <c r="R14" s="63" t="s">
        <v>318</v>
      </c>
      <c r="S14" s="66">
        <f>IFERROR(SUMIF(K$4:K$20000,R14,I$4:I$20000),0)+IFERROR(SUMIF(K$4:K$20000,R14,J$4:J$20000),0)</f>
        <v>1614531.11</v>
      </c>
      <c r="U14" s="167" t="str">
        <f>Gruppering201[[#This Row],[Gruppering 201*]]</f>
        <v>Sektoravhengige adm.utgifter knyttet til eieroppgaven</v>
      </c>
      <c r="V14" s="165">
        <f t="shared" si="0"/>
        <v>0</v>
      </c>
      <c r="W14" s="165">
        <f t="shared" si="1"/>
        <v>0</v>
      </c>
      <c r="X14" s="166">
        <f t="shared" si="2"/>
        <v>0</v>
      </c>
    </row>
    <row r="15" spans="1:24" ht="15" customHeight="1" x14ac:dyDescent="0.35">
      <c r="A15" s="201" t="s">
        <v>284</v>
      </c>
      <c r="B15" s="202" t="s">
        <v>285</v>
      </c>
      <c r="C15" s="202" t="s">
        <v>286</v>
      </c>
      <c r="D15" s="203" t="s">
        <v>287</v>
      </c>
      <c r="E15" s="203" t="s">
        <v>312</v>
      </c>
      <c r="F15" s="204" t="s">
        <v>313</v>
      </c>
      <c r="G15" s="203" t="s">
        <v>294</v>
      </c>
      <c r="H15" s="203" t="s">
        <v>295</v>
      </c>
      <c r="I15" s="205">
        <v>39464.879999999997</v>
      </c>
      <c r="J15" s="206"/>
      <c r="K15" s="210" t="s">
        <v>306</v>
      </c>
      <c r="L15" s="78"/>
      <c r="M15" s="78"/>
      <c r="N15" s="78"/>
      <c r="O15" s="149"/>
      <c r="R15" s="62" t="s">
        <v>319</v>
      </c>
      <c r="S15" s="66">
        <f t="shared" si="3"/>
        <v>7005481.2200000025</v>
      </c>
      <c r="U15" s="167" t="str">
        <f>Gruppering201[[#This Row],[Gruppering 201*]]</f>
        <v>Barnehagemyndighet</v>
      </c>
      <c r="V15" s="165">
        <f t="shared" si="0"/>
        <v>0</v>
      </c>
      <c r="W15" s="165">
        <f t="shared" si="1"/>
        <v>0</v>
      </c>
      <c r="X15" s="166">
        <f t="shared" si="2"/>
        <v>0</v>
      </c>
    </row>
    <row r="16" spans="1:24" ht="15" customHeight="1" x14ac:dyDescent="0.35">
      <c r="A16" s="201" t="s">
        <v>284</v>
      </c>
      <c r="B16" s="202" t="s">
        <v>285</v>
      </c>
      <c r="C16" s="202" t="s">
        <v>286</v>
      </c>
      <c r="D16" s="203" t="s">
        <v>287</v>
      </c>
      <c r="E16" s="203" t="s">
        <v>320</v>
      </c>
      <c r="F16" s="204" t="s">
        <v>313</v>
      </c>
      <c r="G16" s="203" t="s">
        <v>299</v>
      </c>
      <c r="H16" s="203" t="s">
        <v>300</v>
      </c>
      <c r="I16" s="205">
        <v>-24425</v>
      </c>
      <c r="J16" s="206"/>
      <c r="K16" s="210" t="s">
        <v>314</v>
      </c>
      <c r="L16" s="78"/>
      <c r="M16" s="78"/>
      <c r="N16" s="78"/>
      <c r="O16" s="149"/>
      <c r="R16" s="63" t="s">
        <v>321</v>
      </c>
      <c r="S16" s="66">
        <f t="shared" si="3"/>
        <v>120832.84</v>
      </c>
      <c r="U16" s="167" t="str">
        <f>Gruppering201[[#This Row],[Gruppering 201*]]</f>
        <v>Feilføring</v>
      </c>
      <c r="V16" s="165">
        <f t="shared" si="0"/>
        <v>0</v>
      </c>
      <c r="W16" s="165">
        <f t="shared" si="1"/>
        <v>0</v>
      </c>
      <c r="X16" s="166">
        <f t="shared" si="2"/>
        <v>0</v>
      </c>
    </row>
    <row r="17" spans="1:24" ht="15" customHeight="1" x14ac:dyDescent="0.35">
      <c r="A17" s="201" t="s">
        <v>284</v>
      </c>
      <c r="B17" s="202" t="s">
        <v>285</v>
      </c>
      <c r="C17" s="202" t="s">
        <v>286</v>
      </c>
      <c r="D17" s="203" t="s">
        <v>287</v>
      </c>
      <c r="E17" s="203" t="s">
        <v>320</v>
      </c>
      <c r="F17" s="204" t="s">
        <v>313</v>
      </c>
      <c r="G17" s="203" t="s">
        <v>302</v>
      </c>
      <c r="H17" s="203" t="s">
        <v>303</v>
      </c>
      <c r="I17" s="205">
        <v>-170632.45</v>
      </c>
      <c r="J17" s="206"/>
      <c r="K17" s="210" t="s">
        <v>314</v>
      </c>
      <c r="L17" s="78"/>
      <c r="M17" s="78"/>
      <c r="N17" s="78"/>
      <c r="O17" s="149"/>
      <c r="R17" s="64" t="s">
        <v>322</v>
      </c>
      <c r="S17" s="66">
        <f t="shared" si="3"/>
        <v>771093.56</v>
      </c>
      <c r="U17" s="167" t="str">
        <f>Gruppering201[[#This Row],[Gruppering 201*]]</f>
        <v>Kapitalkostnader, renter og avskrivning bygg</v>
      </c>
      <c r="V17" s="165">
        <f t="shared" si="0"/>
        <v>0</v>
      </c>
      <c r="W17" s="165">
        <f t="shared" si="1"/>
        <v>0</v>
      </c>
      <c r="X17" s="166">
        <f t="shared" si="2"/>
        <v>0</v>
      </c>
    </row>
    <row r="18" spans="1:24" ht="15" customHeight="1" x14ac:dyDescent="0.35">
      <c r="A18" s="201" t="s">
        <v>284</v>
      </c>
      <c r="B18" s="202" t="s">
        <v>285</v>
      </c>
      <c r="C18" s="202" t="s">
        <v>286</v>
      </c>
      <c r="D18" s="203" t="s">
        <v>287</v>
      </c>
      <c r="E18" s="203" t="s">
        <v>320</v>
      </c>
      <c r="F18" s="204" t="s">
        <v>313</v>
      </c>
      <c r="G18" s="203" t="s">
        <v>304</v>
      </c>
      <c r="H18" s="203" t="s">
        <v>305</v>
      </c>
      <c r="I18" s="205">
        <v>-1513.77</v>
      </c>
      <c r="J18" s="206"/>
      <c r="K18" s="210" t="s">
        <v>314</v>
      </c>
      <c r="L18" s="78"/>
      <c r="M18" s="78"/>
      <c r="N18" s="78"/>
      <c r="O18" s="149"/>
      <c r="R18" s="65" t="s">
        <v>323</v>
      </c>
      <c r="S18" s="66">
        <f t="shared" si="3"/>
        <v>162721362.59</v>
      </c>
      <c r="U18" s="167" t="str">
        <f>Gruppering201[[#This Row],[Gruppering 201*]]</f>
        <v>Tilskudd private barnehager</v>
      </c>
      <c r="V18" s="165">
        <f t="shared" si="0"/>
        <v>0</v>
      </c>
      <c r="W18" s="165">
        <f t="shared" si="1"/>
        <v>0</v>
      </c>
      <c r="X18" s="166">
        <f t="shared" si="2"/>
        <v>0</v>
      </c>
    </row>
    <row r="19" spans="1:24" ht="15" customHeight="1" x14ac:dyDescent="0.35">
      <c r="A19" s="201" t="s">
        <v>284</v>
      </c>
      <c r="B19" s="202" t="s">
        <v>285</v>
      </c>
      <c r="C19" s="202" t="s">
        <v>286</v>
      </c>
      <c r="D19" s="203" t="s">
        <v>287</v>
      </c>
      <c r="E19" s="203" t="s">
        <v>320</v>
      </c>
      <c r="F19" s="204" t="s">
        <v>313</v>
      </c>
      <c r="G19" s="203" t="s">
        <v>309</v>
      </c>
      <c r="H19" s="203" t="s">
        <v>310</v>
      </c>
      <c r="I19" s="205">
        <v>-1805.72</v>
      </c>
      <c r="J19" s="206"/>
      <c r="K19" s="210" t="s">
        <v>314</v>
      </c>
      <c r="L19" s="78"/>
      <c r="M19" s="78"/>
      <c r="N19" s="78"/>
      <c r="O19" s="149"/>
      <c r="R19" s="65" t="s">
        <v>119</v>
      </c>
      <c r="S19" s="66">
        <f t="shared" si="3"/>
        <v>586438.14999999979</v>
      </c>
      <c r="U19" s="167" t="str">
        <f>Gruppering201[[#This Row],[Gruppering 201*]]</f>
        <v>Åpen barnehage</v>
      </c>
      <c r="V19" s="165">
        <f t="shared" si="0"/>
        <v>0</v>
      </c>
      <c r="W19" s="165">
        <f t="shared" si="1"/>
        <v>0</v>
      </c>
      <c r="X19" s="166">
        <f t="shared" si="2"/>
        <v>0</v>
      </c>
    </row>
    <row r="20" spans="1:24" ht="15" customHeight="1" x14ac:dyDescent="0.35">
      <c r="A20" s="201" t="s">
        <v>284</v>
      </c>
      <c r="B20" s="202" t="s">
        <v>285</v>
      </c>
      <c r="C20" s="202" t="s">
        <v>286</v>
      </c>
      <c r="D20" s="203" t="s">
        <v>287</v>
      </c>
      <c r="E20" s="203" t="s">
        <v>320</v>
      </c>
      <c r="F20" s="204" t="s">
        <v>313</v>
      </c>
      <c r="G20" s="203" t="s">
        <v>290</v>
      </c>
      <c r="H20" s="203" t="s">
        <v>291</v>
      </c>
      <c r="I20" s="205">
        <v>-1037.3599999999999</v>
      </c>
      <c r="J20" s="206"/>
      <c r="K20" s="210" t="s">
        <v>314</v>
      </c>
      <c r="L20" s="78"/>
      <c r="M20" s="78"/>
      <c r="N20" s="78"/>
      <c r="O20" s="149"/>
      <c r="R20" s="65" t="s">
        <v>324</v>
      </c>
      <c r="S20" s="66">
        <f t="shared" si="3"/>
        <v>840091.28999999957</v>
      </c>
      <c r="U20" s="167" t="str">
        <f>Gruppering201[[#This Row],[Gruppering 201*]]</f>
        <v>Øremerkede midler</v>
      </c>
      <c r="V20" s="165">
        <f t="shared" si="0"/>
        <v>0</v>
      </c>
      <c r="W20" s="165">
        <f t="shared" si="1"/>
        <v>0</v>
      </c>
      <c r="X20" s="166">
        <f t="shared" si="2"/>
        <v>0</v>
      </c>
    </row>
    <row r="21" spans="1:24" ht="15" customHeight="1" x14ac:dyDescent="0.35">
      <c r="A21" s="201" t="s">
        <v>284</v>
      </c>
      <c r="B21" s="202" t="s">
        <v>285</v>
      </c>
      <c r="C21" s="202" t="s">
        <v>286</v>
      </c>
      <c r="D21" s="203" t="s">
        <v>287</v>
      </c>
      <c r="E21" s="203" t="s">
        <v>320</v>
      </c>
      <c r="F21" s="204" t="s">
        <v>313</v>
      </c>
      <c r="G21" s="203" t="s">
        <v>294</v>
      </c>
      <c r="H21" s="203" t="s">
        <v>295</v>
      </c>
      <c r="I21" s="205">
        <v>-39464.879999999997</v>
      </c>
      <c r="J21" s="206"/>
      <c r="K21" s="210" t="s">
        <v>314</v>
      </c>
      <c r="L21" s="78"/>
      <c r="M21" s="78"/>
      <c r="N21" s="78"/>
      <c r="O21" s="149"/>
      <c r="R21" s="65" t="s">
        <v>325</v>
      </c>
      <c r="S21" s="66">
        <f t="shared" si="3"/>
        <v>110451.41999999998</v>
      </c>
      <c r="U21" s="167" t="str">
        <f>Gruppering201[[#This Row],[Gruppering 201*]]</f>
        <v>Bruk-avsetning fond</v>
      </c>
      <c r="V21" s="165">
        <f t="shared" si="0"/>
        <v>0</v>
      </c>
      <c r="W21" s="165">
        <f t="shared" si="1"/>
        <v>0</v>
      </c>
      <c r="X21" s="166">
        <f t="shared" si="2"/>
        <v>0</v>
      </c>
    </row>
    <row r="22" spans="1:24" ht="15" customHeight="1" x14ac:dyDescent="0.35">
      <c r="A22" s="201" t="s">
        <v>326</v>
      </c>
      <c r="B22" s="202" t="s">
        <v>327</v>
      </c>
      <c r="C22" s="202" t="s">
        <v>286</v>
      </c>
      <c r="D22" s="203" t="s">
        <v>287</v>
      </c>
      <c r="E22" s="203" t="s">
        <v>307</v>
      </c>
      <c r="F22" s="204" t="s">
        <v>308</v>
      </c>
      <c r="G22" s="203" t="s">
        <v>81</v>
      </c>
      <c r="H22" s="203" t="s">
        <v>328</v>
      </c>
      <c r="I22" s="205">
        <v>0</v>
      </c>
      <c r="J22" s="206"/>
      <c r="K22" s="210" t="s">
        <v>292</v>
      </c>
      <c r="L22" s="78"/>
      <c r="M22" s="78"/>
      <c r="N22" s="78"/>
      <c r="O22" s="149"/>
      <c r="R22" s="65"/>
      <c r="S22" s="66">
        <f t="shared" si="3"/>
        <v>0</v>
      </c>
      <c r="U22" s="168" t="s">
        <v>233</v>
      </c>
      <c r="V22" s="165">
        <f t="shared" si="0"/>
        <v>0</v>
      </c>
      <c r="W22" s="165">
        <f t="shared" si="1"/>
        <v>0</v>
      </c>
      <c r="X22" s="166">
        <f t="shared" si="2"/>
        <v>0</v>
      </c>
    </row>
    <row r="23" spans="1:24" ht="15" customHeight="1" x14ac:dyDescent="0.35">
      <c r="A23" s="201" t="s">
        <v>326</v>
      </c>
      <c r="B23" s="202" t="s">
        <v>327</v>
      </c>
      <c r="C23" s="202" t="s">
        <v>286</v>
      </c>
      <c r="D23" s="203" t="s">
        <v>287</v>
      </c>
      <c r="E23" s="203" t="s">
        <v>307</v>
      </c>
      <c r="F23" s="204" t="s">
        <v>308</v>
      </c>
      <c r="G23" s="203" t="s">
        <v>329</v>
      </c>
      <c r="H23" s="203" t="s">
        <v>330</v>
      </c>
      <c r="I23" s="205">
        <v>312911.09999999998</v>
      </c>
      <c r="J23" s="206"/>
      <c r="K23" s="210" t="s">
        <v>292</v>
      </c>
      <c r="L23" s="78"/>
      <c r="M23" s="78"/>
      <c r="N23" s="78"/>
      <c r="O23" s="149"/>
      <c r="R23" s="65"/>
      <c r="S23" s="66">
        <f t="shared" si="3"/>
        <v>0</v>
      </c>
      <c r="U23" s="168"/>
      <c r="V23" s="165">
        <f t="shared" si="0"/>
        <v>0</v>
      </c>
      <c r="W23" s="165">
        <f t="shared" si="1"/>
        <v>0</v>
      </c>
      <c r="X23" s="166">
        <f t="shared" si="2"/>
        <v>0</v>
      </c>
    </row>
    <row r="24" spans="1:24" ht="15" customHeight="1" x14ac:dyDescent="0.35">
      <c r="A24" s="201" t="s">
        <v>326</v>
      </c>
      <c r="B24" s="202" t="s">
        <v>327</v>
      </c>
      <c r="C24" s="202" t="s">
        <v>286</v>
      </c>
      <c r="D24" s="203" t="s">
        <v>287</v>
      </c>
      <c r="E24" s="203" t="s">
        <v>307</v>
      </c>
      <c r="F24" s="204" t="s">
        <v>308</v>
      </c>
      <c r="G24" s="203" t="s">
        <v>331</v>
      </c>
      <c r="H24" s="203" t="s">
        <v>332</v>
      </c>
      <c r="I24" s="205">
        <v>701.7</v>
      </c>
      <c r="J24" s="206"/>
      <c r="K24" s="210" t="s">
        <v>292</v>
      </c>
      <c r="L24" s="78"/>
      <c r="M24" s="78"/>
      <c r="N24" s="78"/>
      <c r="O24" s="149"/>
      <c r="R24" s="65"/>
      <c r="S24" s="66">
        <f t="shared" si="3"/>
        <v>0</v>
      </c>
      <c r="U24" s="168"/>
      <c r="V24" s="165">
        <f t="shared" si="0"/>
        <v>0</v>
      </c>
      <c r="W24" s="165">
        <f t="shared" si="1"/>
        <v>0</v>
      </c>
      <c r="X24" s="166">
        <f t="shared" si="2"/>
        <v>0</v>
      </c>
    </row>
    <row r="25" spans="1:24" ht="15" customHeight="1" x14ac:dyDescent="0.35">
      <c r="A25" s="201" t="s">
        <v>326</v>
      </c>
      <c r="B25" s="202" t="s">
        <v>327</v>
      </c>
      <c r="C25" s="202" t="s">
        <v>286</v>
      </c>
      <c r="D25" s="203" t="s">
        <v>287</v>
      </c>
      <c r="E25" s="203" t="s">
        <v>312</v>
      </c>
      <c r="F25" s="204" t="s">
        <v>313</v>
      </c>
      <c r="G25" s="203" t="s">
        <v>81</v>
      </c>
      <c r="H25" s="203" t="s">
        <v>328</v>
      </c>
      <c r="I25" s="205">
        <v>0</v>
      </c>
      <c r="J25" s="206"/>
      <c r="K25" s="210" t="s">
        <v>306</v>
      </c>
      <c r="L25" s="78"/>
      <c r="M25" s="78"/>
      <c r="N25" s="78"/>
      <c r="O25" s="149"/>
      <c r="R25" s="65"/>
      <c r="S25" s="66">
        <f t="shared" si="3"/>
        <v>0</v>
      </c>
      <c r="U25" s="168"/>
      <c r="V25" s="165">
        <f t="shared" si="0"/>
        <v>0</v>
      </c>
      <c r="W25" s="165">
        <f t="shared" si="1"/>
        <v>0</v>
      </c>
      <c r="X25" s="166">
        <f t="shared" si="2"/>
        <v>0</v>
      </c>
    </row>
    <row r="26" spans="1:24" ht="15" customHeight="1" x14ac:dyDescent="0.35">
      <c r="A26" s="201" t="s">
        <v>326</v>
      </c>
      <c r="B26" s="202" t="s">
        <v>327</v>
      </c>
      <c r="C26" s="202" t="s">
        <v>286</v>
      </c>
      <c r="D26" s="203" t="s">
        <v>287</v>
      </c>
      <c r="E26" s="203" t="s">
        <v>312</v>
      </c>
      <c r="F26" s="204" t="s">
        <v>313</v>
      </c>
      <c r="G26" s="203" t="s">
        <v>329</v>
      </c>
      <c r="H26" s="203" t="s">
        <v>330</v>
      </c>
      <c r="I26" s="205">
        <v>78304.19</v>
      </c>
      <c r="J26" s="206"/>
      <c r="K26" s="210" t="s">
        <v>306</v>
      </c>
      <c r="L26" s="78"/>
      <c r="M26" s="78"/>
      <c r="N26" s="78"/>
      <c r="O26" s="149"/>
      <c r="R26" s="65"/>
      <c r="S26" s="66">
        <f t="shared" si="3"/>
        <v>0</v>
      </c>
      <c r="U26" s="168"/>
      <c r="V26" s="165">
        <f t="shared" si="0"/>
        <v>0</v>
      </c>
      <c r="W26" s="165">
        <f t="shared" si="1"/>
        <v>0</v>
      </c>
      <c r="X26" s="166">
        <f t="shared" si="2"/>
        <v>0</v>
      </c>
    </row>
    <row r="27" spans="1:24" ht="15" customHeight="1" thickBot="1" x14ac:dyDescent="0.4">
      <c r="A27" s="201" t="s">
        <v>326</v>
      </c>
      <c r="B27" s="202" t="s">
        <v>327</v>
      </c>
      <c r="C27" s="202" t="s">
        <v>286</v>
      </c>
      <c r="D27" s="203" t="s">
        <v>287</v>
      </c>
      <c r="E27" s="203" t="s">
        <v>312</v>
      </c>
      <c r="F27" s="204" t="s">
        <v>313</v>
      </c>
      <c r="G27" s="203" t="s">
        <v>331</v>
      </c>
      <c r="H27" s="203" t="s">
        <v>332</v>
      </c>
      <c r="I27" s="205">
        <v>175.43</v>
      </c>
      <c r="J27" s="206"/>
      <c r="K27" s="210" t="s">
        <v>306</v>
      </c>
      <c r="L27" s="78"/>
      <c r="M27" s="78"/>
      <c r="N27" s="78"/>
      <c r="O27" s="149"/>
      <c r="R27" s="65"/>
      <c r="S27" s="66">
        <f t="shared" si="3"/>
        <v>0</v>
      </c>
      <c r="U27" s="169"/>
      <c r="V27" s="170">
        <f t="shared" si="0"/>
        <v>0</v>
      </c>
      <c r="W27" s="170">
        <f t="shared" si="1"/>
        <v>0</v>
      </c>
      <c r="X27" s="171">
        <f t="shared" si="2"/>
        <v>0</v>
      </c>
    </row>
    <row r="28" spans="1:24" ht="15" customHeight="1" x14ac:dyDescent="0.35">
      <c r="A28" s="201" t="s">
        <v>326</v>
      </c>
      <c r="B28" s="202" t="s">
        <v>327</v>
      </c>
      <c r="C28" s="202" t="s">
        <v>286</v>
      </c>
      <c r="D28" s="203" t="s">
        <v>287</v>
      </c>
      <c r="E28" s="203" t="s">
        <v>320</v>
      </c>
      <c r="F28" s="204" t="s">
        <v>313</v>
      </c>
      <c r="G28" s="203" t="s">
        <v>81</v>
      </c>
      <c r="H28" s="203" t="s">
        <v>328</v>
      </c>
      <c r="I28" s="205">
        <v>0</v>
      </c>
      <c r="J28" s="206"/>
      <c r="K28" s="210" t="s">
        <v>314</v>
      </c>
      <c r="L28" s="78"/>
      <c r="M28" s="78"/>
      <c r="N28" s="78"/>
      <c r="O28" s="149"/>
      <c r="R28" s="74"/>
      <c r="S28" s="172">
        <f>SUBTOTAL(109,S4:S27)</f>
        <v>679795846.78999996</v>
      </c>
    </row>
    <row r="29" spans="1:24" ht="15" customHeight="1" x14ac:dyDescent="0.35">
      <c r="A29" s="201" t="s">
        <v>326</v>
      </c>
      <c r="B29" s="202" t="s">
        <v>327</v>
      </c>
      <c r="C29" s="202" t="s">
        <v>286</v>
      </c>
      <c r="D29" s="203" t="s">
        <v>287</v>
      </c>
      <c r="E29" s="203" t="s">
        <v>320</v>
      </c>
      <c r="F29" s="204" t="s">
        <v>313</v>
      </c>
      <c r="G29" s="203" t="s">
        <v>329</v>
      </c>
      <c r="H29" s="203" t="s">
        <v>330</v>
      </c>
      <c r="I29" s="205">
        <v>-78304.19</v>
      </c>
      <c r="J29" s="206"/>
      <c r="K29" s="210" t="s">
        <v>314</v>
      </c>
      <c r="L29" s="78"/>
      <c r="M29" s="78"/>
      <c r="N29" s="78"/>
      <c r="O29" s="149"/>
    </row>
    <row r="30" spans="1:24" ht="15" customHeight="1" x14ac:dyDescent="0.35">
      <c r="A30" s="201" t="s">
        <v>326</v>
      </c>
      <c r="B30" s="202" t="s">
        <v>327</v>
      </c>
      <c r="C30" s="202" t="s">
        <v>286</v>
      </c>
      <c r="D30" s="203" t="s">
        <v>287</v>
      </c>
      <c r="E30" s="203" t="s">
        <v>320</v>
      </c>
      <c r="F30" s="204" t="s">
        <v>313</v>
      </c>
      <c r="G30" s="203" t="s">
        <v>331</v>
      </c>
      <c r="H30" s="203" t="s">
        <v>332</v>
      </c>
      <c r="I30" s="205">
        <v>-175.43</v>
      </c>
      <c r="J30" s="206"/>
      <c r="K30" s="210" t="s">
        <v>314</v>
      </c>
      <c r="L30" s="78"/>
      <c r="M30" s="78"/>
      <c r="N30" s="78"/>
      <c r="O30" s="149"/>
      <c r="R30" s="159" t="s">
        <v>333</v>
      </c>
      <c r="S30" s="160" cm="1">
        <f t="array" ref="S30">SUMPRODUCT(ABS(J4:J2379))</f>
        <v>0</v>
      </c>
    </row>
    <row r="31" spans="1:24" ht="15" customHeight="1" x14ac:dyDescent="0.35">
      <c r="A31" s="201" t="s">
        <v>334</v>
      </c>
      <c r="B31" s="202" t="s">
        <v>335</v>
      </c>
      <c r="C31" s="202" t="s">
        <v>286</v>
      </c>
      <c r="D31" s="203" t="s">
        <v>287</v>
      </c>
      <c r="E31" s="203" t="s">
        <v>336</v>
      </c>
      <c r="F31" s="204" t="s">
        <v>337</v>
      </c>
      <c r="G31" s="203" t="s">
        <v>81</v>
      </c>
      <c r="H31" s="203" t="s">
        <v>328</v>
      </c>
      <c r="I31" s="205">
        <v>-1318364.8999999999</v>
      </c>
      <c r="J31" s="206"/>
      <c r="K31" s="210" t="s">
        <v>316</v>
      </c>
      <c r="L31" s="78"/>
      <c r="M31" s="78"/>
      <c r="N31" s="78"/>
      <c r="O31" s="149"/>
      <c r="R31" s="161" t="s">
        <v>338</v>
      </c>
      <c r="S31" s="162">
        <f>SUMIFS($I$4:$I$50000,$I$4:$I$50000,"&lt;&gt;",$K$4:$K$50000,"")</f>
        <v>0</v>
      </c>
    </row>
    <row r="32" spans="1:24" ht="15" customHeight="1" x14ac:dyDescent="0.35">
      <c r="A32" s="201" t="s">
        <v>339</v>
      </c>
      <c r="B32" s="202" t="s">
        <v>340</v>
      </c>
      <c r="C32" s="202" t="s">
        <v>286</v>
      </c>
      <c r="D32" s="203" t="s">
        <v>287</v>
      </c>
      <c r="E32" s="203" t="s">
        <v>288</v>
      </c>
      <c r="F32" s="204" t="s">
        <v>289</v>
      </c>
      <c r="G32" s="203" t="s">
        <v>81</v>
      </c>
      <c r="H32" s="203" t="s">
        <v>328</v>
      </c>
      <c r="I32" s="205">
        <v>3908.22</v>
      </c>
      <c r="J32" s="206"/>
      <c r="K32" s="210" t="s">
        <v>292</v>
      </c>
      <c r="L32" s="78"/>
      <c r="M32" s="78"/>
      <c r="N32" s="78"/>
      <c r="O32" s="149"/>
    </row>
    <row r="33" spans="1:19" ht="15" customHeight="1" x14ac:dyDescent="0.35">
      <c r="A33" s="201" t="s">
        <v>339</v>
      </c>
      <c r="B33" s="202" t="s">
        <v>340</v>
      </c>
      <c r="C33" s="202" t="s">
        <v>286</v>
      </c>
      <c r="D33" s="203" t="s">
        <v>287</v>
      </c>
      <c r="E33" s="203" t="s">
        <v>312</v>
      </c>
      <c r="F33" s="204" t="s">
        <v>313</v>
      </c>
      <c r="G33" s="203" t="s">
        <v>81</v>
      </c>
      <c r="H33" s="203" t="s">
        <v>328</v>
      </c>
      <c r="I33" s="205">
        <v>977.07</v>
      </c>
      <c r="J33" s="206"/>
      <c r="K33" s="210" t="s">
        <v>306</v>
      </c>
      <c r="L33" s="78"/>
      <c r="M33" s="78"/>
      <c r="N33" s="78"/>
      <c r="O33" s="149"/>
      <c r="R33" s="163" t="s">
        <v>341</v>
      </c>
      <c r="S33" s="164">
        <f>-1*(SUMIFS(Gruppering201[Korrigert beløp som brukes i beregningen],Gruppering201[Gruppering 201*],"7. Matpenger (innbetalte kostpenger)")/(SUM('4. Selvkost og satser'!$B$42:$B$43)))</f>
        <v>4879.9492771979994</v>
      </c>
    </row>
    <row r="34" spans="1:19" ht="15" customHeight="1" x14ac:dyDescent="0.35">
      <c r="A34" s="201" t="s">
        <v>339</v>
      </c>
      <c r="B34" s="202" t="s">
        <v>340</v>
      </c>
      <c r="C34" s="202" t="s">
        <v>286</v>
      </c>
      <c r="D34" s="203" t="s">
        <v>287</v>
      </c>
      <c r="E34" s="203" t="s">
        <v>320</v>
      </c>
      <c r="F34" s="204" t="s">
        <v>313</v>
      </c>
      <c r="G34" s="203" t="s">
        <v>81</v>
      </c>
      <c r="H34" s="203" t="s">
        <v>328</v>
      </c>
      <c r="I34" s="205">
        <v>-977.07</v>
      </c>
      <c r="J34" s="206"/>
      <c r="K34" s="210" t="s">
        <v>314</v>
      </c>
      <c r="L34" s="78"/>
      <c r="M34" s="78"/>
      <c r="N34" s="78"/>
      <c r="O34" s="149"/>
      <c r="R34" s="157" t="s">
        <v>342</v>
      </c>
    </row>
    <row r="35" spans="1:19" ht="15" customHeight="1" x14ac:dyDescent="0.35">
      <c r="A35" s="201" t="s">
        <v>343</v>
      </c>
      <c r="B35" s="202" t="s">
        <v>344</v>
      </c>
      <c r="C35" s="202" t="s">
        <v>286</v>
      </c>
      <c r="D35" s="203" t="s">
        <v>287</v>
      </c>
      <c r="E35" s="203" t="s">
        <v>345</v>
      </c>
      <c r="F35" s="204" t="s">
        <v>346</v>
      </c>
      <c r="G35" s="203" t="s">
        <v>81</v>
      </c>
      <c r="H35" s="203" t="s">
        <v>328</v>
      </c>
      <c r="I35" s="205">
        <v>1184400.01</v>
      </c>
      <c r="J35" s="206"/>
      <c r="K35" s="210" t="s">
        <v>318</v>
      </c>
      <c r="L35" s="78"/>
      <c r="M35" s="78"/>
      <c r="N35" s="78"/>
      <c r="O35" s="149"/>
    </row>
    <row r="36" spans="1:19" ht="15" customHeight="1" x14ac:dyDescent="0.35">
      <c r="A36" s="201" t="s">
        <v>343</v>
      </c>
      <c r="B36" s="202" t="s">
        <v>344</v>
      </c>
      <c r="C36" s="202" t="s">
        <v>286</v>
      </c>
      <c r="D36" s="203" t="s">
        <v>287</v>
      </c>
      <c r="E36" s="203" t="s">
        <v>347</v>
      </c>
      <c r="F36" s="204" t="s">
        <v>348</v>
      </c>
      <c r="G36" s="203" t="s">
        <v>81</v>
      </c>
      <c r="H36" s="203" t="s">
        <v>328</v>
      </c>
      <c r="I36" s="205">
        <v>376.05</v>
      </c>
      <c r="J36" s="206"/>
      <c r="K36" s="210" t="s">
        <v>318</v>
      </c>
      <c r="L36" s="78"/>
      <c r="M36" s="78"/>
      <c r="N36" s="78"/>
      <c r="O36" s="149"/>
    </row>
    <row r="37" spans="1:19" ht="15" customHeight="1" x14ac:dyDescent="0.35">
      <c r="A37" s="201" t="s">
        <v>343</v>
      </c>
      <c r="B37" s="202" t="s">
        <v>344</v>
      </c>
      <c r="C37" s="202" t="s">
        <v>286</v>
      </c>
      <c r="D37" s="203" t="s">
        <v>287</v>
      </c>
      <c r="E37" s="203" t="s">
        <v>349</v>
      </c>
      <c r="F37" s="204" t="s">
        <v>350</v>
      </c>
      <c r="G37" s="203" t="s">
        <v>81</v>
      </c>
      <c r="H37" s="203" t="s">
        <v>328</v>
      </c>
      <c r="I37" s="205">
        <v>167310</v>
      </c>
      <c r="J37" s="206"/>
      <c r="K37" s="210" t="s">
        <v>318</v>
      </c>
      <c r="L37" s="78"/>
      <c r="M37" s="78"/>
      <c r="N37" s="78"/>
      <c r="O37" s="149"/>
    </row>
    <row r="38" spans="1:19" ht="15" customHeight="1" x14ac:dyDescent="0.35">
      <c r="A38" s="201" t="s">
        <v>343</v>
      </c>
      <c r="B38" s="202" t="s">
        <v>344</v>
      </c>
      <c r="C38" s="202" t="s">
        <v>286</v>
      </c>
      <c r="D38" s="203" t="s">
        <v>287</v>
      </c>
      <c r="E38" s="203" t="s">
        <v>351</v>
      </c>
      <c r="F38" s="204" t="s">
        <v>352</v>
      </c>
      <c r="G38" s="203" t="s">
        <v>81</v>
      </c>
      <c r="H38" s="203" t="s">
        <v>328</v>
      </c>
      <c r="I38" s="205">
        <v>803.52</v>
      </c>
      <c r="J38" s="206"/>
      <c r="K38" s="210" t="s">
        <v>318</v>
      </c>
      <c r="L38" s="78"/>
      <c r="M38" s="78"/>
      <c r="N38" s="78"/>
      <c r="O38" s="149"/>
    </row>
    <row r="39" spans="1:19" ht="15" customHeight="1" x14ac:dyDescent="0.35">
      <c r="A39" s="201" t="s">
        <v>343</v>
      </c>
      <c r="B39" s="202" t="s">
        <v>344</v>
      </c>
      <c r="C39" s="202" t="s">
        <v>286</v>
      </c>
      <c r="D39" s="203" t="s">
        <v>287</v>
      </c>
      <c r="E39" s="203" t="s">
        <v>353</v>
      </c>
      <c r="F39" s="204" t="s">
        <v>354</v>
      </c>
      <c r="G39" s="203" t="s">
        <v>81</v>
      </c>
      <c r="H39" s="203" t="s">
        <v>328</v>
      </c>
      <c r="I39" s="205">
        <v>-803.52</v>
      </c>
      <c r="J39" s="206"/>
      <c r="K39" s="210" t="s">
        <v>318</v>
      </c>
      <c r="L39" s="78"/>
      <c r="M39" s="78"/>
      <c r="N39" s="78"/>
      <c r="O39" s="149"/>
    </row>
    <row r="40" spans="1:19" ht="15" customHeight="1" x14ac:dyDescent="0.35">
      <c r="A40" s="201" t="s">
        <v>343</v>
      </c>
      <c r="B40" s="202" t="s">
        <v>344</v>
      </c>
      <c r="C40" s="202" t="s">
        <v>286</v>
      </c>
      <c r="D40" s="203" t="s">
        <v>287</v>
      </c>
      <c r="E40" s="203" t="s">
        <v>355</v>
      </c>
      <c r="F40" s="204" t="s">
        <v>356</v>
      </c>
      <c r="G40" s="203" t="s">
        <v>81</v>
      </c>
      <c r="H40" s="203" t="s">
        <v>328</v>
      </c>
      <c r="I40" s="205">
        <v>190757.39</v>
      </c>
      <c r="J40" s="206"/>
      <c r="K40" s="210" t="s">
        <v>318</v>
      </c>
      <c r="L40" s="78"/>
      <c r="M40" s="78"/>
      <c r="N40" s="78"/>
      <c r="O40" s="149"/>
    </row>
    <row r="41" spans="1:19" ht="15" customHeight="1" x14ac:dyDescent="0.35">
      <c r="A41" s="201" t="s">
        <v>343</v>
      </c>
      <c r="B41" s="202" t="s">
        <v>344</v>
      </c>
      <c r="C41" s="202" t="s">
        <v>286</v>
      </c>
      <c r="D41" s="203" t="s">
        <v>287</v>
      </c>
      <c r="E41" s="203" t="s">
        <v>357</v>
      </c>
      <c r="F41" s="204" t="s">
        <v>358</v>
      </c>
      <c r="G41" s="203" t="s">
        <v>81</v>
      </c>
      <c r="H41" s="203" t="s">
        <v>328</v>
      </c>
      <c r="I41" s="205">
        <v>877.45</v>
      </c>
      <c r="J41" s="206"/>
      <c r="K41" s="210" t="s">
        <v>318</v>
      </c>
      <c r="L41" s="78"/>
      <c r="M41" s="78"/>
      <c r="N41" s="78"/>
      <c r="O41" s="149"/>
    </row>
    <row r="42" spans="1:19" ht="15" customHeight="1" x14ac:dyDescent="0.35">
      <c r="A42" s="201" t="s">
        <v>343</v>
      </c>
      <c r="B42" s="202" t="s">
        <v>344</v>
      </c>
      <c r="C42" s="202" t="s">
        <v>286</v>
      </c>
      <c r="D42" s="203" t="s">
        <v>287</v>
      </c>
      <c r="E42" s="203" t="s">
        <v>359</v>
      </c>
      <c r="F42" s="204" t="s">
        <v>360</v>
      </c>
      <c r="G42" s="203" t="s">
        <v>81</v>
      </c>
      <c r="H42" s="203" t="s">
        <v>328</v>
      </c>
      <c r="I42" s="205">
        <v>672.68</v>
      </c>
      <c r="J42" s="206"/>
      <c r="K42" s="210" t="s">
        <v>318</v>
      </c>
      <c r="L42" s="78"/>
      <c r="M42" s="78"/>
      <c r="N42" s="78"/>
      <c r="O42" s="149"/>
    </row>
    <row r="43" spans="1:19" ht="15" customHeight="1" x14ac:dyDescent="0.35">
      <c r="A43" s="201" t="s">
        <v>343</v>
      </c>
      <c r="B43" s="202" t="s">
        <v>344</v>
      </c>
      <c r="C43" s="202" t="s">
        <v>286</v>
      </c>
      <c r="D43" s="203" t="s">
        <v>287</v>
      </c>
      <c r="E43" s="203" t="s">
        <v>312</v>
      </c>
      <c r="F43" s="204" t="s">
        <v>313</v>
      </c>
      <c r="G43" s="203" t="s">
        <v>81</v>
      </c>
      <c r="H43" s="203" t="s">
        <v>328</v>
      </c>
      <c r="I43" s="205">
        <v>66.319999999999993</v>
      </c>
      <c r="J43" s="206"/>
      <c r="K43" s="210" t="s">
        <v>318</v>
      </c>
      <c r="L43" s="78"/>
      <c r="M43" s="78"/>
      <c r="N43" s="78"/>
      <c r="O43" s="149"/>
    </row>
    <row r="44" spans="1:19" ht="15" customHeight="1" x14ac:dyDescent="0.35">
      <c r="A44" s="201" t="s">
        <v>343</v>
      </c>
      <c r="B44" s="202" t="s">
        <v>344</v>
      </c>
      <c r="C44" s="202" t="s">
        <v>286</v>
      </c>
      <c r="D44" s="203" t="s">
        <v>287</v>
      </c>
      <c r="E44" s="203" t="s">
        <v>320</v>
      </c>
      <c r="F44" s="204" t="s">
        <v>313</v>
      </c>
      <c r="G44" s="203" t="s">
        <v>81</v>
      </c>
      <c r="H44" s="203" t="s">
        <v>328</v>
      </c>
      <c r="I44" s="205">
        <v>-66.319999999999993</v>
      </c>
      <c r="J44" s="206"/>
      <c r="K44" s="210" t="s">
        <v>318</v>
      </c>
      <c r="L44" s="78"/>
      <c r="M44" s="78"/>
      <c r="N44" s="78"/>
      <c r="O44" s="149"/>
    </row>
    <row r="45" spans="1:19" ht="15" customHeight="1" x14ac:dyDescent="0.35">
      <c r="A45" s="201" t="s">
        <v>361</v>
      </c>
      <c r="B45" s="202" t="s">
        <v>362</v>
      </c>
      <c r="C45" s="202" t="s">
        <v>286</v>
      </c>
      <c r="D45" s="203" t="s">
        <v>287</v>
      </c>
      <c r="E45" s="203" t="s">
        <v>345</v>
      </c>
      <c r="F45" s="204" t="s">
        <v>346</v>
      </c>
      <c r="G45" s="203" t="s">
        <v>81</v>
      </c>
      <c r="H45" s="203" t="s">
        <v>328</v>
      </c>
      <c r="I45" s="205">
        <v>4360895.54</v>
      </c>
      <c r="J45" s="206"/>
      <c r="K45" s="210" t="s">
        <v>319</v>
      </c>
      <c r="L45" s="78"/>
      <c r="M45" s="78"/>
      <c r="N45" s="78"/>
      <c r="O45" s="149"/>
    </row>
    <row r="46" spans="1:19" ht="15" customHeight="1" x14ac:dyDescent="0.35">
      <c r="A46" s="201" t="s">
        <v>361</v>
      </c>
      <c r="B46" s="202" t="s">
        <v>362</v>
      </c>
      <c r="C46" s="202" t="s">
        <v>286</v>
      </c>
      <c r="D46" s="203" t="s">
        <v>287</v>
      </c>
      <c r="E46" s="203" t="s">
        <v>363</v>
      </c>
      <c r="F46" s="204" t="s">
        <v>364</v>
      </c>
      <c r="G46" s="203" t="s">
        <v>81</v>
      </c>
      <c r="H46" s="203" t="s">
        <v>328</v>
      </c>
      <c r="I46" s="205">
        <v>-24320.27</v>
      </c>
      <c r="J46" s="206"/>
      <c r="K46" s="210" t="s">
        <v>319</v>
      </c>
      <c r="L46" s="78"/>
      <c r="M46" s="78"/>
      <c r="N46" s="78"/>
      <c r="O46" s="149"/>
    </row>
    <row r="47" spans="1:19" ht="15" customHeight="1" x14ac:dyDescent="0.35">
      <c r="A47" s="201" t="s">
        <v>361</v>
      </c>
      <c r="B47" s="202" t="s">
        <v>362</v>
      </c>
      <c r="C47" s="202" t="s">
        <v>286</v>
      </c>
      <c r="D47" s="203" t="s">
        <v>287</v>
      </c>
      <c r="E47" s="203" t="s">
        <v>365</v>
      </c>
      <c r="F47" s="204" t="s">
        <v>366</v>
      </c>
      <c r="G47" s="203" t="s">
        <v>81</v>
      </c>
      <c r="H47" s="203" t="s">
        <v>328</v>
      </c>
      <c r="I47" s="205">
        <v>24320.37</v>
      </c>
      <c r="J47" s="206"/>
      <c r="K47" s="210" t="s">
        <v>319</v>
      </c>
      <c r="L47" s="78"/>
      <c r="M47" s="78"/>
      <c r="N47" s="78"/>
      <c r="O47" s="149"/>
    </row>
    <row r="48" spans="1:19" ht="15" customHeight="1" x14ac:dyDescent="0.35">
      <c r="A48" s="201" t="s">
        <v>361</v>
      </c>
      <c r="B48" s="202" t="s">
        <v>362</v>
      </c>
      <c r="C48" s="202" t="s">
        <v>286</v>
      </c>
      <c r="D48" s="203" t="s">
        <v>287</v>
      </c>
      <c r="E48" s="203" t="s">
        <v>349</v>
      </c>
      <c r="F48" s="204" t="s">
        <v>350</v>
      </c>
      <c r="G48" s="203" t="s">
        <v>81</v>
      </c>
      <c r="H48" s="203" t="s">
        <v>328</v>
      </c>
      <c r="I48" s="205">
        <v>617404.62</v>
      </c>
      <c r="J48" s="206"/>
      <c r="K48" s="210" t="s">
        <v>319</v>
      </c>
      <c r="L48" s="78"/>
      <c r="M48" s="78"/>
      <c r="N48" s="78"/>
      <c r="O48" s="149"/>
    </row>
    <row r="49" spans="1:15" ht="15" customHeight="1" x14ac:dyDescent="0.35">
      <c r="A49" s="201" t="s">
        <v>361</v>
      </c>
      <c r="B49" s="202" t="s">
        <v>362</v>
      </c>
      <c r="C49" s="202" t="s">
        <v>286</v>
      </c>
      <c r="D49" s="203" t="s">
        <v>287</v>
      </c>
      <c r="E49" s="203" t="s">
        <v>351</v>
      </c>
      <c r="F49" s="204" t="s">
        <v>352</v>
      </c>
      <c r="G49" s="203" t="s">
        <v>81</v>
      </c>
      <c r="H49" s="203" t="s">
        <v>328</v>
      </c>
      <c r="I49" s="205">
        <v>5577.08</v>
      </c>
      <c r="J49" s="206"/>
      <c r="K49" s="210" t="s">
        <v>319</v>
      </c>
      <c r="L49" s="78"/>
      <c r="M49" s="78"/>
      <c r="N49" s="78"/>
      <c r="O49" s="149"/>
    </row>
    <row r="50" spans="1:15" ht="15" customHeight="1" x14ac:dyDescent="0.35">
      <c r="A50" s="201" t="s">
        <v>361</v>
      </c>
      <c r="B50" s="202" t="s">
        <v>362</v>
      </c>
      <c r="C50" s="202" t="s">
        <v>286</v>
      </c>
      <c r="D50" s="203" t="s">
        <v>287</v>
      </c>
      <c r="E50" s="203" t="s">
        <v>353</v>
      </c>
      <c r="F50" s="204" t="s">
        <v>354</v>
      </c>
      <c r="G50" s="203" t="s">
        <v>81</v>
      </c>
      <c r="H50" s="203" t="s">
        <v>328</v>
      </c>
      <c r="I50" s="205">
        <v>-5577.08</v>
      </c>
      <c r="J50" s="206"/>
      <c r="K50" s="210" t="s">
        <v>319</v>
      </c>
      <c r="L50" s="78"/>
      <c r="M50" s="78"/>
      <c r="N50" s="78"/>
      <c r="O50" s="149"/>
    </row>
    <row r="51" spans="1:15" ht="15" customHeight="1" x14ac:dyDescent="0.35">
      <c r="A51" s="201" t="s">
        <v>361</v>
      </c>
      <c r="B51" s="202" t="s">
        <v>362</v>
      </c>
      <c r="C51" s="202" t="s">
        <v>286</v>
      </c>
      <c r="D51" s="203" t="s">
        <v>287</v>
      </c>
      <c r="E51" s="203" t="s">
        <v>355</v>
      </c>
      <c r="F51" s="204" t="s">
        <v>356</v>
      </c>
      <c r="G51" s="203" t="s">
        <v>81</v>
      </c>
      <c r="H51" s="203" t="s">
        <v>328</v>
      </c>
      <c r="I51" s="205">
        <v>701038.13</v>
      </c>
      <c r="J51" s="206"/>
      <c r="K51" s="210" t="s">
        <v>319</v>
      </c>
      <c r="L51" s="78"/>
      <c r="M51" s="78"/>
      <c r="N51" s="78"/>
      <c r="O51" s="149"/>
    </row>
    <row r="52" spans="1:15" ht="15" customHeight="1" x14ac:dyDescent="0.35">
      <c r="A52" s="201" t="s">
        <v>361</v>
      </c>
      <c r="B52" s="202" t="s">
        <v>362</v>
      </c>
      <c r="C52" s="202" t="s">
        <v>286</v>
      </c>
      <c r="D52" s="203" t="s">
        <v>287</v>
      </c>
      <c r="E52" s="203" t="s">
        <v>367</v>
      </c>
      <c r="F52" s="204" t="s">
        <v>368</v>
      </c>
      <c r="G52" s="203" t="s">
        <v>81</v>
      </c>
      <c r="H52" s="203" t="s">
        <v>328</v>
      </c>
      <c r="I52" s="205">
        <v>14696</v>
      </c>
      <c r="J52" s="206"/>
      <c r="K52" s="210" t="s">
        <v>319</v>
      </c>
      <c r="L52" s="78"/>
      <c r="M52" s="78"/>
      <c r="N52" s="78"/>
      <c r="O52" s="149"/>
    </row>
    <row r="53" spans="1:15" ht="15" customHeight="1" x14ac:dyDescent="0.35">
      <c r="A53" s="201" t="s">
        <v>361</v>
      </c>
      <c r="B53" s="202" t="s">
        <v>362</v>
      </c>
      <c r="C53" s="202" t="s">
        <v>286</v>
      </c>
      <c r="D53" s="203" t="s">
        <v>287</v>
      </c>
      <c r="E53" s="203" t="s">
        <v>367</v>
      </c>
      <c r="F53" s="204" t="s">
        <v>368</v>
      </c>
      <c r="G53" s="203" t="s">
        <v>369</v>
      </c>
      <c r="H53" s="203" t="s">
        <v>370</v>
      </c>
      <c r="I53" s="205">
        <v>1139</v>
      </c>
      <c r="J53" s="206"/>
      <c r="K53" s="210" t="s">
        <v>319</v>
      </c>
      <c r="L53" s="78"/>
      <c r="M53" s="78"/>
      <c r="N53" s="78"/>
      <c r="O53" s="149"/>
    </row>
    <row r="54" spans="1:15" ht="15" customHeight="1" x14ac:dyDescent="0.35">
      <c r="A54" s="201" t="s">
        <v>361</v>
      </c>
      <c r="B54" s="202" t="s">
        <v>362</v>
      </c>
      <c r="C54" s="202" t="s">
        <v>286</v>
      </c>
      <c r="D54" s="203" t="s">
        <v>287</v>
      </c>
      <c r="E54" s="203" t="s">
        <v>367</v>
      </c>
      <c r="F54" s="204" t="s">
        <v>368</v>
      </c>
      <c r="G54" s="203" t="s">
        <v>371</v>
      </c>
      <c r="H54" s="203" t="s">
        <v>372</v>
      </c>
      <c r="I54" s="205">
        <v>9726</v>
      </c>
      <c r="J54" s="206"/>
      <c r="K54" s="210" t="s">
        <v>319</v>
      </c>
      <c r="L54" s="78"/>
      <c r="M54" s="78"/>
      <c r="N54" s="78"/>
      <c r="O54" s="149"/>
    </row>
    <row r="55" spans="1:15" ht="15" customHeight="1" x14ac:dyDescent="0.35">
      <c r="A55" s="201" t="s">
        <v>361</v>
      </c>
      <c r="B55" s="202" t="s">
        <v>362</v>
      </c>
      <c r="C55" s="202" t="s">
        <v>286</v>
      </c>
      <c r="D55" s="203" t="s">
        <v>287</v>
      </c>
      <c r="E55" s="203" t="s">
        <v>373</v>
      </c>
      <c r="F55" s="204" t="s">
        <v>374</v>
      </c>
      <c r="G55" s="203" t="s">
        <v>81</v>
      </c>
      <c r="H55" s="203" t="s">
        <v>328</v>
      </c>
      <c r="I55" s="205">
        <v>300</v>
      </c>
      <c r="J55" s="206"/>
      <c r="K55" s="210" t="s">
        <v>319</v>
      </c>
      <c r="L55" s="78"/>
      <c r="M55" s="78"/>
      <c r="N55" s="78"/>
      <c r="O55" s="149"/>
    </row>
    <row r="56" spans="1:15" ht="15" customHeight="1" x14ac:dyDescent="0.35">
      <c r="A56" s="201" t="s">
        <v>361</v>
      </c>
      <c r="B56" s="202" t="s">
        <v>362</v>
      </c>
      <c r="C56" s="202" t="s">
        <v>286</v>
      </c>
      <c r="D56" s="203" t="s">
        <v>287</v>
      </c>
      <c r="E56" s="203" t="s">
        <v>375</v>
      </c>
      <c r="F56" s="204" t="s">
        <v>376</v>
      </c>
      <c r="G56" s="203" t="s">
        <v>81</v>
      </c>
      <c r="H56" s="203" t="s">
        <v>328</v>
      </c>
      <c r="I56" s="205">
        <v>2124.11</v>
      </c>
      <c r="J56" s="206"/>
      <c r="K56" s="210" t="s">
        <v>319</v>
      </c>
      <c r="L56" s="78"/>
      <c r="M56" s="78"/>
      <c r="N56" s="78"/>
      <c r="O56" s="149"/>
    </row>
    <row r="57" spans="1:15" ht="15" customHeight="1" x14ac:dyDescent="0.35">
      <c r="A57" s="201" t="s">
        <v>361</v>
      </c>
      <c r="B57" s="202" t="s">
        <v>362</v>
      </c>
      <c r="C57" s="202" t="s">
        <v>286</v>
      </c>
      <c r="D57" s="203" t="s">
        <v>287</v>
      </c>
      <c r="E57" s="203" t="s">
        <v>377</v>
      </c>
      <c r="F57" s="204" t="s">
        <v>378</v>
      </c>
      <c r="G57" s="203" t="s">
        <v>81</v>
      </c>
      <c r="H57" s="203" t="s">
        <v>328</v>
      </c>
      <c r="I57" s="205">
        <v>294.3</v>
      </c>
      <c r="J57" s="206"/>
      <c r="K57" s="210" t="s">
        <v>319</v>
      </c>
      <c r="L57" s="78"/>
      <c r="M57" s="78"/>
      <c r="N57" s="78"/>
      <c r="O57" s="149"/>
    </row>
    <row r="58" spans="1:15" ht="15" customHeight="1" x14ac:dyDescent="0.35">
      <c r="A58" s="201" t="s">
        <v>361</v>
      </c>
      <c r="B58" s="202" t="s">
        <v>362</v>
      </c>
      <c r="C58" s="202" t="s">
        <v>286</v>
      </c>
      <c r="D58" s="203" t="s">
        <v>287</v>
      </c>
      <c r="E58" s="203" t="s">
        <v>288</v>
      </c>
      <c r="F58" s="204" t="s">
        <v>289</v>
      </c>
      <c r="G58" s="203" t="s">
        <v>81</v>
      </c>
      <c r="H58" s="203" t="s">
        <v>328</v>
      </c>
      <c r="I58" s="205">
        <v>12816.4</v>
      </c>
      <c r="J58" s="206"/>
      <c r="K58" s="210" t="s">
        <v>319</v>
      </c>
      <c r="L58" s="78"/>
      <c r="M58" s="78"/>
      <c r="N58" s="78"/>
      <c r="O58" s="149"/>
    </row>
    <row r="59" spans="1:15" ht="15" customHeight="1" x14ac:dyDescent="0.35">
      <c r="A59" s="201" t="s">
        <v>361</v>
      </c>
      <c r="B59" s="202" t="s">
        <v>362</v>
      </c>
      <c r="C59" s="202" t="s">
        <v>286</v>
      </c>
      <c r="D59" s="203" t="s">
        <v>287</v>
      </c>
      <c r="E59" s="203" t="s">
        <v>379</v>
      </c>
      <c r="F59" s="204" t="s">
        <v>380</v>
      </c>
      <c r="G59" s="203" t="s">
        <v>81</v>
      </c>
      <c r="H59" s="203" t="s">
        <v>328</v>
      </c>
      <c r="I59" s="205">
        <v>4261</v>
      </c>
      <c r="J59" s="206"/>
      <c r="K59" s="210" t="s">
        <v>319</v>
      </c>
      <c r="L59" s="78"/>
      <c r="M59" s="78"/>
      <c r="N59" s="78"/>
      <c r="O59" s="149"/>
    </row>
    <row r="60" spans="1:15" ht="15" customHeight="1" x14ac:dyDescent="0.35">
      <c r="A60" s="201" t="s">
        <v>361</v>
      </c>
      <c r="B60" s="202" t="s">
        <v>362</v>
      </c>
      <c r="C60" s="202" t="s">
        <v>286</v>
      </c>
      <c r="D60" s="203" t="s">
        <v>287</v>
      </c>
      <c r="E60" s="203" t="s">
        <v>359</v>
      </c>
      <c r="F60" s="204" t="s">
        <v>360</v>
      </c>
      <c r="G60" s="203" t="s">
        <v>81</v>
      </c>
      <c r="H60" s="203" t="s">
        <v>328</v>
      </c>
      <c r="I60" s="205">
        <v>1391.08</v>
      </c>
      <c r="J60" s="206"/>
      <c r="K60" s="210" t="s">
        <v>319</v>
      </c>
      <c r="L60" s="78"/>
      <c r="M60" s="78"/>
      <c r="N60" s="78"/>
      <c r="O60" s="149"/>
    </row>
    <row r="61" spans="1:15" ht="15" customHeight="1" x14ac:dyDescent="0.35">
      <c r="A61" s="201" t="s">
        <v>361</v>
      </c>
      <c r="B61" s="202" t="s">
        <v>362</v>
      </c>
      <c r="C61" s="202" t="s">
        <v>286</v>
      </c>
      <c r="D61" s="203" t="s">
        <v>287</v>
      </c>
      <c r="E61" s="203" t="s">
        <v>381</v>
      </c>
      <c r="F61" s="204" t="s">
        <v>382</v>
      </c>
      <c r="G61" s="203" t="s">
        <v>81</v>
      </c>
      <c r="H61" s="203" t="s">
        <v>328</v>
      </c>
      <c r="I61" s="205">
        <v>18000</v>
      </c>
      <c r="J61" s="206"/>
      <c r="K61" s="210" t="s">
        <v>319</v>
      </c>
      <c r="L61" s="78"/>
      <c r="M61" s="78"/>
      <c r="N61" s="78"/>
      <c r="O61" s="149"/>
    </row>
    <row r="62" spans="1:15" ht="15" customHeight="1" x14ac:dyDescent="0.35">
      <c r="A62" s="201" t="s">
        <v>361</v>
      </c>
      <c r="B62" s="202" t="s">
        <v>362</v>
      </c>
      <c r="C62" s="202" t="s">
        <v>286</v>
      </c>
      <c r="D62" s="203" t="s">
        <v>287</v>
      </c>
      <c r="E62" s="203" t="s">
        <v>383</v>
      </c>
      <c r="F62" s="204" t="s">
        <v>384</v>
      </c>
      <c r="G62" s="203" t="s">
        <v>81</v>
      </c>
      <c r="H62" s="203" t="s">
        <v>328</v>
      </c>
      <c r="I62" s="205">
        <v>40667.410000000003</v>
      </c>
      <c r="J62" s="206"/>
      <c r="K62" s="210" t="s">
        <v>319</v>
      </c>
      <c r="L62" s="78"/>
      <c r="M62" s="78"/>
      <c r="N62" s="78"/>
      <c r="O62" s="149"/>
    </row>
    <row r="63" spans="1:15" ht="15" customHeight="1" x14ac:dyDescent="0.35">
      <c r="A63" s="201" t="s">
        <v>361</v>
      </c>
      <c r="B63" s="202" t="s">
        <v>362</v>
      </c>
      <c r="C63" s="202" t="s">
        <v>286</v>
      </c>
      <c r="D63" s="203" t="s">
        <v>287</v>
      </c>
      <c r="E63" s="203" t="s">
        <v>297</v>
      </c>
      <c r="F63" s="204" t="s">
        <v>298</v>
      </c>
      <c r="G63" s="203" t="s">
        <v>81</v>
      </c>
      <c r="H63" s="203" t="s">
        <v>328</v>
      </c>
      <c r="I63" s="205">
        <v>1959.95</v>
      </c>
      <c r="J63" s="206"/>
      <c r="K63" s="210" t="s">
        <v>319</v>
      </c>
      <c r="L63" s="78"/>
      <c r="M63" s="78"/>
      <c r="N63" s="78"/>
      <c r="O63" s="149"/>
    </row>
    <row r="64" spans="1:15" ht="15" customHeight="1" x14ac:dyDescent="0.35">
      <c r="A64" s="201" t="s">
        <v>361</v>
      </c>
      <c r="B64" s="202" t="s">
        <v>362</v>
      </c>
      <c r="C64" s="202" t="s">
        <v>286</v>
      </c>
      <c r="D64" s="203" t="s">
        <v>287</v>
      </c>
      <c r="E64" s="203" t="s">
        <v>385</v>
      </c>
      <c r="F64" s="204" t="s">
        <v>386</v>
      </c>
      <c r="G64" s="203" t="s">
        <v>81</v>
      </c>
      <c r="H64" s="203" t="s">
        <v>328</v>
      </c>
      <c r="I64" s="205">
        <v>4875.2</v>
      </c>
      <c r="J64" s="206"/>
      <c r="K64" s="210" t="s">
        <v>319</v>
      </c>
      <c r="L64" s="78"/>
      <c r="M64" s="78"/>
      <c r="N64" s="78"/>
      <c r="O64" s="149"/>
    </row>
    <row r="65" spans="1:15" ht="15" customHeight="1" x14ac:dyDescent="0.35">
      <c r="A65" s="201" t="s">
        <v>361</v>
      </c>
      <c r="B65" s="202" t="s">
        <v>362</v>
      </c>
      <c r="C65" s="202" t="s">
        <v>286</v>
      </c>
      <c r="D65" s="203" t="s">
        <v>287</v>
      </c>
      <c r="E65" s="203" t="s">
        <v>385</v>
      </c>
      <c r="F65" s="204" t="s">
        <v>386</v>
      </c>
      <c r="G65" s="203" t="s">
        <v>387</v>
      </c>
      <c r="H65" s="203" t="s">
        <v>388</v>
      </c>
      <c r="I65" s="205">
        <v>5000</v>
      </c>
      <c r="J65" s="206"/>
      <c r="K65" s="210" t="s">
        <v>319</v>
      </c>
      <c r="L65" s="78"/>
      <c r="M65" s="78"/>
      <c r="N65" s="78"/>
      <c r="O65" s="149"/>
    </row>
    <row r="66" spans="1:15" ht="15" customHeight="1" x14ac:dyDescent="0.35">
      <c r="A66" s="201" t="s">
        <v>361</v>
      </c>
      <c r="B66" s="202" t="s">
        <v>362</v>
      </c>
      <c r="C66" s="202" t="s">
        <v>286</v>
      </c>
      <c r="D66" s="203" t="s">
        <v>287</v>
      </c>
      <c r="E66" s="203" t="s">
        <v>389</v>
      </c>
      <c r="F66" s="204" t="s">
        <v>390</v>
      </c>
      <c r="G66" s="203" t="s">
        <v>81</v>
      </c>
      <c r="H66" s="203" t="s">
        <v>328</v>
      </c>
      <c r="I66" s="205">
        <v>32670</v>
      </c>
      <c r="J66" s="206"/>
      <c r="K66" s="210" t="s">
        <v>319</v>
      </c>
      <c r="L66" s="79"/>
      <c r="M66" s="79"/>
      <c r="N66" s="79"/>
      <c r="O66" s="149"/>
    </row>
    <row r="67" spans="1:15" ht="15" customHeight="1" x14ac:dyDescent="0.35">
      <c r="A67" s="201" t="s">
        <v>361</v>
      </c>
      <c r="B67" s="202" t="s">
        <v>362</v>
      </c>
      <c r="C67" s="202" t="s">
        <v>286</v>
      </c>
      <c r="D67" s="203" t="s">
        <v>287</v>
      </c>
      <c r="E67" s="203" t="s">
        <v>312</v>
      </c>
      <c r="F67" s="204" t="s">
        <v>313</v>
      </c>
      <c r="G67" s="203" t="s">
        <v>81</v>
      </c>
      <c r="H67" s="203" t="s">
        <v>328</v>
      </c>
      <c r="I67" s="205">
        <v>5081.22</v>
      </c>
      <c r="J67" s="206"/>
      <c r="K67" s="210" t="s">
        <v>319</v>
      </c>
      <c r="L67" s="78"/>
      <c r="M67" s="78"/>
      <c r="N67" s="78"/>
      <c r="O67" s="149"/>
    </row>
    <row r="68" spans="1:15" ht="15" customHeight="1" x14ac:dyDescent="0.35">
      <c r="A68" s="201" t="s">
        <v>361</v>
      </c>
      <c r="B68" s="202" t="s">
        <v>362</v>
      </c>
      <c r="C68" s="202" t="s">
        <v>286</v>
      </c>
      <c r="D68" s="203" t="s">
        <v>287</v>
      </c>
      <c r="E68" s="203" t="s">
        <v>312</v>
      </c>
      <c r="F68" s="204" t="s">
        <v>313</v>
      </c>
      <c r="G68" s="203" t="s">
        <v>387</v>
      </c>
      <c r="H68" s="203" t="s">
        <v>388</v>
      </c>
      <c r="I68" s="205">
        <v>1250</v>
      </c>
      <c r="J68" s="206"/>
      <c r="K68" s="210" t="s">
        <v>319</v>
      </c>
      <c r="L68" s="78"/>
      <c r="M68" s="78"/>
      <c r="N68" s="78"/>
      <c r="O68" s="149"/>
    </row>
    <row r="69" spans="1:15" ht="15" customHeight="1" x14ac:dyDescent="0.35">
      <c r="A69" s="201" t="s">
        <v>361</v>
      </c>
      <c r="B69" s="202" t="s">
        <v>362</v>
      </c>
      <c r="C69" s="202" t="s">
        <v>286</v>
      </c>
      <c r="D69" s="203" t="s">
        <v>287</v>
      </c>
      <c r="E69" s="203" t="s">
        <v>391</v>
      </c>
      <c r="F69" s="204" t="s">
        <v>392</v>
      </c>
      <c r="G69" s="203" t="s">
        <v>393</v>
      </c>
      <c r="H69" s="203" t="s">
        <v>394</v>
      </c>
      <c r="I69" s="205">
        <v>2881820</v>
      </c>
      <c r="J69" s="206"/>
      <c r="K69" s="210" t="s">
        <v>319</v>
      </c>
      <c r="L69" s="78"/>
      <c r="M69" s="78"/>
      <c r="N69" s="78"/>
      <c r="O69" s="149"/>
    </row>
    <row r="70" spans="1:15" ht="15" customHeight="1" x14ac:dyDescent="0.35">
      <c r="A70" s="201" t="s">
        <v>361</v>
      </c>
      <c r="B70" s="202" t="s">
        <v>362</v>
      </c>
      <c r="C70" s="202" t="s">
        <v>286</v>
      </c>
      <c r="D70" s="203" t="s">
        <v>287</v>
      </c>
      <c r="E70" s="203" t="s">
        <v>391</v>
      </c>
      <c r="F70" s="204" t="s">
        <v>392</v>
      </c>
      <c r="G70" s="203" t="s">
        <v>395</v>
      </c>
      <c r="H70" s="203" t="s">
        <v>396</v>
      </c>
      <c r="I70" s="205">
        <v>1422787</v>
      </c>
      <c r="J70" s="206"/>
      <c r="K70" s="210" t="s">
        <v>319</v>
      </c>
      <c r="L70" s="78"/>
      <c r="M70" s="78"/>
      <c r="N70" s="78"/>
      <c r="O70" s="149"/>
    </row>
    <row r="71" spans="1:15" ht="15" customHeight="1" x14ac:dyDescent="0.35">
      <c r="A71" s="201" t="s">
        <v>361</v>
      </c>
      <c r="B71" s="202" t="s">
        <v>362</v>
      </c>
      <c r="C71" s="202" t="s">
        <v>286</v>
      </c>
      <c r="D71" s="203" t="s">
        <v>287</v>
      </c>
      <c r="E71" s="203" t="s">
        <v>391</v>
      </c>
      <c r="F71" s="204" t="s">
        <v>392</v>
      </c>
      <c r="G71" s="203" t="s">
        <v>397</v>
      </c>
      <c r="H71" s="203" t="s">
        <v>398</v>
      </c>
      <c r="I71" s="205">
        <v>1138777</v>
      </c>
      <c r="J71" s="206"/>
      <c r="K71" s="210" t="s">
        <v>319</v>
      </c>
      <c r="L71" s="78"/>
      <c r="M71" s="78"/>
      <c r="N71" s="78"/>
      <c r="O71" s="149"/>
    </row>
    <row r="72" spans="1:15" ht="15" customHeight="1" x14ac:dyDescent="0.35">
      <c r="A72" s="201" t="s">
        <v>361</v>
      </c>
      <c r="B72" s="202" t="s">
        <v>362</v>
      </c>
      <c r="C72" s="202" t="s">
        <v>286</v>
      </c>
      <c r="D72" s="203" t="s">
        <v>287</v>
      </c>
      <c r="E72" s="203" t="s">
        <v>399</v>
      </c>
      <c r="F72" s="204" t="s">
        <v>400</v>
      </c>
      <c r="G72" s="203" t="s">
        <v>81</v>
      </c>
      <c r="H72" s="203" t="s">
        <v>328</v>
      </c>
      <c r="I72" s="205">
        <v>664151.25</v>
      </c>
      <c r="J72" s="206"/>
      <c r="K72" s="210" t="s">
        <v>319</v>
      </c>
      <c r="L72" s="78"/>
      <c r="M72" s="78"/>
      <c r="N72" s="78"/>
      <c r="O72" s="149"/>
    </row>
    <row r="73" spans="1:15" ht="15" customHeight="1" x14ac:dyDescent="0.35">
      <c r="A73" s="201" t="s">
        <v>361</v>
      </c>
      <c r="B73" s="202" t="s">
        <v>362</v>
      </c>
      <c r="C73" s="202" t="s">
        <v>286</v>
      </c>
      <c r="D73" s="203" t="s">
        <v>287</v>
      </c>
      <c r="E73" s="203" t="s">
        <v>401</v>
      </c>
      <c r="F73" s="204" t="s">
        <v>402</v>
      </c>
      <c r="G73" s="203" t="s">
        <v>81</v>
      </c>
      <c r="H73" s="203" t="s">
        <v>328</v>
      </c>
      <c r="I73" s="205">
        <v>-12003</v>
      </c>
      <c r="J73" s="206"/>
      <c r="K73" s="210" t="s">
        <v>319</v>
      </c>
      <c r="L73" s="78"/>
      <c r="M73" s="78"/>
      <c r="N73" s="78"/>
      <c r="O73" s="149"/>
    </row>
    <row r="74" spans="1:15" ht="15" customHeight="1" x14ac:dyDescent="0.35">
      <c r="A74" s="201" t="s">
        <v>361</v>
      </c>
      <c r="B74" s="202" t="s">
        <v>362</v>
      </c>
      <c r="C74" s="202" t="s">
        <v>286</v>
      </c>
      <c r="D74" s="203" t="s">
        <v>287</v>
      </c>
      <c r="E74" s="203" t="s">
        <v>320</v>
      </c>
      <c r="F74" s="204" t="s">
        <v>313</v>
      </c>
      <c r="G74" s="203" t="s">
        <v>81</v>
      </c>
      <c r="H74" s="203" t="s">
        <v>328</v>
      </c>
      <c r="I74" s="205">
        <v>-5081.22</v>
      </c>
      <c r="J74" s="206"/>
      <c r="K74" s="210" t="s">
        <v>319</v>
      </c>
      <c r="L74" s="78"/>
      <c r="M74" s="78"/>
      <c r="N74" s="78"/>
      <c r="O74" s="149"/>
    </row>
    <row r="75" spans="1:15" ht="15" customHeight="1" x14ac:dyDescent="0.35">
      <c r="A75" s="201" t="s">
        <v>361</v>
      </c>
      <c r="B75" s="202" t="s">
        <v>362</v>
      </c>
      <c r="C75" s="202" t="s">
        <v>286</v>
      </c>
      <c r="D75" s="203" t="s">
        <v>287</v>
      </c>
      <c r="E75" s="203" t="s">
        <v>320</v>
      </c>
      <c r="F75" s="204" t="s">
        <v>313</v>
      </c>
      <c r="G75" s="203" t="s">
        <v>387</v>
      </c>
      <c r="H75" s="203" t="s">
        <v>388</v>
      </c>
      <c r="I75" s="205">
        <v>-1250</v>
      </c>
      <c r="J75" s="206"/>
      <c r="K75" s="210" t="s">
        <v>319</v>
      </c>
      <c r="L75" s="78"/>
      <c r="M75" s="78"/>
      <c r="N75" s="78"/>
      <c r="O75" s="149"/>
    </row>
    <row r="76" spans="1:15" ht="15" customHeight="1" x14ac:dyDescent="0.35">
      <c r="A76" s="201" t="s">
        <v>361</v>
      </c>
      <c r="B76" s="202" t="s">
        <v>362</v>
      </c>
      <c r="C76" s="202" t="s">
        <v>286</v>
      </c>
      <c r="D76" s="203" t="s">
        <v>287</v>
      </c>
      <c r="E76" s="203" t="s">
        <v>403</v>
      </c>
      <c r="F76" s="204" t="s">
        <v>404</v>
      </c>
      <c r="G76" s="203" t="s">
        <v>81</v>
      </c>
      <c r="H76" s="203" t="s">
        <v>328</v>
      </c>
      <c r="I76" s="205">
        <v>-133415.87</v>
      </c>
      <c r="J76" s="206"/>
      <c r="K76" s="210" t="s">
        <v>319</v>
      </c>
      <c r="L76" s="78"/>
      <c r="M76" s="78"/>
      <c r="N76" s="78"/>
      <c r="O76" s="149"/>
    </row>
    <row r="77" spans="1:15" ht="15" customHeight="1" x14ac:dyDescent="0.35">
      <c r="A77" s="201" t="s">
        <v>361</v>
      </c>
      <c r="B77" s="202" t="s">
        <v>362</v>
      </c>
      <c r="C77" s="202" t="s">
        <v>286</v>
      </c>
      <c r="D77" s="203" t="s">
        <v>287</v>
      </c>
      <c r="E77" s="203" t="s">
        <v>405</v>
      </c>
      <c r="F77" s="204" t="s">
        <v>406</v>
      </c>
      <c r="G77" s="203" t="s">
        <v>81</v>
      </c>
      <c r="H77" s="203" t="s">
        <v>328</v>
      </c>
      <c r="I77" s="205">
        <v>-2665</v>
      </c>
      <c r="J77" s="206"/>
      <c r="K77" s="210" t="s">
        <v>319</v>
      </c>
      <c r="L77" s="78"/>
      <c r="M77" s="78"/>
      <c r="N77" s="78"/>
      <c r="O77" s="149"/>
    </row>
    <row r="78" spans="1:15" ht="15" customHeight="1" x14ac:dyDescent="0.35">
      <c r="A78" s="201" t="s">
        <v>361</v>
      </c>
      <c r="B78" s="202" t="s">
        <v>362</v>
      </c>
      <c r="C78" s="202" t="s">
        <v>407</v>
      </c>
      <c r="D78" s="203" t="s">
        <v>408</v>
      </c>
      <c r="E78" s="203" t="s">
        <v>389</v>
      </c>
      <c r="F78" s="204" t="s">
        <v>390</v>
      </c>
      <c r="G78" s="203" t="s">
        <v>81</v>
      </c>
      <c r="H78" s="203" t="s">
        <v>328</v>
      </c>
      <c r="I78" s="205">
        <v>10703808.689999999</v>
      </c>
      <c r="J78" s="206"/>
      <c r="K78" s="210" t="s">
        <v>323</v>
      </c>
      <c r="L78" s="78"/>
      <c r="M78" s="78"/>
      <c r="N78" s="78"/>
      <c r="O78" s="149"/>
    </row>
    <row r="79" spans="1:15" ht="15" customHeight="1" x14ac:dyDescent="0.35">
      <c r="A79" s="201" t="s">
        <v>361</v>
      </c>
      <c r="B79" s="202" t="s">
        <v>362</v>
      </c>
      <c r="C79" s="202" t="s">
        <v>407</v>
      </c>
      <c r="D79" s="203" t="s">
        <v>408</v>
      </c>
      <c r="E79" s="203" t="s">
        <v>409</v>
      </c>
      <c r="F79" s="203" t="s">
        <v>410</v>
      </c>
      <c r="G79" s="203" t="s">
        <v>81</v>
      </c>
      <c r="H79" s="203" t="s">
        <v>328</v>
      </c>
      <c r="I79" s="205">
        <v>151081833</v>
      </c>
      <c r="J79" s="206"/>
      <c r="K79" s="210" t="s">
        <v>323</v>
      </c>
      <c r="L79" s="78"/>
      <c r="M79" s="78"/>
      <c r="N79" s="78"/>
      <c r="O79" s="149"/>
    </row>
    <row r="80" spans="1:15" ht="15" customHeight="1" x14ac:dyDescent="0.35">
      <c r="A80" s="201" t="s">
        <v>361</v>
      </c>
      <c r="B80" s="202" t="s">
        <v>362</v>
      </c>
      <c r="C80" s="202" t="s">
        <v>407</v>
      </c>
      <c r="D80" s="203" t="s">
        <v>408</v>
      </c>
      <c r="E80" s="203" t="s">
        <v>409</v>
      </c>
      <c r="F80" s="203" t="s">
        <v>410</v>
      </c>
      <c r="G80" s="203" t="s">
        <v>393</v>
      </c>
      <c r="H80" s="203" t="s">
        <v>394</v>
      </c>
      <c r="I80" s="205">
        <v>862620</v>
      </c>
      <c r="J80" s="206"/>
      <c r="K80" s="210" t="s">
        <v>323</v>
      </c>
      <c r="L80" s="78"/>
      <c r="M80" s="78"/>
      <c r="N80" s="78"/>
      <c r="O80" s="149"/>
    </row>
    <row r="81" spans="1:15" ht="15" customHeight="1" x14ac:dyDescent="0.35">
      <c r="A81" s="201" t="s">
        <v>361</v>
      </c>
      <c r="B81" s="202" t="s">
        <v>362</v>
      </c>
      <c r="C81" s="202" t="s">
        <v>407</v>
      </c>
      <c r="D81" s="203" t="s">
        <v>408</v>
      </c>
      <c r="E81" s="203" t="s">
        <v>409</v>
      </c>
      <c r="F81" s="203" t="s">
        <v>410</v>
      </c>
      <c r="G81" s="203" t="s">
        <v>395</v>
      </c>
      <c r="H81" s="203" t="s">
        <v>396</v>
      </c>
      <c r="I81" s="205">
        <v>208255</v>
      </c>
      <c r="J81" s="206"/>
      <c r="K81" s="210" t="s">
        <v>323</v>
      </c>
      <c r="L81" s="78"/>
      <c r="M81" s="78"/>
      <c r="N81" s="78"/>
      <c r="O81" s="149"/>
    </row>
    <row r="82" spans="1:15" ht="15" customHeight="1" x14ac:dyDescent="0.35">
      <c r="A82" s="201" t="s">
        <v>361</v>
      </c>
      <c r="B82" s="202" t="s">
        <v>362</v>
      </c>
      <c r="C82" s="202" t="s">
        <v>407</v>
      </c>
      <c r="D82" s="203" t="s">
        <v>408</v>
      </c>
      <c r="E82" s="203" t="s">
        <v>411</v>
      </c>
      <c r="F82" s="203" t="s">
        <v>412</v>
      </c>
      <c r="G82" s="203" t="s">
        <v>81</v>
      </c>
      <c r="H82" s="203" t="s">
        <v>328</v>
      </c>
      <c r="I82" s="205">
        <v>-712812</v>
      </c>
      <c r="J82" s="206"/>
      <c r="K82" s="210" t="s">
        <v>323</v>
      </c>
      <c r="L82" s="78"/>
      <c r="M82" s="78"/>
      <c r="N82" s="78"/>
      <c r="O82" s="149"/>
    </row>
    <row r="83" spans="1:15" ht="15" customHeight="1" x14ac:dyDescent="0.35">
      <c r="A83" s="201" t="s">
        <v>413</v>
      </c>
      <c r="B83" s="202" t="s">
        <v>414</v>
      </c>
      <c r="C83" s="202" t="s">
        <v>286</v>
      </c>
      <c r="D83" s="203" t="s">
        <v>287</v>
      </c>
      <c r="E83" s="203" t="s">
        <v>415</v>
      </c>
      <c r="F83" s="203" t="s">
        <v>416</v>
      </c>
      <c r="G83" s="203" t="s">
        <v>387</v>
      </c>
      <c r="H83" s="203" t="s">
        <v>388</v>
      </c>
      <c r="I83" s="205">
        <v>27200</v>
      </c>
      <c r="J83" s="206"/>
      <c r="K83" s="210" t="s">
        <v>319</v>
      </c>
      <c r="L83" s="78"/>
      <c r="M83" s="78"/>
      <c r="N83" s="78"/>
      <c r="O83" s="149"/>
    </row>
    <row r="84" spans="1:15" ht="15" customHeight="1" x14ac:dyDescent="0.35">
      <c r="A84" s="201" t="s">
        <v>413</v>
      </c>
      <c r="B84" s="202" t="s">
        <v>414</v>
      </c>
      <c r="C84" s="202" t="s">
        <v>286</v>
      </c>
      <c r="D84" s="203" t="s">
        <v>287</v>
      </c>
      <c r="E84" s="203" t="s">
        <v>367</v>
      </c>
      <c r="F84" s="203" t="s">
        <v>368</v>
      </c>
      <c r="G84" s="203" t="s">
        <v>81</v>
      </c>
      <c r="H84" s="203" t="s">
        <v>328</v>
      </c>
      <c r="I84" s="205">
        <v>6395</v>
      </c>
      <c r="J84" s="206"/>
      <c r="K84" s="210" t="s">
        <v>319</v>
      </c>
      <c r="L84" s="78"/>
      <c r="M84" s="78"/>
      <c r="N84" s="78"/>
      <c r="O84" s="149"/>
    </row>
    <row r="85" spans="1:15" ht="15" customHeight="1" x14ac:dyDescent="0.35">
      <c r="A85" s="201" t="s">
        <v>413</v>
      </c>
      <c r="B85" s="202" t="s">
        <v>414</v>
      </c>
      <c r="C85" s="202" t="s">
        <v>286</v>
      </c>
      <c r="D85" s="203" t="s">
        <v>287</v>
      </c>
      <c r="E85" s="203" t="s">
        <v>367</v>
      </c>
      <c r="F85" s="203" t="s">
        <v>368</v>
      </c>
      <c r="G85" s="203" t="s">
        <v>417</v>
      </c>
      <c r="H85" s="203" t="s">
        <v>418</v>
      </c>
      <c r="I85" s="205">
        <v>6000</v>
      </c>
      <c r="J85" s="206"/>
      <c r="K85" s="210" t="s">
        <v>319</v>
      </c>
      <c r="L85" s="78"/>
      <c r="M85" s="78"/>
      <c r="N85" s="78"/>
      <c r="O85" s="149"/>
    </row>
    <row r="86" spans="1:15" ht="15" customHeight="1" x14ac:dyDescent="0.35">
      <c r="A86" s="201" t="s">
        <v>413</v>
      </c>
      <c r="B86" s="202" t="s">
        <v>414</v>
      </c>
      <c r="C86" s="202" t="s">
        <v>286</v>
      </c>
      <c r="D86" s="203" t="s">
        <v>287</v>
      </c>
      <c r="E86" s="203" t="s">
        <v>367</v>
      </c>
      <c r="F86" s="203" t="s">
        <v>368</v>
      </c>
      <c r="G86" s="203" t="s">
        <v>369</v>
      </c>
      <c r="H86" s="203" t="s">
        <v>370</v>
      </c>
      <c r="I86" s="205">
        <v>1288</v>
      </c>
      <c r="J86" s="206"/>
      <c r="K86" s="210" t="s">
        <v>319</v>
      </c>
      <c r="L86" s="78"/>
      <c r="M86" s="78"/>
      <c r="N86" s="78"/>
      <c r="O86" s="149"/>
    </row>
    <row r="87" spans="1:15" ht="15" customHeight="1" x14ac:dyDescent="0.35">
      <c r="A87" s="201" t="s">
        <v>413</v>
      </c>
      <c r="B87" s="202" t="s">
        <v>414</v>
      </c>
      <c r="C87" s="202" t="s">
        <v>286</v>
      </c>
      <c r="D87" s="203" t="s">
        <v>287</v>
      </c>
      <c r="E87" s="203" t="s">
        <v>375</v>
      </c>
      <c r="F87" s="203" t="s">
        <v>376</v>
      </c>
      <c r="G87" s="203" t="s">
        <v>387</v>
      </c>
      <c r="H87" s="203" t="s">
        <v>388</v>
      </c>
      <c r="I87" s="205">
        <v>57100</v>
      </c>
      <c r="J87" s="206"/>
      <c r="K87" s="210" t="s">
        <v>319</v>
      </c>
      <c r="L87" s="78"/>
      <c r="M87" s="78"/>
      <c r="N87" s="78"/>
      <c r="O87" s="149"/>
    </row>
    <row r="88" spans="1:15" ht="15" customHeight="1" x14ac:dyDescent="0.35">
      <c r="A88" s="201" t="s">
        <v>413</v>
      </c>
      <c r="B88" s="202" t="s">
        <v>414</v>
      </c>
      <c r="C88" s="202" t="s">
        <v>286</v>
      </c>
      <c r="D88" s="203" t="s">
        <v>287</v>
      </c>
      <c r="E88" s="203" t="s">
        <v>379</v>
      </c>
      <c r="F88" s="203" t="s">
        <v>380</v>
      </c>
      <c r="G88" s="203" t="s">
        <v>81</v>
      </c>
      <c r="H88" s="203" t="s">
        <v>328</v>
      </c>
      <c r="I88" s="205">
        <v>1084</v>
      </c>
      <c r="J88" s="206"/>
      <c r="K88" s="210" t="s">
        <v>319</v>
      </c>
      <c r="L88" s="78"/>
      <c r="M88" s="78"/>
      <c r="N88" s="78"/>
      <c r="O88" s="149"/>
    </row>
    <row r="89" spans="1:15" ht="15" customHeight="1" x14ac:dyDescent="0.35">
      <c r="A89" s="201" t="s">
        <v>413</v>
      </c>
      <c r="B89" s="202" t="s">
        <v>414</v>
      </c>
      <c r="C89" s="202" t="s">
        <v>286</v>
      </c>
      <c r="D89" s="203" t="s">
        <v>287</v>
      </c>
      <c r="E89" s="203" t="s">
        <v>379</v>
      </c>
      <c r="F89" s="203" t="s">
        <v>380</v>
      </c>
      <c r="G89" s="203" t="s">
        <v>417</v>
      </c>
      <c r="H89" s="203" t="s">
        <v>418</v>
      </c>
      <c r="I89" s="205">
        <v>2700</v>
      </c>
      <c r="J89" s="206"/>
      <c r="K89" s="210" t="s">
        <v>319</v>
      </c>
      <c r="L89" s="78"/>
      <c r="M89" s="78"/>
      <c r="N89" s="78"/>
      <c r="O89" s="149"/>
    </row>
    <row r="90" spans="1:15" ht="15" customHeight="1" x14ac:dyDescent="0.35">
      <c r="A90" s="201" t="s">
        <v>413</v>
      </c>
      <c r="B90" s="202" t="s">
        <v>414</v>
      </c>
      <c r="C90" s="202" t="s">
        <v>286</v>
      </c>
      <c r="D90" s="203" t="s">
        <v>287</v>
      </c>
      <c r="E90" s="203" t="s">
        <v>312</v>
      </c>
      <c r="F90" s="203" t="s">
        <v>313</v>
      </c>
      <c r="G90" s="203" t="s">
        <v>81</v>
      </c>
      <c r="H90" s="203" t="s">
        <v>328</v>
      </c>
      <c r="I90" s="205">
        <v>171</v>
      </c>
      <c r="J90" s="206"/>
      <c r="K90" s="210" t="s">
        <v>319</v>
      </c>
      <c r="L90" s="78"/>
      <c r="M90" s="78"/>
      <c r="N90" s="78"/>
      <c r="O90" s="149"/>
    </row>
    <row r="91" spans="1:15" ht="15" customHeight="1" x14ac:dyDescent="0.35">
      <c r="A91" s="201" t="s">
        <v>413</v>
      </c>
      <c r="B91" s="202" t="s">
        <v>414</v>
      </c>
      <c r="C91" s="202" t="s">
        <v>286</v>
      </c>
      <c r="D91" s="203" t="s">
        <v>287</v>
      </c>
      <c r="E91" s="203" t="s">
        <v>312</v>
      </c>
      <c r="F91" s="203" t="s">
        <v>313</v>
      </c>
      <c r="G91" s="203" t="s">
        <v>387</v>
      </c>
      <c r="H91" s="203" t="s">
        <v>388</v>
      </c>
      <c r="I91" s="205">
        <v>6800</v>
      </c>
      <c r="J91" s="206"/>
      <c r="K91" s="210" t="s">
        <v>319</v>
      </c>
      <c r="L91" s="78"/>
      <c r="M91" s="78"/>
      <c r="N91" s="78"/>
      <c r="O91" s="149"/>
    </row>
    <row r="92" spans="1:15" ht="15" customHeight="1" x14ac:dyDescent="0.35">
      <c r="A92" s="201" t="s">
        <v>413</v>
      </c>
      <c r="B92" s="202" t="s">
        <v>414</v>
      </c>
      <c r="C92" s="202" t="s">
        <v>286</v>
      </c>
      <c r="D92" s="203" t="s">
        <v>287</v>
      </c>
      <c r="E92" s="203" t="s">
        <v>419</v>
      </c>
      <c r="F92" s="203" t="s">
        <v>420</v>
      </c>
      <c r="G92" s="203" t="s">
        <v>417</v>
      </c>
      <c r="H92" s="203" t="s">
        <v>418</v>
      </c>
      <c r="I92" s="205">
        <v>71300</v>
      </c>
      <c r="J92" s="206"/>
      <c r="K92" s="210" t="s">
        <v>319</v>
      </c>
      <c r="L92" s="78"/>
      <c r="M92" s="78"/>
      <c r="N92" s="78"/>
      <c r="O92" s="149"/>
    </row>
    <row r="93" spans="1:15" ht="15" customHeight="1" x14ac:dyDescent="0.35">
      <c r="A93" s="201" t="s">
        <v>413</v>
      </c>
      <c r="B93" s="202" t="s">
        <v>414</v>
      </c>
      <c r="C93" s="202" t="s">
        <v>286</v>
      </c>
      <c r="D93" s="203" t="s">
        <v>287</v>
      </c>
      <c r="E93" s="203" t="s">
        <v>419</v>
      </c>
      <c r="F93" s="203" t="s">
        <v>420</v>
      </c>
      <c r="G93" s="203" t="s">
        <v>387</v>
      </c>
      <c r="H93" s="203" t="s">
        <v>388</v>
      </c>
      <c r="I93" s="205">
        <v>506779</v>
      </c>
      <c r="J93" s="206"/>
      <c r="K93" s="210" t="s">
        <v>319</v>
      </c>
      <c r="L93" s="78"/>
      <c r="M93" s="78"/>
      <c r="N93" s="78"/>
      <c r="O93" s="149"/>
    </row>
    <row r="94" spans="1:15" ht="15" customHeight="1" x14ac:dyDescent="0.35">
      <c r="A94" s="201" t="s">
        <v>413</v>
      </c>
      <c r="B94" s="202" t="s">
        <v>414</v>
      </c>
      <c r="C94" s="202" t="s">
        <v>286</v>
      </c>
      <c r="D94" s="203" t="s">
        <v>287</v>
      </c>
      <c r="E94" s="203" t="s">
        <v>419</v>
      </c>
      <c r="F94" s="203" t="s">
        <v>420</v>
      </c>
      <c r="G94" s="203" t="s">
        <v>421</v>
      </c>
      <c r="H94" s="203" t="s">
        <v>422</v>
      </c>
      <c r="I94" s="205">
        <v>150000</v>
      </c>
      <c r="J94" s="206"/>
      <c r="K94" s="210" t="s">
        <v>319</v>
      </c>
      <c r="L94" s="78"/>
      <c r="M94" s="78"/>
      <c r="N94" s="78"/>
      <c r="O94" s="149"/>
    </row>
    <row r="95" spans="1:15" ht="15" customHeight="1" x14ac:dyDescent="0.35">
      <c r="A95" s="201" t="s">
        <v>413</v>
      </c>
      <c r="B95" s="202" t="s">
        <v>414</v>
      </c>
      <c r="C95" s="202" t="s">
        <v>286</v>
      </c>
      <c r="D95" s="203" t="s">
        <v>287</v>
      </c>
      <c r="E95" s="203" t="s">
        <v>423</v>
      </c>
      <c r="F95" s="203" t="s">
        <v>424</v>
      </c>
      <c r="G95" s="203" t="s">
        <v>81</v>
      </c>
      <c r="H95" s="203" t="s">
        <v>328</v>
      </c>
      <c r="I95" s="205">
        <v>0</v>
      </c>
      <c r="J95" s="206"/>
      <c r="K95" s="210" t="s">
        <v>319</v>
      </c>
      <c r="L95" s="78"/>
      <c r="M95" s="78"/>
      <c r="N95" s="78"/>
      <c r="O95" s="149"/>
    </row>
    <row r="96" spans="1:15" ht="15" customHeight="1" x14ac:dyDescent="0.35">
      <c r="A96" s="201" t="s">
        <v>413</v>
      </c>
      <c r="B96" s="202" t="s">
        <v>414</v>
      </c>
      <c r="C96" s="202" t="s">
        <v>286</v>
      </c>
      <c r="D96" s="203" t="s">
        <v>287</v>
      </c>
      <c r="E96" s="203" t="s">
        <v>423</v>
      </c>
      <c r="F96" s="203" t="s">
        <v>424</v>
      </c>
      <c r="G96" s="203" t="s">
        <v>417</v>
      </c>
      <c r="H96" s="203" t="s">
        <v>418</v>
      </c>
      <c r="I96" s="205">
        <v>-130000</v>
      </c>
      <c r="J96" s="206"/>
      <c r="K96" s="210" t="s">
        <v>319</v>
      </c>
      <c r="L96" s="78"/>
      <c r="M96" s="78"/>
      <c r="N96" s="78"/>
      <c r="O96" s="149"/>
    </row>
    <row r="97" spans="1:15" ht="15" customHeight="1" x14ac:dyDescent="0.35">
      <c r="A97" s="201" t="s">
        <v>413</v>
      </c>
      <c r="B97" s="202" t="s">
        <v>414</v>
      </c>
      <c r="C97" s="202" t="s">
        <v>286</v>
      </c>
      <c r="D97" s="203" t="s">
        <v>287</v>
      </c>
      <c r="E97" s="203" t="s">
        <v>423</v>
      </c>
      <c r="F97" s="203" t="s">
        <v>424</v>
      </c>
      <c r="G97" s="203" t="s">
        <v>425</v>
      </c>
      <c r="H97" s="203" t="s">
        <v>426</v>
      </c>
      <c r="I97" s="205">
        <v>-1614915</v>
      </c>
      <c r="J97" s="206"/>
      <c r="K97" s="210" t="s">
        <v>319</v>
      </c>
      <c r="L97" s="78"/>
      <c r="M97" s="78"/>
      <c r="N97" s="78"/>
      <c r="O97" s="149" t="s">
        <v>427</v>
      </c>
    </row>
    <row r="98" spans="1:15" ht="15" customHeight="1" x14ac:dyDescent="0.35">
      <c r="A98" s="201" t="s">
        <v>413</v>
      </c>
      <c r="B98" s="202" t="s">
        <v>414</v>
      </c>
      <c r="C98" s="202" t="s">
        <v>286</v>
      </c>
      <c r="D98" s="203" t="s">
        <v>287</v>
      </c>
      <c r="E98" s="203" t="s">
        <v>423</v>
      </c>
      <c r="F98" s="203" t="s">
        <v>424</v>
      </c>
      <c r="G98" s="203" t="s">
        <v>387</v>
      </c>
      <c r="H98" s="203" t="s">
        <v>388</v>
      </c>
      <c r="I98" s="205">
        <v>-734269</v>
      </c>
      <c r="J98" s="206"/>
      <c r="K98" s="210" t="s">
        <v>319</v>
      </c>
      <c r="L98" s="78"/>
      <c r="M98" s="78"/>
      <c r="N98" s="78"/>
      <c r="O98" s="149"/>
    </row>
    <row r="99" spans="1:15" ht="15" customHeight="1" x14ac:dyDescent="0.35">
      <c r="A99" s="201" t="s">
        <v>413</v>
      </c>
      <c r="B99" s="202" t="s">
        <v>414</v>
      </c>
      <c r="C99" s="202" t="s">
        <v>286</v>
      </c>
      <c r="D99" s="203" t="s">
        <v>287</v>
      </c>
      <c r="E99" s="203" t="s">
        <v>423</v>
      </c>
      <c r="F99" s="203" t="s">
        <v>424</v>
      </c>
      <c r="G99" s="203" t="s">
        <v>421</v>
      </c>
      <c r="H99" s="203" t="s">
        <v>422</v>
      </c>
      <c r="I99" s="205">
        <v>-1543049</v>
      </c>
      <c r="J99" s="206"/>
      <c r="K99" s="210" t="s">
        <v>319</v>
      </c>
      <c r="L99" s="78"/>
      <c r="M99" s="78"/>
      <c r="N99" s="78"/>
      <c r="O99" s="149"/>
    </row>
    <row r="100" spans="1:15" ht="15" customHeight="1" x14ac:dyDescent="0.35">
      <c r="A100" s="201" t="s">
        <v>413</v>
      </c>
      <c r="B100" s="202" t="s">
        <v>414</v>
      </c>
      <c r="C100" s="202" t="s">
        <v>286</v>
      </c>
      <c r="D100" s="203" t="s">
        <v>287</v>
      </c>
      <c r="E100" s="203" t="s">
        <v>423</v>
      </c>
      <c r="F100" s="203" t="s">
        <v>424</v>
      </c>
      <c r="G100" s="203" t="s">
        <v>428</v>
      </c>
      <c r="H100" s="203" t="s">
        <v>429</v>
      </c>
      <c r="I100" s="205">
        <v>-527658</v>
      </c>
      <c r="J100" s="206"/>
      <c r="K100" s="210" t="s">
        <v>319</v>
      </c>
      <c r="L100" s="78"/>
      <c r="M100" s="78"/>
      <c r="N100" s="78"/>
      <c r="O100" s="149"/>
    </row>
    <row r="101" spans="1:15" ht="15" customHeight="1" x14ac:dyDescent="0.35">
      <c r="A101" s="201" t="s">
        <v>413</v>
      </c>
      <c r="B101" s="202" t="s">
        <v>414</v>
      </c>
      <c r="C101" s="202" t="s">
        <v>286</v>
      </c>
      <c r="D101" s="203" t="s">
        <v>287</v>
      </c>
      <c r="E101" s="203" t="s">
        <v>320</v>
      </c>
      <c r="F101" s="203" t="s">
        <v>313</v>
      </c>
      <c r="G101" s="203" t="s">
        <v>81</v>
      </c>
      <c r="H101" s="203" t="s">
        <v>328</v>
      </c>
      <c r="I101" s="205">
        <v>-171</v>
      </c>
      <c r="J101" s="206"/>
      <c r="K101" s="210" t="s">
        <v>319</v>
      </c>
      <c r="L101" s="78"/>
      <c r="M101" s="78"/>
      <c r="N101" s="78"/>
      <c r="O101" s="149"/>
    </row>
    <row r="102" spans="1:15" ht="15" customHeight="1" x14ac:dyDescent="0.35">
      <c r="A102" s="201" t="s">
        <v>413</v>
      </c>
      <c r="B102" s="202" t="s">
        <v>414</v>
      </c>
      <c r="C102" s="202" t="s">
        <v>286</v>
      </c>
      <c r="D102" s="203" t="s">
        <v>287</v>
      </c>
      <c r="E102" s="203" t="s">
        <v>320</v>
      </c>
      <c r="F102" s="203" t="s">
        <v>313</v>
      </c>
      <c r="G102" s="203" t="s">
        <v>387</v>
      </c>
      <c r="H102" s="203" t="s">
        <v>388</v>
      </c>
      <c r="I102" s="205">
        <v>-6800</v>
      </c>
      <c r="J102" s="206"/>
      <c r="K102" s="210" t="s">
        <v>319</v>
      </c>
      <c r="L102" s="78"/>
      <c r="M102" s="78"/>
      <c r="N102" s="78"/>
      <c r="O102" s="149"/>
    </row>
    <row r="103" spans="1:15" ht="15" customHeight="1" x14ac:dyDescent="0.35">
      <c r="A103" s="201" t="s">
        <v>413</v>
      </c>
      <c r="B103" s="202" t="s">
        <v>414</v>
      </c>
      <c r="C103" s="202" t="s">
        <v>286</v>
      </c>
      <c r="D103" s="203" t="s">
        <v>287</v>
      </c>
      <c r="E103" s="203" t="s">
        <v>430</v>
      </c>
      <c r="F103" s="203" t="s">
        <v>431</v>
      </c>
      <c r="G103" s="203" t="s">
        <v>425</v>
      </c>
      <c r="H103" s="203" t="s">
        <v>426</v>
      </c>
      <c r="I103" s="205">
        <v>-581374</v>
      </c>
      <c r="J103" s="206"/>
      <c r="K103" s="210" t="s">
        <v>319</v>
      </c>
      <c r="L103" s="78"/>
      <c r="M103" s="78"/>
      <c r="N103" s="78"/>
      <c r="O103" s="149" t="s">
        <v>427</v>
      </c>
    </row>
    <row r="104" spans="1:15" ht="15" customHeight="1" x14ac:dyDescent="0.35">
      <c r="A104" s="201" t="s">
        <v>413</v>
      </c>
      <c r="B104" s="202" t="s">
        <v>414</v>
      </c>
      <c r="C104" s="202" t="s">
        <v>286</v>
      </c>
      <c r="D104" s="203" t="s">
        <v>287</v>
      </c>
      <c r="E104" s="203" t="s">
        <v>430</v>
      </c>
      <c r="F104" s="203" t="s">
        <v>431</v>
      </c>
      <c r="G104" s="203" t="s">
        <v>387</v>
      </c>
      <c r="H104" s="203" t="s">
        <v>388</v>
      </c>
      <c r="I104" s="205">
        <v>-481810</v>
      </c>
      <c r="J104" s="206"/>
      <c r="K104" s="210" t="s">
        <v>319</v>
      </c>
      <c r="L104" s="78"/>
      <c r="M104" s="78"/>
      <c r="N104" s="78"/>
      <c r="O104" s="149"/>
    </row>
    <row r="105" spans="1:15" ht="15" customHeight="1" x14ac:dyDescent="0.35">
      <c r="A105" s="201" t="s">
        <v>413</v>
      </c>
      <c r="B105" s="202" t="s">
        <v>414</v>
      </c>
      <c r="C105" s="202" t="s">
        <v>407</v>
      </c>
      <c r="D105" s="203" t="s">
        <v>408</v>
      </c>
      <c r="E105" s="203" t="s">
        <v>409</v>
      </c>
      <c r="F105" s="203" t="s">
        <v>410</v>
      </c>
      <c r="G105" s="203" t="s">
        <v>417</v>
      </c>
      <c r="H105" s="203" t="s">
        <v>418</v>
      </c>
      <c r="I105" s="205">
        <v>50000</v>
      </c>
      <c r="J105" s="206"/>
      <c r="K105" s="210" t="s">
        <v>323</v>
      </c>
      <c r="L105" s="78"/>
      <c r="M105" s="78"/>
      <c r="N105" s="78"/>
      <c r="O105" s="149"/>
    </row>
    <row r="106" spans="1:15" ht="15" customHeight="1" x14ac:dyDescent="0.35">
      <c r="A106" s="201" t="s">
        <v>413</v>
      </c>
      <c r="B106" s="202" t="s">
        <v>414</v>
      </c>
      <c r="C106" s="202" t="s">
        <v>407</v>
      </c>
      <c r="D106" s="203" t="s">
        <v>408</v>
      </c>
      <c r="E106" s="203" t="s">
        <v>409</v>
      </c>
      <c r="F106" s="203" t="s">
        <v>410</v>
      </c>
      <c r="G106" s="203" t="s">
        <v>428</v>
      </c>
      <c r="H106" s="203" t="s">
        <v>429</v>
      </c>
      <c r="I106" s="205">
        <v>527657.9</v>
      </c>
      <c r="J106" s="206"/>
      <c r="K106" s="210" t="s">
        <v>323</v>
      </c>
      <c r="L106" s="78"/>
      <c r="M106" s="78"/>
      <c r="N106" s="78"/>
      <c r="O106" s="149"/>
    </row>
    <row r="107" spans="1:15" ht="15" customHeight="1" x14ac:dyDescent="0.35">
      <c r="A107" s="201" t="s">
        <v>432</v>
      </c>
      <c r="B107" s="202" t="s">
        <v>433</v>
      </c>
      <c r="C107" s="202" t="s">
        <v>286</v>
      </c>
      <c r="D107" s="203" t="s">
        <v>287</v>
      </c>
      <c r="E107" s="203" t="s">
        <v>367</v>
      </c>
      <c r="F107" s="203" t="s">
        <v>368</v>
      </c>
      <c r="G107" s="203" t="s">
        <v>81</v>
      </c>
      <c r="H107" s="203" t="s">
        <v>328</v>
      </c>
      <c r="I107" s="205">
        <v>991</v>
      </c>
      <c r="J107" s="206"/>
      <c r="K107" s="210" t="s">
        <v>318</v>
      </c>
      <c r="L107" s="78"/>
      <c r="M107" s="78"/>
      <c r="N107" s="78"/>
      <c r="O107" s="149"/>
    </row>
    <row r="108" spans="1:15" ht="15" customHeight="1" x14ac:dyDescent="0.35">
      <c r="A108" s="201" t="s">
        <v>432</v>
      </c>
      <c r="B108" s="202" t="s">
        <v>433</v>
      </c>
      <c r="C108" s="202" t="s">
        <v>286</v>
      </c>
      <c r="D108" s="203" t="s">
        <v>287</v>
      </c>
      <c r="E108" s="203" t="s">
        <v>375</v>
      </c>
      <c r="F108" s="203" t="s">
        <v>376</v>
      </c>
      <c r="G108" s="203" t="s">
        <v>81</v>
      </c>
      <c r="H108" s="203" t="s">
        <v>328</v>
      </c>
      <c r="I108" s="205">
        <v>37863.86</v>
      </c>
      <c r="J108" s="206"/>
      <c r="K108" s="210" t="s">
        <v>318</v>
      </c>
      <c r="L108" s="78"/>
      <c r="M108" s="78"/>
      <c r="N108" s="78"/>
      <c r="O108" s="149"/>
    </row>
    <row r="109" spans="1:15" ht="15" customHeight="1" x14ac:dyDescent="0.35">
      <c r="A109" s="201" t="s">
        <v>432</v>
      </c>
      <c r="B109" s="202" t="s">
        <v>433</v>
      </c>
      <c r="C109" s="202" t="s">
        <v>286</v>
      </c>
      <c r="D109" s="203" t="s">
        <v>287</v>
      </c>
      <c r="E109" s="203" t="s">
        <v>377</v>
      </c>
      <c r="F109" s="203" t="s">
        <v>378</v>
      </c>
      <c r="G109" s="203" t="s">
        <v>81</v>
      </c>
      <c r="H109" s="203" t="s">
        <v>328</v>
      </c>
      <c r="I109" s="205">
        <v>598</v>
      </c>
      <c r="J109" s="206"/>
      <c r="K109" s="210" t="s">
        <v>318</v>
      </c>
      <c r="L109" s="78"/>
      <c r="M109" s="78"/>
      <c r="N109" s="78"/>
      <c r="O109" s="149"/>
    </row>
    <row r="110" spans="1:15" ht="15" customHeight="1" x14ac:dyDescent="0.35">
      <c r="A110" s="201" t="s">
        <v>432</v>
      </c>
      <c r="B110" s="202" t="s">
        <v>433</v>
      </c>
      <c r="C110" s="202" t="s">
        <v>286</v>
      </c>
      <c r="D110" s="203" t="s">
        <v>287</v>
      </c>
      <c r="E110" s="203" t="s">
        <v>434</v>
      </c>
      <c r="F110" s="203" t="s">
        <v>435</v>
      </c>
      <c r="G110" s="203" t="s">
        <v>81</v>
      </c>
      <c r="H110" s="203" t="s">
        <v>328</v>
      </c>
      <c r="I110" s="205">
        <v>4392</v>
      </c>
      <c r="J110" s="206"/>
      <c r="K110" s="210" t="s">
        <v>318</v>
      </c>
      <c r="L110" s="78"/>
      <c r="M110" s="78"/>
      <c r="N110" s="78"/>
      <c r="O110" s="149"/>
    </row>
    <row r="111" spans="1:15" ht="15" customHeight="1" x14ac:dyDescent="0.35">
      <c r="A111" s="201" t="s">
        <v>432</v>
      </c>
      <c r="B111" s="202" t="s">
        <v>433</v>
      </c>
      <c r="C111" s="202" t="s">
        <v>286</v>
      </c>
      <c r="D111" s="203" t="s">
        <v>287</v>
      </c>
      <c r="E111" s="203" t="s">
        <v>288</v>
      </c>
      <c r="F111" s="203" t="s">
        <v>289</v>
      </c>
      <c r="G111" s="203" t="s">
        <v>81</v>
      </c>
      <c r="H111" s="203" t="s">
        <v>328</v>
      </c>
      <c r="I111" s="205">
        <v>-4176</v>
      </c>
      <c r="J111" s="206"/>
      <c r="K111" s="210" t="s">
        <v>318</v>
      </c>
      <c r="L111" s="78"/>
      <c r="M111" s="78"/>
      <c r="N111" s="78"/>
      <c r="O111" s="149"/>
    </row>
    <row r="112" spans="1:15" ht="15" customHeight="1" x14ac:dyDescent="0.35">
      <c r="A112" s="201" t="s">
        <v>432</v>
      </c>
      <c r="B112" s="202" t="s">
        <v>433</v>
      </c>
      <c r="C112" s="202" t="s">
        <v>286</v>
      </c>
      <c r="D112" s="203" t="s">
        <v>287</v>
      </c>
      <c r="E112" s="203" t="s">
        <v>436</v>
      </c>
      <c r="F112" s="203" t="s">
        <v>437</v>
      </c>
      <c r="G112" s="203" t="s">
        <v>81</v>
      </c>
      <c r="H112" s="203" t="s">
        <v>328</v>
      </c>
      <c r="I112" s="205">
        <v>29389.67</v>
      </c>
      <c r="J112" s="206"/>
      <c r="K112" s="210" t="s">
        <v>318</v>
      </c>
      <c r="L112" s="78"/>
      <c r="M112" s="78"/>
      <c r="N112" s="78"/>
      <c r="O112" s="149"/>
    </row>
    <row r="113" spans="1:15" ht="15" customHeight="1" x14ac:dyDescent="0.35">
      <c r="A113" s="201" t="s">
        <v>432</v>
      </c>
      <c r="B113" s="202" t="s">
        <v>433</v>
      </c>
      <c r="C113" s="202" t="s">
        <v>286</v>
      </c>
      <c r="D113" s="203" t="s">
        <v>287</v>
      </c>
      <c r="E113" s="203" t="s">
        <v>379</v>
      </c>
      <c r="F113" s="203" t="s">
        <v>380</v>
      </c>
      <c r="G113" s="203" t="s">
        <v>81</v>
      </c>
      <c r="H113" s="203" t="s">
        <v>328</v>
      </c>
      <c r="I113" s="205">
        <v>1079</v>
      </c>
      <c r="J113" s="206"/>
      <c r="K113" s="210" t="s">
        <v>318</v>
      </c>
      <c r="L113" s="78"/>
      <c r="M113" s="78"/>
      <c r="N113" s="78"/>
      <c r="O113" s="149"/>
    </row>
    <row r="114" spans="1:15" ht="15" customHeight="1" x14ac:dyDescent="0.35">
      <c r="A114" s="201" t="s">
        <v>432</v>
      </c>
      <c r="B114" s="202" t="s">
        <v>433</v>
      </c>
      <c r="C114" s="202" t="s">
        <v>286</v>
      </c>
      <c r="D114" s="203" t="s">
        <v>287</v>
      </c>
      <c r="E114" s="203" t="s">
        <v>312</v>
      </c>
      <c r="F114" s="203" t="s">
        <v>313</v>
      </c>
      <c r="G114" s="203" t="s">
        <v>81</v>
      </c>
      <c r="H114" s="203" t="s">
        <v>328</v>
      </c>
      <c r="I114" s="205">
        <v>9986.67</v>
      </c>
      <c r="J114" s="206"/>
      <c r="K114" s="210" t="s">
        <v>318</v>
      </c>
      <c r="L114" s="78"/>
      <c r="M114" s="78"/>
      <c r="N114" s="78"/>
      <c r="O114" s="149"/>
    </row>
    <row r="115" spans="1:15" ht="15" customHeight="1" x14ac:dyDescent="0.35">
      <c r="A115" s="201" t="s">
        <v>432</v>
      </c>
      <c r="B115" s="202" t="s">
        <v>433</v>
      </c>
      <c r="C115" s="202" t="s">
        <v>286</v>
      </c>
      <c r="D115" s="203" t="s">
        <v>287</v>
      </c>
      <c r="E115" s="203" t="s">
        <v>419</v>
      </c>
      <c r="F115" s="203" t="s">
        <v>420</v>
      </c>
      <c r="G115" s="203" t="s">
        <v>421</v>
      </c>
      <c r="H115" s="203" t="s">
        <v>422</v>
      </c>
      <c r="I115" s="205">
        <v>270000</v>
      </c>
      <c r="J115" s="206"/>
      <c r="K115" s="210" t="s">
        <v>324</v>
      </c>
      <c r="L115" s="78"/>
      <c r="M115" s="78"/>
      <c r="N115" s="78"/>
      <c r="O115" s="149"/>
    </row>
    <row r="116" spans="1:15" ht="15" customHeight="1" x14ac:dyDescent="0.35">
      <c r="A116" s="201" t="s">
        <v>432</v>
      </c>
      <c r="B116" s="202" t="s">
        <v>433</v>
      </c>
      <c r="C116" s="202" t="s">
        <v>286</v>
      </c>
      <c r="D116" s="203" t="s">
        <v>287</v>
      </c>
      <c r="E116" s="203" t="s">
        <v>419</v>
      </c>
      <c r="F116" s="203" t="s">
        <v>420</v>
      </c>
      <c r="G116" s="203" t="s">
        <v>428</v>
      </c>
      <c r="H116" s="203" t="s">
        <v>429</v>
      </c>
      <c r="I116" s="205">
        <v>1954418</v>
      </c>
      <c r="J116" s="206"/>
      <c r="K116" s="210" t="s">
        <v>324</v>
      </c>
      <c r="L116" s="78"/>
      <c r="M116" s="78"/>
      <c r="N116" s="78"/>
      <c r="O116" s="149"/>
    </row>
    <row r="117" spans="1:15" ht="15" customHeight="1" x14ac:dyDescent="0.35">
      <c r="A117" s="201" t="s">
        <v>432</v>
      </c>
      <c r="B117" s="203" t="s">
        <v>433</v>
      </c>
      <c r="C117" s="202" t="s">
        <v>286</v>
      </c>
      <c r="D117" s="203" t="s">
        <v>287</v>
      </c>
      <c r="E117" s="203" t="s">
        <v>423</v>
      </c>
      <c r="F117" s="203" t="s">
        <v>424</v>
      </c>
      <c r="G117" s="203" t="s">
        <v>81</v>
      </c>
      <c r="H117" s="203" t="s">
        <v>328</v>
      </c>
      <c r="I117" s="205">
        <v>-540000</v>
      </c>
      <c r="J117" s="206"/>
      <c r="K117" s="210" t="s">
        <v>324</v>
      </c>
      <c r="L117" s="78"/>
      <c r="M117" s="78"/>
      <c r="N117" s="78"/>
      <c r="O117" s="149"/>
    </row>
    <row r="118" spans="1:15" ht="15" customHeight="1" x14ac:dyDescent="0.35">
      <c r="A118" s="201" t="s">
        <v>432</v>
      </c>
      <c r="B118" s="203" t="s">
        <v>433</v>
      </c>
      <c r="C118" s="202" t="s">
        <v>286</v>
      </c>
      <c r="D118" s="203" t="s">
        <v>287</v>
      </c>
      <c r="E118" s="203" t="s">
        <v>423</v>
      </c>
      <c r="F118" s="203" t="s">
        <v>424</v>
      </c>
      <c r="G118" s="203" t="s">
        <v>428</v>
      </c>
      <c r="H118" s="203" t="s">
        <v>429</v>
      </c>
      <c r="I118" s="205">
        <v>-2011932</v>
      </c>
      <c r="J118" s="206"/>
      <c r="K118" s="210" t="s">
        <v>324</v>
      </c>
      <c r="L118" s="78"/>
      <c r="M118" s="78"/>
      <c r="N118" s="78"/>
      <c r="O118" s="149"/>
    </row>
    <row r="119" spans="1:15" ht="15" customHeight="1" x14ac:dyDescent="0.35">
      <c r="A119" s="201" t="s">
        <v>432</v>
      </c>
      <c r="B119" s="203" t="s">
        <v>433</v>
      </c>
      <c r="C119" s="202" t="s">
        <v>286</v>
      </c>
      <c r="D119" s="203" t="s">
        <v>287</v>
      </c>
      <c r="E119" s="203" t="s">
        <v>320</v>
      </c>
      <c r="F119" s="203" t="s">
        <v>313</v>
      </c>
      <c r="G119" s="203" t="s">
        <v>81</v>
      </c>
      <c r="H119" s="203" t="s">
        <v>328</v>
      </c>
      <c r="I119" s="205">
        <v>-9986.67</v>
      </c>
      <c r="J119" s="206"/>
      <c r="K119" s="210" t="s">
        <v>318</v>
      </c>
      <c r="L119" s="78"/>
      <c r="M119" s="78"/>
      <c r="N119" s="78"/>
      <c r="O119" s="149"/>
    </row>
    <row r="120" spans="1:15" ht="15" customHeight="1" x14ac:dyDescent="0.35">
      <c r="A120" s="201" t="s">
        <v>438</v>
      </c>
      <c r="B120" s="203" t="s">
        <v>439</v>
      </c>
      <c r="C120" s="202" t="s">
        <v>286</v>
      </c>
      <c r="D120" s="203" t="s">
        <v>287</v>
      </c>
      <c r="E120" s="203" t="s">
        <v>345</v>
      </c>
      <c r="F120" s="203" t="s">
        <v>346</v>
      </c>
      <c r="G120" s="203" t="s">
        <v>81</v>
      </c>
      <c r="H120" s="203" t="s">
        <v>328</v>
      </c>
      <c r="I120" s="205">
        <v>7931957.0099999998</v>
      </c>
      <c r="J120" s="206"/>
      <c r="K120" s="210" t="s">
        <v>293</v>
      </c>
      <c r="L120" s="78"/>
      <c r="M120" s="78"/>
      <c r="N120" s="78"/>
      <c r="O120" s="149"/>
    </row>
    <row r="121" spans="1:15" ht="15" customHeight="1" x14ac:dyDescent="0.35">
      <c r="A121" s="201" t="s">
        <v>438</v>
      </c>
      <c r="B121" s="203" t="s">
        <v>439</v>
      </c>
      <c r="C121" s="202" t="s">
        <v>286</v>
      </c>
      <c r="D121" s="203" t="s">
        <v>287</v>
      </c>
      <c r="E121" s="203" t="s">
        <v>347</v>
      </c>
      <c r="F121" s="203" t="s">
        <v>348</v>
      </c>
      <c r="G121" s="203" t="s">
        <v>81</v>
      </c>
      <c r="H121" s="203" t="s">
        <v>328</v>
      </c>
      <c r="I121" s="205">
        <v>15013.23</v>
      </c>
      <c r="J121" s="206"/>
      <c r="K121" s="210" t="s">
        <v>293</v>
      </c>
      <c r="L121" s="78"/>
      <c r="M121" s="78"/>
      <c r="N121" s="78"/>
      <c r="O121" s="149"/>
    </row>
    <row r="122" spans="1:15" ht="15" customHeight="1" x14ac:dyDescent="0.35">
      <c r="A122" s="201" t="s">
        <v>438</v>
      </c>
      <c r="B122" s="203" t="s">
        <v>439</v>
      </c>
      <c r="C122" s="202" t="s">
        <v>286</v>
      </c>
      <c r="D122" s="203" t="s">
        <v>287</v>
      </c>
      <c r="E122" s="203" t="s">
        <v>349</v>
      </c>
      <c r="F122" s="203" t="s">
        <v>350</v>
      </c>
      <c r="G122" s="203" t="s">
        <v>81</v>
      </c>
      <c r="H122" s="203" t="s">
        <v>328</v>
      </c>
      <c r="I122" s="205">
        <v>1125496.3500000001</v>
      </c>
      <c r="J122" s="206"/>
      <c r="K122" s="210" t="s">
        <v>296</v>
      </c>
      <c r="L122" s="78"/>
      <c r="M122" s="78"/>
      <c r="N122" s="78"/>
      <c r="O122" s="149"/>
    </row>
    <row r="123" spans="1:15" ht="15" customHeight="1" x14ac:dyDescent="0.35">
      <c r="A123" s="201" t="s">
        <v>438</v>
      </c>
      <c r="B123" s="203" t="s">
        <v>439</v>
      </c>
      <c r="C123" s="202" t="s">
        <v>286</v>
      </c>
      <c r="D123" s="203" t="s">
        <v>287</v>
      </c>
      <c r="E123" s="203" t="s">
        <v>351</v>
      </c>
      <c r="F123" s="203" t="s">
        <v>352</v>
      </c>
      <c r="G123" s="203" t="s">
        <v>81</v>
      </c>
      <c r="H123" s="203" t="s">
        <v>328</v>
      </c>
      <c r="I123" s="205">
        <v>6737.14</v>
      </c>
      <c r="J123" s="206"/>
      <c r="K123" s="210" t="s">
        <v>293</v>
      </c>
      <c r="L123" s="78"/>
      <c r="M123" s="78"/>
      <c r="N123" s="78"/>
      <c r="O123" s="149"/>
    </row>
    <row r="124" spans="1:15" ht="15" customHeight="1" x14ac:dyDescent="0.35">
      <c r="A124" s="201" t="s">
        <v>438</v>
      </c>
      <c r="B124" s="203" t="s">
        <v>439</v>
      </c>
      <c r="C124" s="202" t="s">
        <v>286</v>
      </c>
      <c r="D124" s="203" t="s">
        <v>287</v>
      </c>
      <c r="E124" s="203" t="s">
        <v>353</v>
      </c>
      <c r="F124" s="203" t="s">
        <v>354</v>
      </c>
      <c r="G124" s="203" t="s">
        <v>81</v>
      </c>
      <c r="H124" s="203" t="s">
        <v>328</v>
      </c>
      <c r="I124" s="205">
        <v>-6737.14</v>
      </c>
      <c r="J124" s="206"/>
      <c r="K124" s="210" t="s">
        <v>293</v>
      </c>
      <c r="L124" s="78"/>
      <c r="M124" s="78"/>
      <c r="N124" s="78"/>
      <c r="O124" s="149"/>
    </row>
    <row r="125" spans="1:15" ht="15" customHeight="1" x14ac:dyDescent="0.35">
      <c r="A125" s="201" t="s">
        <v>438</v>
      </c>
      <c r="B125" s="203" t="s">
        <v>439</v>
      </c>
      <c r="C125" s="202" t="s">
        <v>286</v>
      </c>
      <c r="D125" s="203" t="s">
        <v>287</v>
      </c>
      <c r="E125" s="203" t="s">
        <v>355</v>
      </c>
      <c r="F125" s="203" t="s">
        <v>356</v>
      </c>
      <c r="G125" s="203" t="s">
        <v>81</v>
      </c>
      <c r="H125" s="203" t="s">
        <v>328</v>
      </c>
      <c r="I125" s="205">
        <v>1248980.1399999999</v>
      </c>
      <c r="J125" s="206"/>
      <c r="K125" s="210" t="s">
        <v>301</v>
      </c>
      <c r="L125" s="78"/>
      <c r="M125" s="78"/>
      <c r="N125" s="78"/>
      <c r="O125" s="149"/>
    </row>
    <row r="126" spans="1:15" ht="15" customHeight="1" x14ac:dyDescent="0.35">
      <c r="A126" s="201" t="s">
        <v>438</v>
      </c>
      <c r="B126" s="203" t="s">
        <v>439</v>
      </c>
      <c r="C126" s="202" t="s">
        <v>286</v>
      </c>
      <c r="D126" s="203" t="s">
        <v>287</v>
      </c>
      <c r="E126" s="203" t="s">
        <v>434</v>
      </c>
      <c r="F126" s="203" t="s">
        <v>435</v>
      </c>
      <c r="G126" s="203" t="s">
        <v>81</v>
      </c>
      <c r="H126" s="203" t="s">
        <v>328</v>
      </c>
      <c r="I126" s="205">
        <v>35136</v>
      </c>
      <c r="J126" s="206"/>
      <c r="K126" s="210" t="s">
        <v>292</v>
      </c>
      <c r="L126" s="78"/>
      <c r="M126" s="78"/>
      <c r="N126" s="78"/>
      <c r="O126" s="149"/>
    </row>
    <row r="127" spans="1:15" ht="15" customHeight="1" x14ac:dyDescent="0.35">
      <c r="A127" s="201" t="s">
        <v>438</v>
      </c>
      <c r="B127" s="203" t="s">
        <v>439</v>
      </c>
      <c r="C127" s="202" t="s">
        <v>286</v>
      </c>
      <c r="D127" s="203" t="s">
        <v>287</v>
      </c>
      <c r="E127" s="203" t="s">
        <v>288</v>
      </c>
      <c r="F127" s="203" t="s">
        <v>289</v>
      </c>
      <c r="G127" s="203" t="s">
        <v>81</v>
      </c>
      <c r="H127" s="203" t="s">
        <v>328</v>
      </c>
      <c r="I127" s="205">
        <v>-34428</v>
      </c>
      <c r="J127" s="206"/>
      <c r="K127" s="210" t="s">
        <v>292</v>
      </c>
      <c r="L127" s="78"/>
      <c r="M127" s="78"/>
      <c r="N127" s="78"/>
      <c r="O127" s="149"/>
    </row>
    <row r="128" spans="1:15" ht="15" customHeight="1" x14ac:dyDescent="0.35">
      <c r="A128" s="201" t="s">
        <v>438</v>
      </c>
      <c r="B128" s="203" t="s">
        <v>439</v>
      </c>
      <c r="C128" s="202" t="s">
        <v>286</v>
      </c>
      <c r="D128" s="203" t="s">
        <v>287</v>
      </c>
      <c r="E128" s="203" t="s">
        <v>357</v>
      </c>
      <c r="F128" s="203" t="s">
        <v>358</v>
      </c>
      <c r="G128" s="203" t="s">
        <v>81</v>
      </c>
      <c r="H128" s="203" t="s">
        <v>328</v>
      </c>
      <c r="I128" s="205">
        <v>189</v>
      </c>
      <c r="J128" s="206"/>
      <c r="K128" s="210" t="s">
        <v>292</v>
      </c>
      <c r="L128" s="78"/>
      <c r="M128" s="78"/>
      <c r="N128" s="78"/>
      <c r="O128" s="149"/>
    </row>
    <row r="129" spans="1:15" ht="15" customHeight="1" x14ac:dyDescent="0.35">
      <c r="A129" s="201" t="s">
        <v>438</v>
      </c>
      <c r="B129" s="203" t="s">
        <v>439</v>
      </c>
      <c r="C129" s="202" t="s">
        <v>286</v>
      </c>
      <c r="D129" s="203" t="s">
        <v>287</v>
      </c>
      <c r="E129" s="203" t="s">
        <v>359</v>
      </c>
      <c r="F129" s="203" t="s">
        <v>360</v>
      </c>
      <c r="G129" s="203" t="s">
        <v>81</v>
      </c>
      <c r="H129" s="203" t="s">
        <v>328</v>
      </c>
      <c r="I129" s="205">
        <v>34073.800000000003</v>
      </c>
      <c r="J129" s="206"/>
      <c r="K129" s="210" t="s">
        <v>292</v>
      </c>
      <c r="L129" s="78"/>
      <c r="M129" s="78"/>
      <c r="N129" s="78"/>
      <c r="O129" s="149"/>
    </row>
    <row r="130" spans="1:15" ht="15" customHeight="1" x14ac:dyDescent="0.35">
      <c r="A130" s="201" t="s">
        <v>438</v>
      </c>
      <c r="B130" s="203" t="s">
        <v>439</v>
      </c>
      <c r="C130" s="202" t="s">
        <v>286</v>
      </c>
      <c r="D130" s="203" t="s">
        <v>287</v>
      </c>
      <c r="E130" s="203" t="s">
        <v>312</v>
      </c>
      <c r="F130" s="203" t="s">
        <v>313</v>
      </c>
      <c r="G130" s="203" t="s">
        <v>81</v>
      </c>
      <c r="H130" s="203" t="s">
        <v>328</v>
      </c>
      <c r="I130" s="205">
        <v>-708</v>
      </c>
      <c r="J130" s="206"/>
      <c r="K130" s="210" t="s">
        <v>306</v>
      </c>
      <c r="L130" s="78"/>
      <c r="M130" s="78"/>
      <c r="N130" s="78"/>
      <c r="O130" s="149"/>
    </row>
    <row r="131" spans="1:15" ht="15" customHeight="1" x14ac:dyDescent="0.35">
      <c r="A131" s="201" t="s">
        <v>438</v>
      </c>
      <c r="B131" s="203" t="s">
        <v>439</v>
      </c>
      <c r="C131" s="202" t="s">
        <v>286</v>
      </c>
      <c r="D131" s="203" t="s">
        <v>287</v>
      </c>
      <c r="E131" s="203" t="s">
        <v>401</v>
      </c>
      <c r="F131" s="203" t="s">
        <v>402</v>
      </c>
      <c r="G131" s="203" t="s">
        <v>81</v>
      </c>
      <c r="H131" s="203" t="s">
        <v>328</v>
      </c>
      <c r="I131" s="205">
        <v>-149549</v>
      </c>
      <c r="J131" s="206"/>
      <c r="K131" s="210" t="s">
        <v>311</v>
      </c>
      <c r="L131" s="78"/>
      <c r="M131" s="78"/>
      <c r="N131" s="78"/>
      <c r="O131" s="149"/>
    </row>
    <row r="132" spans="1:15" ht="15" customHeight="1" x14ac:dyDescent="0.35">
      <c r="A132" s="201" t="s">
        <v>438</v>
      </c>
      <c r="B132" s="203" t="s">
        <v>439</v>
      </c>
      <c r="C132" s="202" t="s">
        <v>286</v>
      </c>
      <c r="D132" s="203" t="s">
        <v>287</v>
      </c>
      <c r="E132" s="203" t="s">
        <v>320</v>
      </c>
      <c r="F132" s="203" t="s">
        <v>313</v>
      </c>
      <c r="G132" s="203" t="s">
        <v>81</v>
      </c>
      <c r="H132" s="203" t="s">
        <v>328</v>
      </c>
      <c r="I132" s="205">
        <v>708</v>
      </c>
      <c r="J132" s="206"/>
      <c r="K132" s="210" t="s">
        <v>314</v>
      </c>
      <c r="L132" s="78"/>
      <c r="M132" s="78"/>
      <c r="N132" s="78"/>
      <c r="O132" s="149"/>
    </row>
    <row r="133" spans="1:15" ht="15" customHeight="1" x14ac:dyDescent="0.35">
      <c r="A133" s="201" t="s">
        <v>438</v>
      </c>
      <c r="B133" s="203" t="s">
        <v>439</v>
      </c>
      <c r="C133" s="202" t="s">
        <v>286</v>
      </c>
      <c r="D133" s="203" t="s">
        <v>287</v>
      </c>
      <c r="E133" s="203" t="s">
        <v>405</v>
      </c>
      <c r="F133" s="203" t="s">
        <v>406</v>
      </c>
      <c r="G133" s="203" t="s">
        <v>81</v>
      </c>
      <c r="H133" s="203" t="s">
        <v>328</v>
      </c>
      <c r="I133" s="205">
        <v>-5159</v>
      </c>
      <c r="J133" s="206"/>
      <c r="K133" s="210" t="s">
        <v>316</v>
      </c>
      <c r="L133" s="78"/>
      <c r="M133" s="78"/>
      <c r="N133" s="78"/>
      <c r="O133" s="149"/>
    </row>
    <row r="134" spans="1:15" ht="15" customHeight="1" x14ac:dyDescent="0.35">
      <c r="A134" s="201" t="s">
        <v>440</v>
      </c>
      <c r="B134" s="203" t="s">
        <v>441</v>
      </c>
      <c r="C134" s="202" t="s">
        <v>286</v>
      </c>
      <c r="D134" s="203" t="s">
        <v>287</v>
      </c>
      <c r="E134" s="203" t="s">
        <v>345</v>
      </c>
      <c r="F134" s="203" t="s">
        <v>346</v>
      </c>
      <c r="G134" s="203" t="s">
        <v>81</v>
      </c>
      <c r="H134" s="203" t="s">
        <v>328</v>
      </c>
      <c r="I134" s="205">
        <v>8622833.9600000009</v>
      </c>
      <c r="J134" s="206"/>
      <c r="K134" s="210" t="s">
        <v>293</v>
      </c>
      <c r="L134" s="78"/>
      <c r="M134" s="78"/>
      <c r="N134" s="78"/>
      <c r="O134" s="149"/>
    </row>
    <row r="135" spans="1:15" ht="15" customHeight="1" x14ac:dyDescent="0.35">
      <c r="A135" s="201" t="s">
        <v>440</v>
      </c>
      <c r="B135" s="203" t="s">
        <v>441</v>
      </c>
      <c r="C135" s="202" t="s">
        <v>286</v>
      </c>
      <c r="D135" s="203" t="s">
        <v>287</v>
      </c>
      <c r="E135" s="203" t="s">
        <v>363</v>
      </c>
      <c r="F135" s="203" t="s">
        <v>364</v>
      </c>
      <c r="G135" s="203" t="s">
        <v>81</v>
      </c>
      <c r="H135" s="203" t="s">
        <v>328</v>
      </c>
      <c r="I135" s="205">
        <v>1130040.04</v>
      </c>
      <c r="J135" s="206"/>
      <c r="K135" s="210" t="s">
        <v>293</v>
      </c>
      <c r="L135" s="78"/>
      <c r="M135" s="78"/>
      <c r="N135" s="78"/>
      <c r="O135" s="149"/>
    </row>
    <row r="136" spans="1:15" ht="15" customHeight="1" x14ac:dyDescent="0.35">
      <c r="A136" s="201" t="s">
        <v>440</v>
      </c>
      <c r="B136" s="203" t="s">
        <v>441</v>
      </c>
      <c r="C136" s="202" t="s">
        <v>286</v>
      </c>
      <c r="D136" s="203" t="s">
        <v>287</v>
      </c>
      <c r="E136" s="203" t="s">
        <v>365</v>
      </c>
      <c r="F136" s="203" t="s">
        <v>366</v>
      </c>
      <c r="G136" s="203" t="s">
        <v>81</v>
      </c>
      <c r="H136" s="203" t="s">
        <v>328</v>
      </c>
      <c r="I136" s="205">
        <v>220362.76</v>
      </c>
      <c r="J136" s="206"/>
      <c r="K136" s="210" t="s">
        <v>293</v>
      </c>
      <c r="L136" s="78"/>
      <c r="M136" s="78"/>
      <c r="N136" s="78"/>
      <c r="O136" s="149"/>
    </row>
    <row r="137" spans="1:15" ht="15" customHeight="1" x14ac:dyDescent="0.35">
      <c r="A137" s="201" t="s">
        <v>440</v>
      </c>
      <c r="B137" s="203" t="s">
        <v>441</v>
      </c>
      <c r="C137" s="202" t="s">
        <v>286</v>
      </c>
      <c r="D137" s="203" t="s">
        <v>287</v>
      </c>
      <c r="E137" s="203" t="s">
        <v>365</v>
      </c>
      <c r="F137" s="203" t="s">
        <v>366</v>
      </c>
      <c r="G137" s="203" t="s">
        <v>421</v>
      </c>
      <c r="H137" s="203" t="s">
        <v>422</v>
      </c>
      <c r="I137" s="205">
        <v>12935.19</v>
      </c>
      <c r="J137" s="206"/>
      <c r="K137" s="210" t="s">
        <v>324</v>
      </c>
      <c r="L137" s="78"/>
      <c r="M137" s="78"/>
      <c r="N137" s="78"/>
      <c r="O137" s="149"/>
    </row>
    <row r="138" spans="1:15" ht="15" customHeight="1" x14ac:dyDescent="0.35">
      <c r="A138" s="201" t="s">
        <v>440</v>
      </c>
      <c r="B138" s="203" t="s">
        <v>441</v>
      </c>
      <c r="C138" s="202" t="s">
        <v>286</v>
      </c>
      <c r="D138" s="203" t="s">
        <v>287</v>
      </c>
      <c r="E138" s="203" t="s">
        <v>442</v>
      </c>
      <c r="F138" s="203" t="s">
        <v>443</v>
      </c>
      <c r="G138" s="203" t="s">
        <v>81</v>
      </c>
      <c r="H138" s="203" t="s">
        <v>328</v>
      </c>
      <c r="I138" s="205">
        <v>24705.94</v>
      </c>
      <c r="J138" s="206"/>
      <c r="K138" s="210" t="s">
        <v>293</v>
      </c>
      <c r="L138" s="78"/>
      <c r="M138" s="78"/>
      <c r="N138" s="78"/>
      <c r="O138" s="149"/>
    </row>
    <row r="139" spans="1:15" ht="15" customHeight="1" x14ac:dyDescent="0.35">
      <c r="A139" s="201" t="s">
        <v>440</v>
      </c>
      <c r="B139" s="203" t="s">
        <v>441</v>
      </c>
      <c r="C139" s="202" t="s">
        <v>286</v>
      </c>
      <c r="D139" s="203" t="s">
        <v>287</v>
      </c>
      <c r="E139" s="203" t="s">
        <v>444</v>
      </c>
      <c r="F139" s="203" t="s">
        <v>445</v>
      </c>
      <c r="G139" s="203" t="s">
        <v>81</v>
      </c>
      <c r="H139" s="203" t="s">
        <v>328</v>
      </c>
      <c r="I139" s="205">
        <v>70810.39</v>
      </c>
      <c r="J139" s="206"/>
      <c r="K139" s="210" t="s">
        <v>293</v>
      </c>
      <c r="L139" s="78"/>
      <c r="M139" s="78"/>
      <c r="N139" s="78"/>
      <c r="O139" s="149"/>
    </row>
    <row r="140" spans="1:15" ht="15" customHeight="1" x14ac:dyDescent="0.35">
      <c r="A140" s="201" t="s">
        <v>440</v>
      </c>
      <c r="B140" s="203" t="s">
        <v>441</v>
      </c>
      <c r="C140" s="202" t="s">
        <v>286</v>
      </c>
      <c r="D140" s="203" t="s">
        <v>287</v>
      </c>
      <c r="E140" s="203" t="s">
        <v>446</v>
      </c>
      <c r="F140" s="203" t="s">
        <v>447</v>
      </c>
      <c r="G140" s="203" t="s">
        <v>81</v>
      </c>
      <c r="H140" s="203" t="s">
        <v>328</v>
      </c>
      <c r="I140" s="205">
        <v>32668.080000000002</v>
      </c>
      <c r="J140" s="206"/>
      <c r="K140" s="210" t="s">
        <v>293</v>
      </c>
      <c r="L140" s="78"/>
      <c r="M140" s="78"/>
      <c r="N140" s="78"/>
      <c r="O140" s="149"/>
    </row>
    <row r="141" spans="1:15" ht="15" customHeight="1" x14ac:dyDescent="0.35">
      <c r="A141" s="201" t="s">
        <v>440</v>
      </c>
      <c r="B141" s="203" t="s">
        <v>441</v>
      </c>
      <c r="C141" s="202" t="s">
        <v>286</v>
      </c>
      <c r="D141" s="203" t="s">
        <v>287</v>
      </c>
      <c r="E141" s="203" t="s">
        <v>349</v>
      </c>
      <c r="F141" s="203" t="s">
        <v>350</v>
      </c>
      <c r="G141" s="203" t="s">
        <v>81</v>
      </c>
      <c r="H141" s="203" t="s">
        <v>328</v>
      </c>
      <c r="I141" s="205">
        <v>1389510.32</v>
      </c>
      <c r="J141" s="206"/>
      <c r="K141" s="210" t="s">
        <v>296</v>
      </c>
      <c r="L141" s="78"/>
      <c r="M141" s="78"/>
      <c r="N141" s="78"/>
      <c r="O141" s="149"/>
    </row>
    <row r="142" spans="1:15" ht="15" customHeight="1" x14ac:dyDescent="0.35">
      <c r="A142" s="201" t="s">
        <v>440</v>
      </c>
      <c r="B142" s="203" t="s">
        <v>441</v>
      </c>
      <c r="C142" s="202" t="s">
        <v>286</v>
      </c>
      <c r="D142" s="203" t="s">
        <v>287</v>
      </c>
      <c r="E142" s="203" t="s">
        <v>349</v>
      </c>
      <c r="F142" s="203" t="s">
        <v>350</v>
      </c>
      <c r="G142" s="203" t="s">
        <v>421</v>
      </c>
      <c r="H142" s="203" t="s">
        <v>422</v>
      </c>
      <c r="I142" s="205">
        <v>1369.16</v>
      </c>
      <c r="J142" s="206"/>
      <c r="K142" s="210" t="s">
        <v>324</v>
      </c>
      <c r="L142" s="78"/>
      <c r="M142" s="78"/>
      <c r="N142" s="78"/>
      <c r="O142" s="149"/>
    </row>
    <row r="143" spans="1:15" ht="15" customHeight="1" x14ac:dyDescent="0.35">
      <c r="A143" s="201" t="s">
        <v>440</v>
      </c>
      <c r="B143" s="203" t="s">
        <v>441</v>
      </c>
      <c r="C143" s="202" t="s">
        <v>286</v>
      </c>
      <c r="D143" s="203" t="s">
        <v>287</v>
      </c>
      <c r="E143" s="203" t="s">
        <v>351</v>
      </c>
      <c r="F143" s="203" t="s">
        <v>352</v>
      </c>
      <c r="G143" s="203" t="s">
        <v>81</v>
      </c>
      <c r="H143" s="203" t="s">
        <v>328</v>
      </c>
      <c r="I143" s="205">
        <v>13586.99</v>
      </c>
      <c r="J143" s="206"/>
      <c r="K143" s="210" t="s">
        <v>293</v>
      </c>
      <c r="L143" s="78"/>
      <c r="M143" s="78"/>
      <c r="N143" s="78"/>
      <c r="O143" s="149"/>
    </row>
    <row r="144" spans="1:15" ht="15" customHeight="1" x14ac:dyDescent="0.35">
      <c r="A144" s="201" t="s">
        <v>440</v>
      </c>
      <c r="B144" s="203" t="s">
        <v>441</v>
      </c>
      <c r="C144" s="202" t="s">
        <v>286</v>
      </c>
      <c r="D144" s="203" t="s">
        <v>287</v>
      </c>
      <c r="E144" s="203" t="s">
        <v>353</v>
      </c>
      <c r="F144" s="203" t="s">
        <v>354</v>
      </c>
      <c r="G144" s="203" t="s">
        <v>81</v>
      </c>
      <c r="H144" s="203" t="s">
        <v>328</v>
      </c>
      <c r="I144" s="205">
        <v>-13586.99</v>
      </c>
      <c r="J144" s="206"/>
      <c r="K144" s="210" t="s">
        <v>293</v>
      </c>
      <c r="L144" s="78"/>
      <c r="M144" s="78"/>
      <c r="N144" s="78"/>
      <c r="O144" s="149"/>
    </row>
    <row r="145" spans="1:15" ht="15" customHeight="1" x14ac:dyDescent="0.35">
      <c r="A145" s="201" t="s">
        <v>440</v>
      </c>
      <c r="B145" s="203" t="s">
        <v>441</v>
      </c>
      <c r="C145" s="202" t="s">
        <v>286</v>
      </c>
      <c r="D145" s="203" t="s">
        <v>287</v>
      </c>
      <c r="E145" s="203" t="s">
        <v>355</v>
      </c>
      <c r="F145" s="203" t="s">
        <v>356</v>
      </c>
      <c r="G145" s="203" t="s">
        <v>81</v>
      </c>
      <c r="H145" s="203" t="s">
        <v>328</v>
      </c>
      <c r="I145" s="205">
        <v>1427533.17</v>
      </c>
      <c r="J145" s="206"/>
      <c r="K145" s="210" t="s">
        <v>301</v>
      </c>
      <c r="L145" s="78"/>
      <c r="M145" s="78"/>
      <c r="N145" s="78"/>
      <c r="O145" s="149"/>
    </row>
    <row r="146" spans="1:15" ht="15" customHeight="1" x14ac:dyDescent="0.35">
      <c r="A146" s="201" t="s">
        <v>440</v>
      </c>
      <c r="B146" s="203" t="s">
        <v>441</v>
      </c>
      <c r="C146" s="202" t="s">
        <v>286</v>
      </c>
      <c r="D146" s="203" t="s">
        <v>287</v>
      </c>
      <c r="E146" s="203" t="s">
        <v>355</v>
      </c>
      <c r="F146" s="203" t="s">
        <v>356</v>
      </c>
      <c r="G146" s="203" t="s">
        <v>421</v>
      </c>
      <c r="H146" s="203" t="s">
        <v>422</v>
      </c>
      <c r="I146" s="205">
        <v>2016.92</v>
      </c>
      <c r="J146" s="206"/>
      <c r="K146" s="210" t="s">
        <v>324</v>
      </c>
      <c r="L146" s="78"/>
      <c r="M146" s="78"/>
      <c r="N146" s="78"/>
      <c r="O146" s="149"/>
    </row>
    <row r="147" spans="1:15" ht="15" customHeight="1" x14ac:dyDescent="0.35">
      <c r="A147" s="201" t="s">
        <v>440</v>
      </c>
      <c r="B147" s="203" t="s">
        <v>441</v>
      </c>
      <c r="C147" s="202" t="s">
        <v>286</v>
      </c>
      <c r="D147" s="203" t="s">
        <v>287</v>
      </c>
      <c r="E147" s="203" t="s">
        <v>415</v>
      </c>
      <c r="F147" s="203" t="s">
        <v>416</v>
      </c>
      <c r="G147" s="203" t="s">
        <v>81</v>
      </c>
      <c r="H147" s="203" t="s">
        <v>328</v>
      </c>
      <c r="I147" s="205">
        <v>4298.3999999999996</v>
      </c>
      <c r="J147" s="206"/>
      <c r="K147" s="210" t="s">
        <v>292</v>
      </c>
      <c r="L147" s="78"/>
      <c r="M147" s="78"/>
      <c r="N147" s="78"/>
      <c r="O147" s="149"/>
    </row>
    <row r="148" spans="1:15" ht="15" customHeight="1" x14ac:dyDescent="0.35">
      <c r="A148" s="201" t="s">
        <v>440</v>
      </c>
      <c r="B148" s="203" t="s">
        <v>441</v>
      </c>
      <c r="C148" s="202" t="s">
        <v>286</v>
      </c>
      <c r="D148" s="203" t="s">
        <v>287</v>
      </c>
      <c r="E148" s="203" t="s">
        <v>448</v>
      </c>
      <c r="F148" s="203" t="s">
        <v>449</v>
      </c>
      <c r="G148" s="203" t="s">
        <v>81</v>
      </c>
      <c r="H148" s="203" t="s">
        <v>328</v>
      </c>
      <c r="I148" s="205">
        <v>407.8</v>
      </c>
      <c r="J148" s="206"/>
      <c r="K148" s="210" t="s">
        <v>292</v>
      </c>
      <c r="L148" s="78"/>
      <c r="M148" s="78"/>
      <c r="N148" s="78"/>
      <c r="O148" s="149"/>
    </row>
    <row r="149" spans="1:15" ht="15" customHeight="1" x14ac:dyDescent="0.35">
      <c r="A149" s="201" t="s">
        <v>440</v>
      </c>
      <c r="B149" s="203" t="s">
        <v>441</v>
      </c>
      <c r="C149" s="202" t="s">
        <v>286</v>
      </c>
      <c r="D149" s="203" t="s">
        <v>287</v>
      </c>
      <c r="E149" s="203" t="s">
        <v>450</v>
      </c>
      <c r="F149" s="203" t="s">
        <v>451</v>
      </c>
      <c r="G149" s="203" t="s">
        <v>81</v>
      </c>
      <c r="H149" s="203" t="s">
        <v>328</v>
      </c>
      <c r="I149" s="205">
        <v>166.08</v>
      </c>
      <c r="J149" s="206"/>
      <c r="K149" s="210" t="s">
        <v>292</v>
      </c>
      <c r="L149" s="78"/>
      <c r="M149" s="78"/>
      <c r="N149" s="78"/>
      <c r="O149" s="149"/>
    </row>
    <row r="150" spans="1:15" ht="15" customHeight="1" x14ac:dyDescent="0.35">
      <c r="A150" s="201" t="s">
        <v>440</v>
      </c>
      <c r="B150" s="203" t="s">
        <v>441</v>
      </c>
      <c r="C150" s="202" t="s">
        <v>286</v>
      </c>
      <c r="D150" s="203" t="s">
        <v>287</v>
      </c>
      <c r="E150" s="203" t="s">
        <v>367</v>
      </c>
      <c r="F150" s="203" t="s">
        <v>368</v>
      </c>
      <c r="G150" s="203" t="s">
        <v>81</v>
      </c>
      <c r="H150" s="203" t="s">
        <v>328</v>
      </c>
      <c r="I150" s="205">
        <v>19660.87</v>
      </c>
      <c r="J150" s="206"/>
      <c r="K150" s="210" t="s">
        <v>292</v>
      </c>
      <c r="L150" s="78"/>
      <c r="M150" s="78"/>
      <c r="N150" s="78"/>
      <c r="O150" s="149"/>
    </row>
    <row r="151" spans="1:15" ht="15" customHeight="1" x14ac:dyDescent="0.35">
      <c r="A151" s="201" t="s">
        <v>440</v>
      </c>
      <c r="B151" s="203" t="s">
        <v>441</v>
      </c>
      <c r="C151" s="202" t="s">
        <v>286</v>
      </c>
      <c r="D151" s="203" t="s">
        <v>287</v>
      </c>
      <c r="E151" s="203" t="s">
        <v>373</v>
      </c>
      <c r="F151" s="203" t="s">
        <v>374</v>
      </c>
      <c r="G151" s="203" t="s">
        <v>81</v>
      </c>
      <c r="H151" s="203" t="s">
        <v>328</v>
      </c>
      <c r="I151" s="205">
        <v>184.65</v>
      </c>
      <c r="J151" s="206"/>
      <c r="K151" s="210" t="s">
        <v>292</v>
      </c>
      <c r="L151" s="78"/>
      <c r="M151" s="78"/>
      <c r="N151" s="78"/>
      <c r="O151" s="149"/>
    </row>
    <row r="152" spans="1:15" ht="15" customHeight="1" x14ac:dyDescent="0.35">
      <c r="A152" s="201" t="s">
        <v>440</v>
      </c>
      <c r="B152" s="203" t="s">
        <v>441</v>
      </c>
      <c r="C152" s="202" t="s">
        <v>286</v>
      </c>
      <c r="D152" s="203" t="s">
        <v>287</v>
      </c>
      <c r="E152" s="203" t="s">
        <v>375</v>
      </c>
      <c r="F152" s="203" t="s">
        <v>376</v>
      </c>
      <c r="G152" s="203" t="s">
        <v>81</v>
      </c>
      <c r="H152" s="203" t="s">
        <v>328</v>
      </c>
      <c r="I152" s="205">
        <v>100668.27</v>
      </c>
      <c r="J152" s="206"/>
      <c r="K152" s="210" t="s">
        <v>292</v>
      </c>
      <c r="L152" s="78"/>
      <c r="M152" s="78"/>
      <c r="N152" s="78"/>
      <c r="O152" s="149"/>
    </row>
    <row r="153" spans="1:15" ht="15" customHeight="1" x14ac:dyDescent="0.35">
      <c r="A153" s="201" t="s">
        <v>440</v>
      </c>
      <c r="B153" s="203" t="s">
        <v>441</v>
      </c>
      <c r="C153" s="202" t="s">
        <v>286</v>
      </c>
      <c r="D153" s="203" t="s">
        <v>287</v>
      </c>
      <c r="E153" s="203" t="s">
        <v>377</v>
      </c>
      <c r="F153" s="203" t="s">
        <v>378</v>
      </c>
      <c r="G153" s="203" t="s">
        <v>81</v>
      </c>
      <c r="H153" s="203" t="s">
        <v>328</v>
      </c>
      <c r="I153" s="205">
        <v>6722</v>
      </c>
      <c r="J153" s="206"/>
      <c r="K153" s="210" t="s">
        <v>292</v>
      </c>
      <c r="L153" s="78"/>
      <c r="M153" s="78"/>
      <c r="N153" s="78"/>
      <c r="O153" s="149"/>
    </row>
    <row r="154" spans="1:15" ht="15" customHeight="1" x14ac:dyDescent="0.35">
      <c r="A154" s="201" t="s">
        <v>440</v>
      </c>
      <c r="B154" s="203" t="s">
        <v>441</v>
      </c>
      <c r="C154" s="202" t="s">
        <v>286</v>
      </c>
      <c r="D154" s="203" t="s">
        <v>287</v>
      </c>
      <c r="E154" s="203" t="s">
        <v>288</v>
      </c>
      <c r="F154" s="203" t="s">
        <v>289</v>
      </c>
      <c r="G154" s="203" t="s">
        <v>81</v>
      </c>
      <c r="H154" s="203" t="s">
        <v>328</v>
      </c>
      <c r="I154" s="205">
        <v>7490.14</v>
      </c>
      <c r="J154" s="206"/>
      <c r="K154" s="210" t="s">
        <v>292</v>
      </c>
      <c r="L154" s="78"/>
      <c r="M154" s="78"/>
      <c r="N154" s="78"/>
      <c r="O154" s="149"/>
    </row>
    <row r="155" spans="1:15" ht="15" customHeight="1" x14ac:dyDescent="0.35">
      <c r="A155" s="201" t="s">
        <v>440</v>
      </c>
      <c r="B155" s="203" t="s">
        <v>441</v>
      </c>
      <c r="C155" s="202" t="s">
        <v>286</v>
      </c>
      <c r="D155" s="203" t="s">
        <v>287</v>
      </c>
      <c r="E155" s="203" t="s">
        <v>379</v>
      </c>
      <c r="F155" s="203" t="s">
        <v>380</v>
      </c>
      <c r="G155" s="203" t="s">
        <v>81</v>
      </c>
      <c r="H155" s="203" t="s">
        <v>328</v>
      </c>
      <c r="I155" s="205">
        <v>4130</v>
      </c>
      <c r="J155" s="206"/>
      <c r="K155" s="210" t="s">
        <v>292</v>
      </c>
      <c r="L155" s="78"/>
      <c r="M155" s="78"/>
      <c r="N155" s="78"/>
      <c r="O155" s="149"/>
    </row>
    <row r="156" spans="1:15" ht="15" customHeight="1" x14ac:dyDescent="0.35">
      <c r="A156" s="201" t="s">
        <v>440</v>
      </c>
      <c r="B156" s="203" t="s">
        <v>441</v>
      </c>
      <c r="C156" s="202" t="s">
        <v>286</v>
      </c>
      <c r="D156" s="203" t="s">
        <v>287</v>
      </c>
      <c r="E156" s="203" t="s">
        <v>359</v>
      </c>
      <c r="F156" s="203" t="s">
        <v>360</v>
      </c>
      <c r="G156" s="203" t="s">
        <v>81</v>
      </c>
      <c r="H156" s="203" t="s">
        <v>328</v>
      </c>
      <c r="I156" s="205">
        <v>1819.29</v>
      </c>
      <c r="J156" s="206"/>
      <c r="K156" s="210" t="s">
        <v>292</v>
      </c>
      <c r="L156" s="78"/>
      <c r="M156" s="78"/>
      <c r="N156" s="78"/>
      <c r="O156" s="149"/>
    </row>
    <row r="157" spans="1:15" ht="15" customHeight="1" x14ac:dyDescent="0.35">
      <c r="A157" s="201" t="s">
        <v>440</v>
      </c>
      <c r="B157" s="203" t="s">
        <v>441</v>
      </c>
      <c r="C157" s="202" t="s">
        <v>286</v>
      </c>
      <c r="D157" s="203" t="s">
        <v>287</v>
      </c>
      <c r="E157" s="203" t="s">
        <v>383</v>
      </c>
      <c r="F157" s="203" t="s">
        <v>384</v>
      </c>
      <c r="G157" s="203" t="s">
        <v>81</v>
      </c>
      <c r="H157" s="203" t="s">
        <v>328</v>
      </c>
      <c r="I157" s="205">
        <v>40</v>
      </c>
      <c r="J157" s="206"/>
      <c r="K157" s="210" t="s">
        <v>292</v>
      </c>
      <c r="L157" s="78"/>
      <c r="M157" s="78"/>
      <c r="N157" s="78"/>
      <c r="O157" s="149"/>
    </row>
    <row r="158" spans="1:15" ht="15" customHeight="1" x14ac:dyDescent="0.35">
      <c r="A158" s="201" t="s">
        <v>440</v>
      </c>
      <c r="B158" s="203" t="s">
        <v>441</v>
      </c>
      <c r="C158" s="202" t="s">
        <v>286</v>
      </c>
      <c r="D158" s="203" t="s">
        <v>287</v>
      </c>
      <c r="E158" s="203" t="s">
        <v>452</v>
      </c>
      <c r="F158" s="203" t="s">
        <v>453</v>
      </c>
      <c r="G158" s="203" t="s">
        <v>81</v>
      </c>
      <c r="H158" s="203" t="s">
        <v>328</v>
      </c>
      <c r="I158" s="205">
        <v>58358.96</v>
      </c>
      <c r="J158" s="206"/>
      <c r="K158" s="210" t="s">
        <v>292</v>
      </c>
      <c r="L158" s="78"/>
      <c r="M158" s="78"/>
      <c r="N158" s="78"/>
      <c r="O158" s="149"/>
    </row>
    <row r="159" spans="1:15" ht="15" customHeight="1" x14ac:dyDescent="0.35">
      <c r="A159" s="201" t="s">
        <v>440</v>
      </c>
      <c r="B159" s="203" t="s">
        <v>441</v>
      </c>
      <c r="C159" s="202" t="s">
        <v>286</v>
      </c>
      <c r="D159" s="203" t="s">
        <v>287</v>
      </c>
      <c r="E159" s="203" t="s">
        <v>385</v>
      </c>
      <c r="F159" s="203" t="s">
        <v>386</v>
      </c>
      <c r="G159" s="203" t="s">
        <v>81</v>
      </c>
      <c r="H159" s="203" t="s">
        <v>328</v>
      </c>
      <c r="I159" s="205">
        <v>4943.1499999999996</v>
      </c>
      <c r="J159" s="206"/>
      <c r="K159" s="210" t="s">
        <v>292</v>
      </c>
      <c r="L159" s="78"/>
      <c r="M159" s="78"/>
      <c r="N159" s="78"/>
      <c r="O159" s="149"/>
    </row>
    <row r="160" spans="1:15" ht="15" customHeight="1" x14ac:dyDescent="0.35">
      <c r="A160" s="201" t="s">
        <v>440</v>
      </c>
      <c r="B160" s="203" t="s">
        <v>441</v>
      </c>
      <c r="C160" s="202" t="s">
        <v>286</v>
      </c>
      <c r="D160" s="203" t="s">
        <v>287</v>
      </c>
      <c r="E160" s="203" t="s">
        <v>312</v>
      </c>
      <c r="F160" s="203" t="s">
        <v>313</v>
      </c>
      <c r="G160" s="203" t="s">
        <v>81</v>
      </c>
      <c r="H160" s="203" t="s">
        <v>328</v>
      </c>
      <c r="I160" s="205">
        <v>40136.49</v>
      </c>
      <c r="J160" s="206"/>
      <c r="K160" s="210" t="s">
        <v>306</v>
      </c>
      <c r="L160" s="78"/>
      <c r="M160" s="78"/>
      <c r="N160" s="78"/>
      <c r="O160" s="149"/>
    </row>
    <row r="161" spans="1:15" ht="15" customHeight="1" x14ac:dyDescent="0.35">
      <c r="A161" s="201" t="s">
        <v>440</v>
      </c>
      <c r="B161" s="203" t="s">
        <v>441</v>
      </c>
      <c r="C161" s="202" t="s">
        <v>286</v>
      </c>
      <c r="D161" s="203" t="s">
        <v>287</v>
      </c>
      <c r="E161" s="203" t="s">
        <v>454</v>
      </c>
      <c r="F161" s="203" t="s">
        <v>455</v>
      </c>
      <c r="G161" s="203" t="s">
        <v>81</v>
      </c>
      <c r="H161" s="203" t="s">
        <v>328</v>
      </c>
      <c r="I161" s="205">
        <v>-1257975</v>
      </c>
      <c r="J161" s="206"/>
      <c r="K161" s="210" t="s">
        <v>317</v>
      </c>
      <c r="L161" s="78"/>
      <c r="M161" s="78"/>
      <c r="N161" s="78"/>
      <c r="O161" s="149"/>
    </row>
    <row r="162" spans="1:15" ht="15" customHeight="1" x14ac:dyDescent="0.35">
      <c r="A162" s="201" t="s">
        <v>440</v>
      </c>
      <c r="B162" s="203" t="s">
        <v>441</v>
      </c>
      <c r="C162" s="202" t="s">
        <v>286</v>
      </c>
      <c r="D162" s="203" t="s">
        <v>287</v>
      </c>
      <c r="E162" s="203" t="s">
        <v>401</v>
      </c>
      <c r="F162" s="203" t="s">
        <v>402</v>
      </c>
      <c r="G162" s="203" t="s">
        <v>81</v>
      </c>
      <c r="H162" s="203" t="s">
        <v>328</v>
      </c>
      <c r="I162" s="205">
        <v>-880799</v>
      </c>
      <c r="J162" s="206"/>
      <c r="K162" s="210" t="s">
        <v>311</v>
      </c>
      <c r="L162" s="78"/>
      <c r="M162" s="78"/>
      <c r="N162" s="78"/>
      <c r="O162" s="149"/>
    </row>
    <row r="163" spans="1:15" ht="15" customHeight="1" x14ac:dyDescent="0.35">
      <c r="A163" s="201" t="s">
        <v>440</v>
      </c>
      <c r="B163" s="203" t="s">
        <v>441</v>
      </c>
      <c r="C163" s="202" t="s">
        <v>286</v>
      </c>
      <c r="D163" s="203" t="s">
        <v>287</v>
      </c>
      <c r="E163" s="203" t="s">
        <v>456</v>
      </c>
      <c r="F163" s="203" t="s">
        <v>457</v>
      </c>
      <c r="G163" s="203" t="s">
        <v>81</v>
      </c>
      <c r="H163" s="203" t="s">
        <v>328</v>
      </c>
      <c r="I163" s="205">
        <v>-589790</v>
      </c>
      <c r="J163" s="206"/>
      <c r="K163" s="210" t="s">
        <v>311</v>
      </c>
      <c r="L163" s="78"/>
      <c r="M163" s="78"/>
      <c r="N163" s="78"/>
      <c r="O163" s="149"/>
    </row>
    <row r="164" spans="1:15" ht="15" customHeight="1" x14ac:dyDescent="0.35">
      <c r="A164" s="201" t="s">
        <v>440</v>
      </c>
      <c r="B164" s="203" t="s">
        <v>441</v>
      </c>
      <c r="C164" s="202" t="s">
        <v>286</v>
      </c>
      <c r="D164" s="203" t="s">
        <v>287</v>
      </c>
      <c r="E164" s="203" t="s">
        <v>320</v>
      </c>
      <c r="F164" s="203" t="s">
        <v>313</v>
      </c>
      <c r="G164" s="203" t="s">
        <v>81</v>
      </c>
      <c r="H164" s="203" t="s">
        <v>328</v>
      </c>
      <c r="I164" s="205">
        <v>-40136.49</v>
      </c>
      <c r="J164" s="206"/>
      <c r="K164" s="210" t="s">
        <v>314</v>
      </c>
      <c r="L164" s="78"/>
      <c r="M164" s="78"/>
      <c r="N164" s="78"/>
      <c r="O164" s="149"/>
    </row>
    <row r="165" spans="1:15" ht="15" customHeight="1" x14ac:dyDescent="0.35">
      <c r="A165" s="201" t="s">
        <v>440</v>
      </c>
      <c r="B165" s="203" t="s">
        <v>441</v>
      </c>
      <c r="C165" s="202" t="s">
        <v>286</v>
      </c>
      <c r="D165" s="203" t="s">
        <v>287</v>
      </c>
      <c r="E165" s="203" t="s">
        <v>430</v>
      </c>
      <c r="F165" s="203" t="s">
        <v>431</v>
      </c>
      <c r="G165" s="203" t="s">
        <v>421</v>
      </c>
      <c r="H165" s="203" t="s">
        <v>422</v>
      </c>
      <c r="I165" s="205">
        <v>-27500</v>
      </c>
      <c r="J165" s="206"/>
      <c r="K165" s="210" t="s">
        <v>324</v>
      </c>
      <c r="L165" s="78"/>
      <c r="M165" s="78"/>
      <c r="N165" s="78"/>
      <c r="O165" s="149"/>
    </row>
    <row r="166" spans="1:15" ht="15" customHeight="1" x14ac:dyDescent="0.35">
      <c r="A166" s="201" t="s">
        <v>440</v>
      </c>
      <c r="B166" s="203" t="s">
        <v>441</v>
      </c>
      <c r="C166" s="202" t="s">
        <v>458</v>
      </c>
      <c r="D166" s="203" t="s">
        <v>459</v>
      </c>
      <c r="E166" s="203" t="s">
        <v>373</v>
      </c>
      <c r="F166" s="203" t="s">
        <v>374</v>
      </c>
      <c r="G166" s="203" t="s">
        <v>81</v>
      </c>
      <c r="H166" s="203" t="s">
        <v>328</v>
      </c>
      <c r="I166" s="205">
        <v>355791.49</v>
      </c>
      <c r="J166" s="206"/>
      <c r="K166" s="210" t="s">
        <v>292</v>
      </c>
      <c r="L166" s="78"/>
      <c r="M166" s="78"/>
      <c r="N166" s="78"/>
      <c r="O166" s="149"/>
    </row>
    <row r="167" spans="1:15" ht="15" customHeight="1" x14ac:dyDescent="0.35">
      <c r="A167" s="201" t="s">
        <v>440</v>
      </c>
      <c r="B167" s="203" t="s">
        <v>441</v>
      </c>
      <c r="C167" s="202" t="s">
        <v>458</v>
      </c>
      <c r="D167" s="203" t="s">
        <v>459</v>
      </c>
      <c r="E167" s="203" t="s">
        <v>375</v>
      </c>
      <c r="F167" s="203" t="s">
        <v>376</v>
      </c>
      <c r="G167" s="203" t="s">
        <v>81</v>
      </c>
      <c r="H167" s="203" t="s">
        <v>328</v>
      </c>
      <c r="I167" s="205">
        <v>71.58</v>
      </c>
      <c r="J167" s="206"/>
      <c r="K167" s="210" t="s">
        <v>292</v>
      </c>
      <c r="L167" s="78"/>
      <c r="M167" s="78"/>
      <c r="N167" s="78"/>
      <c r="O167" s="149"/>
    </row>
    <row r="168" spans="1:15" ht="15" customHeight="1" x14ac:dyDescent="0.35">
      <c r="A168" s="201" t="s">
        <v>440</v>
      </c>
      <c r="B168" s="203" t="s">
        <v>441</v>
      </c>
      <c r="C168" s="202" t="s">
        <v>458</v>
      </c>
      <c r="D168" s="203" t="s">
        <v>459</v>
      </c>
      <c r="E168" s="203" t="s">
        <v>312</v>
      </c>
      <c r="F168" s="203" t="s">
        <v>313</v>
      </c>
      <c r="G168" s="203" t="s">
        <v>81</v>
      </c>
      <c r="H168" s="203" t="s">
        <v>328</v>
      </c>
      <c r="I168" s="205">
        <v>53371.3</v>
      </c>
      <c r="J168" s="206"/>
      <c r="K168" s="210" t="s">
        <v>306</v>
      </c>
      <c r="L168" s="78"/>
      <c r="M168" s="78"/>
      <c r="N168" s="78"/>
      <c r="O168" s="149"/>
    </row>
    <row r="169" spans="1:15" ht="15" customHeight="1" x14ac:dyDescent="0.35">
      <c r="A169" s="201" t="s">
        <v>440</v>
      </c>
      <c r="B169" s="203" t="s">
        <v>441</v>
      </c>
      <c r="C169" s="202" t="s">
        <v>458</v>
      </c>
      <c r="D169" s="203" t="s">
        <v>459</v>
      </c>
      <c r="E169" s="203" t="s">
        <v>419</v>
      </c>
      <c r="F169" s="203" t="s">
        <v>420</v>
      </c>
      <c r="G169" s="203" t="s">
        <v>81</v>
      </c>
      <c r="H169" s="203" t="s">
        <v>328</v>
      </c>
      <c r="I169" s="205">
        <v>958.35</v>
      </c>
      <c r="J169" s="206"/>
      <c r="K169" s="210" t="s">
        <v>325</v>
      </c>
      <c r="L169" s="78"/>
      <c r="M169" s="78"/>
      <c r="N169" s="78"/>
      <c r="O169" s="149"/>
    </row>
    <row r="170" spans="1:15" ht="15" customHeight="1" x14ac:dyDescent="0.35">
      <c r="A170" s="201" t="s">
        <v>440</v>
      </c>
      <c r="B170" s="203" t="s">
        <v>441</v>
      </c>
      <c r="C170" s="202" t="s">
        <v>458</v>
      </c>
      <c r="D170" s="203" t="s">
        <v>459</v>
      </c>
      <c r="E170" s="203" t="s">
        <v>460</v>
      </c>
      <c r="F170" s="203" t="s">
        <v>461</v>
      </c>
      <c r="G170" s="203" t="s">
        <v>81</v>
      </c>
      <c r="H170" s="203" t="s">
        <v>328</v>
      </c>
      <c r="I170" s="205">
        <v>-338129</v>
      </c>
      <c r="J170" s="206"/>
      <c r="K170" s="210" t="s">
        <v>315</v>
      </c>
      <c r="L170" s="78"/>
      <c r="M170" s="78"/>
      <c r="N170" s="78"/>
      <c r="O170" s="149"/>
    </row>
    <row r="171" spans="1:15" ht="15" customHeight="1" x14ac:dyDescent="0.35">
      <c r="A171" s="201" t="s">
        <v>440</v>
      </c>
      <c r="B171" s="203" t="s">
        <v>441</v>
      </c>
      <c r="C171" s="202" t="s">
        <v>458</v>
      </c>
      <c r="D171" s="203" t="s">
        <v>459</v>
      </c>
      <c r="E171" s="203" t="s">
        <v>320</v>
      </c>
      <c r="F171" s="203" t="s">
        <v>313</v>
      </c>
      <c r="G171" s="203" t="s">
        <v>81</v>
      </c>
      <c r="H171" s="203" t="s">
        <v>328</v>
      </c>
      <c r="I171" s="205">
        <v>-53371.3</v>
      </c>
      <c r="J171" s="206"/>
      <c r="K171" s="210" t="s">
        <v>314</v>
      </c>
      <c r="L171" s="78"/>
      <c r="M171" s="78"/>
      <c r="N171" s="78"/>
      <c r="O171" s="149"/>
    </row>
    <row r="172" spans="1:15" ht="15" customHeight="1" x14ac:dyDescent="0.35">
      <c r="A172" s="201" t="s">
        <v>440</v>
      </c>
      <c r="B172" s="203" t="s">
        <v>441</v>
      </c>
      <c r="C172" s="202" t="s">
        <v>458</v>
      </c>
      <c r="D172" s="203" t="s">
        <v>459</v>
      </c>
      <c r="E172" s="203" t="s">
        <v>430</v>
      </c>
      <c r="F172" s="203" t="s">
        <v>431</v>
      </c>
      <c r="G172" s="203" t="s">
        <v>81</v>
      </c>
      <c r="H172" s="203" t="s">
        <v>328</v>
      </c>
      <c r="I172" s="205">
        <v>-18876.77</v>
      </c>
      <c r="J172" s="206"/>
      <c r="K172" s="210" t="s">
        <v>325</v>
      </c>
      <c r="L172" s="78"/>
      <c r="M172" s="78"/>
      <c r="N172" s="78"/>
      <c r="O172" s="149"/>
    </row>
    <row r="173" spans="1:15" ht="15" customHeight="1" x14ac:dyDescent="0.35">
      <c r="A173" s="201" t="s">
        <v>462</v>
      </c>
      <c r="B173" s="203" t="s">
        <v>463</v>
      </c>
      <c r="C173" s="202" t="s">
        <v>286</v>
      </c>
      <c r="D173" s="203" t="s">
        <v>287</v>
      </c>
      <c r="E173" s="203" t="s">
        <v>345</v>
      </c>
      <c r="F173" s="203" t="s">
        <v>346</v>
      </c>
      <c r="G173" s="203" t="s">
        <v>81</v>
      </c>
      <c r="H173" s="203" t="s">
        <v>328</v>
      </c>
      <c r="I173" s="205">
        <v>7740417.4100000001</v>
      </c>
      <c r="J173" s="206"/>
      <c r="K173" s="210" t="s">
        <v>293</v>
      </c>
      <c r="L173" s="78"/>
      <c r="M173" s="78"/>
      <c r="N173" s="78"/>
      <c r="O173" s="149"/>
    </row>
    <row r="174" spans="1:15" ht="15" customHeight="1" x14ac:dyDescent="0.35">
      <c r="A174" s="201" t="s">
        <v>462</v>
      </c>
      <c r="B174" s="203" t="s">
        <v>463</v>
      </c>
      <c r="C174" s="202" t="s">
        <v>286</v>
      </c>
      <c r="D174" s="203" t="s">
        <v>287</v>
      </c>
      <c r="E174" s="203" t="s">
        <v>363</v>
      </c>
      <c r="F174" s="203" t="s">
        <v>364</v>
      </c>
      <c r="G174" s="203" t="s">
        <v>81</v>
      </c>
      <c r="H174" s="203" t="s">
        <v>328</v>
      </c>
      <c r="I174" s="205">
        <v>113130.15</v>
      </c>
      <c r="J174" s="206"/>
      <c r="K174" s="210" t="s">
        <v>293</v>
      </c>
      <c r="L174" s="78"/>
      <c r="M174" s="78"/>
      <c r="N174" s="78"/>
      <c r="O174" s="149"/>
    </row>
    <row r="175" spans="1:15" ht="15" customHeight="1" x14ac:dyDescent="0.35">
      <c r="A175" s="201" t="s">
        <v>462</v>
      </c>
      <c r="B175" s="203" t="s">
        <v>463</v>
      </c>
      <c r="C175" s="202" t="s">
        <v>286</v>
      </c>
      <c r="D175" s="203" t="s">
        <v>287</v>
      </c>
      <c r="E175" s="203" t="s">
        <v>363</v>
      </c>
      <c r="F175" s="203" t="s">
        <v>364</v>
      </c>
      <c r="G175" s="203" t="s">
        <v>421</v>
      </c>
      <c r="H175" s="203" t="s">
        <v>422</v>
      </c>
      <c r="I175" s="205">
        <v>0</v>
      </c>
      <c r="J175" s="206"/>
      <c r="K175" s="210" t="s">
        <v>324</v>
      </c>
      <c r="L175" s="78"/>
      <c r="M175" s="78"/>
      <c r="N175" s="78"/>
      <c r="O175" s="149"/>
    </row>
    <row r="176" spans="1:15" ht="15" customHeight="1" x14ac:dyDescent="0.35">
      <c r="A176" s="201" t="s">
        <v>462</v>
      </c>
      <c r="B176" s="203" t="s">
        <v>463</v>
      </c>
      <c r="C176" s="202" t="s">
        <v>286</v>
      </c>
      <c r="D176" s="203" t="s">
        <v>287</v>
      </c>
      <c r="E176" s="203" t="s">
        <v>365</v>
      </c>
      <c r="F176" s="203" t="s">
        <v>366</v>
      </c>
      <c r="G176" s="203" t="s">
        <v>81</v>
      </c>
      <c r="H176" s="203" t="s">
        <v>328</v>
      </c>
      <c r="I176" s="205">
        <v>24647.14</v>
      </c>
      <c r="J176" s="206"/>
      <c r="K176" s="210" t="s">
        <v>293</v>
      </c>
      <c r="L176" s="78"/>
      <c r="M176" s="78"/>
      <c r="N176" s="78"/>
      <c r="O176" s="149"/>
    </row>
    <row r="177" spans="1:15" ht="15" customHeight="1" x14ac:dyDescent="0.35">
      <c r="A177" s="201" t="s">
        <v>462</v>
      </c>
      <c r="B177" s="203" t="s">
        <v>463</v>
      </c>
      <c r="C177" s="202" t="s">
        <v>286</v>
      </c>
      <c r="D177" s="203" t="s">
        <v>287</v>
      </c>
      <c r="E177" s="203" t="s">
        <v>464</v>
      </c>
      <c r="F177" s="203" t="s">
        <v>465</v>
      </c>
      <c r="G177" s="203" t="s">
        <v>81</v>
      </c>
      <c r="H177" s="203" t="s">
        <v>328</v>
      </c>
      <c r="I177" s="205">
        <v>7692.96</v>
      </c>
      <c r="J177" s="206"/>
      <c r="K177" s="210" t="s">
        <v>293</v>
      </c>
      <c r="L177" s="78"/>
      <c r="M177" s="78"/>
      <c r="N177" s="78"/>
      <c r="O177" s="149"/>
    </row>
    <row r="178" spans="1:15" ht="15" customHeight="1" x14ac:dyDescent="0.35">
      <c r="A178" s="201" t="s">
        <v>462</v>
      </c>
      <c r="B178" s="203" t="s">
        <v>463</v>
      </c>
      <c r="C178" s="202" t="s">
        <v>286</v>
      </c>
      <c r="D178" s="203" t="s">
        <v>287</v>
      </c>
      <c r="E178" s="203" t="s">
        <v>444</v>
      </c>
      <c r="F178" s="203" t="s">
        <v>445</v>
      </c>
      <c r="G178" s="203" t="s">
        <v>81</v>
      </c>
      <c r="H178" s="203" t="s">
        <v>328</v>
      </c>
      <c r="I178" s="205">
        <v>42315.73</v>
      </c>
      <c r="J178" s="206"/>
      <c r="K178" s="210" t="s">
        <v>293</v>
      </c>
      <c r="L178" s="78"/>
      <c r="M178" s="78"/>
      <c r="N178" s="78"/>
      <c r="O178" s="149"/>
    </row>
    <row r="179" spans="1:15" ht="15" customHeight="1" x14ac:dyDescent="0.35">
      <c r="A179" s="201" t="s">
        <v>462</v>
      </c>
      <c r="B179" s="203" t="s">
        <v>463</v>
      </c>
      <c r="C179" s="202" t="s">
        <v>286</v>
      </c>
      <c r="D179" s="203" t="s">
        <v>287</v>
      </c>
      <c r="E179" s="203" t="s">
        <v>446</v>
      </c>
      <c r="F179" s="203" t="s">
        <v>447</v>
      </c>
      <c r="G179" s="203" t="s">
        <v>81</v>
      </c>
      <c r="H179" s="203" t="s">
        <v>328</v>
      </c>
      <c r="I179" s="205">
        <v>27167.21</v>
      </c>
      <c r="J179" s="206"/>
      <c r="K179" s="210" t="s">
        <v>293</v>
      </c>
      <c r="L179" s="78"/>
      <c r="M179" s="78"/>
      <c r="N179" s="78"/>
      <c r="O179" s="149"/>
    </row>
    <row r="180" spans="1:15" ht="15" customHeight="1" x14ac:dyDescent="0.35">
      <c r="A180" s="201" t="s">
        <v>462</v>
      </c>
      <c r="B180" s="203" t="s">
        <v>463</v>
      </c>
      <c r="C180" s="202" t="s">
        <v>286</v>
      </c>
      <c r="D180" s="203" t="s">
        <v>287</v>
      </c>
      <c r="E180" s="203" t="s">
        <v>349</v>
      </c>
      <c r="F180" s="203" t="s">
        <v>350</v>
      </c>
      <c r="G180" s="203" t="s">
        <v>81</v>
      </c>
      <c r="H180" s="203" t="s">
        <v>328</v>
      </c>
      <c r="I180" s="205">
        <v>1115220.93</v>
      </c>
      <c r="J180" s="206"/>
      <c r="K180" s="210" t="s">
        <v>296</v>
      </c>
      <c r="L180" s="78"/>
      <c r="M180" s="78"/>
      <c r="N180" s="78"/>
      <c r="O180" s="149"/>
    </row>
    <row r="181" spans="1:15" ht="15" customHeight="1" x14ac:dyDescent="0.35">
      <c r="A181" s="201" t="s">
        <v>462</v>
      </c>
      <c r="B181" s="203" t="s">
        <v>463</v>
      </c>
      <c r="C181" s="202" t="s">
        <v>286</v>
      </c>
      <c r="D181" s="203" t="s">
        <v>287</v>
      </c>
      <c r="E181" s="203" t="s">
        <v>349</v>
      </c>
      <c r="F181" s="203" t="s">
        <v>350</v>
      </c>
      <c r="G181" s="203" t="s">
        <v>421</v>
      </c>
      <c r="H181" s="203" t="s">
        <v>422</v>
      </c>
      <c r="I181" s="205">
        <v>0</v>
      </c>
      <c r="J181" s="206"/>
      <c r="K181" s="210" t="s">
        <v>324</v>
      </c>
      <c r="L181" s="78"/>
      <c r="M181" s="78"/>
      <c r="N181" s="78"/>
      <c r="O181" s="149"/>
    </row>
    <row r="182" spans="1:15" ht="15" customHeight="1" x14ac:dyDescent="0.35">
      <c r="A182" s="201" t="s">
        <v>462</v>
      </c>
      <c r="B182" s="203" t="s">
        <v>463</v>
      </c>
      <c r="C182" s="202" t="s">
        <v>286</v>
      </c>
      <c r="D182" s="203" t="s">
        <v>287</v>
      </c>
      <c r="E182" s="203" t="s">
        <v>351</v>
      </c>
      <c r="F182" s="203" t="s">
        <v>352</v>
      </c>
      <c r="G182" s="203" t="s">
        <v>81</v>
      </c>
      <c r="H182" s="203" t="s">
        <v>328</v>
      </c>
      <c r="I182" s="205">
        <v>10914.48</v>
      </c>
      <c r="J182" s="206"/>
      <c r="K182" s="210" t="s">
        <v>293</v>
      </c>
      <c r="L182" s="78"/>
      <c r="M182" s="78"/>
      <c r="N182" s="78"/>
      <c r="O182" s="149"/>
    </row>
    <row r="183" spans="1:15" ht="15" customHeight="1" x14ac:dyDescent="0.35">
      <c r="A183" s="201" t="s">
        <v>462</v>
      </c>
      <c r="B183" s="203" t="s">
        <v>463</v>
      </c>
      <c r="C183" s="202" t="s">
        <v>286</v>
      </c>
      <c r="D183" s="203" t="s">
        <v>287</v>
      </c>
      <c r="E183" s="203" t="s">
        <v>351</v>
      </c>
      <c r="F183" s="203" t="s">
        <v>352</v>
      </c>
      <c r="G183" s="203" t="s">
        <v>421</v>
      </c>
      <c r="H183" s="203" t="s">
        <v>422</v>
      </c>
      <c r="I183" s="205">
        <v>16.53</v>
      </c>
      <c r="J183" s="206"/>
      <c r="K183" s="210" t="s">
        <v>324</v>
      </c>
      <c r="L183" s="78"/>
      <c r="M183" s="78"/>
      <c r="N183" s="78"/>
      <c r="O183" s="149"/>
    </row>
    <row r="184" spans="1:15" ht="15" customHeight="1" x14ac:dyDescent="0.35">
      <c r="A184" s="201" t="s">
        <v>462</v>
      </c>
      <c r="B184" s="203" t="s">
        <v>463</v>
      </c>
      <c r="C184" s="202" t="s">
        <v>286</v>
      </c>
      <c r="D184" s="203" t="s">
        <v>287</v>
      </c>
      <c r="E184" s="203" t="s">
        <v>353</v>
      </c>
      <c r="F184" s="203" t="s">
        <v>354</v>
      </c>
      <c r="G184" s="203" t="s">
        <v>81</v>
      </c>
      <c r="H184" s="203" t="s">
        <v>328</v>
      </c>
      <c r="I184" s="205">
        <v>-10914.48</v>
      </c>
      <c r="J184" s="206"/>
      <c r="K184" s="210" t="s">
        <v>293</v>
      </c>
      <c r="L184" s="78"/>
      <c r="M184" s="78"/>
      <c r="N184" s="78"/>
      <c r="O184" s="149"/>
    </row>
    <row r="185" spans="1:15" ht="15" customHeight="1" x14ac:dyDescent="0.35">
      <c r="A185" s="201" t="s">
        <v>462</v>
      </c>
      <c r="B185" s="203" t="s">
        <v>463</v>
      </c>
      <c r="C185" s="202" t="s">
        <v>286</v>
      </c>
      <c r="D185" s="203" t="s">
        <v>287</v>
      </c>
      <c r="E185" s="203" t="s">
        <v>353</v>
      </c>
      <c r="F185" s="203" t="s">
        <v>354</v>
      </c>
      <c r="G185" s="203" t="s">
        <v>421</v>
      </c>
      <c r="H185" s="203" t="s">
        <v>422</v>
      </c>
      <c r="I185" s="205">
        <v>-16.53</v>
      </c>
      <c r="J185" s="206"/>
      <c r="K185" s="210" t="s">
        <v>324</v>
      </c>
      <c r="L185" s="78"/>
      <c r="M185" s="78"/>
      <c r="N185" s="78"/>
      <c r="O185" s="149"/>
    </row>
    <row r="186" spans="1:15" ht="15" customHeight="1" x14ac:dyDescent="0.35">
      <c r="A186" s="201" t="s">
        <v>462</v>
      </c>
      <c r="B186" s="203" t="s">
        <v>463</v>
      </c>
      <c r="C186" s="202" t="s">
        <v>286</v>
      </c>
      <c r="D186" s="203" t="s">
        <v>287</v>
      </c>
      <c r="E186" s="203" t="s">
        <v>355</v>
      </c>
      <c r="F186" s="203" t="s">
        <v>356</v>
      </c>
      <c r="G186" s="203" t="s">
        <v>81</v>
      </c>
      <c r="H186" s="203" t="s">
        <v>328</v>
      </c>
      <c r="I186" s="205">
        <v>1239692.46</v>
      </c>
      <c r="J186" s="206"/>
      <c r="K186" s="210" t="s">
        <v>301</v>
      </c>
      <c r="L186" s="78"/>
      <c r="M186" s="78"/>
      <c r="N186" s="78"/>
      <c r="O186" s="149"/>
    </row>
    <row r="187" spans="1:15" ht="15" customHeight="1" x14ac:dyDescent="0.35">
      <c r="A187" s="201" t="s">
        <v>462</v>
      </c>
      <c r="B187" s="203" t="s">
        <v>463</v>
      </c>
      <c r="C187" s="202" t="s">
        <v>286</v>
      </c>
      <c r="D187" s="203" t="s">
        <v>287</v>
      </c>
      <c r="E187" s="203" t="s">
        <v>355</v>
      </c>
      <c r="F187" s="203" t="s">
        <v>356</v>
      </c>
      <c r="G187" s="203" t="s">
        <v>421</v>
      </c>
      <c r="H187" s="203" t="s">
        <v>422</v>
      </c>
      <c r="I187" s="205">
        <v>2.34</v>
      </c>
      <c r="J187" s="206"/>
      <c r="K187" s="210" t="s">
        <v>324</v>
      </c>
      <c r="L187" s="78"/>
      <c r="M187" s="78"/>
      <c r="N187" s="78"/>
      <c r="O187" s="149"/>
    </row>
    <row r="188" spans="1:15" ht="15" customHeight="1" x14ac:dyDescent="0.35">
      <c r="A188" s="201" t="s">
        <v>462</v>
      </c>
      <c r="B188" s="203" t="s">
        <v>463</v>
      </c>
      <c r="C188" s="202" t="s">
        <v>286</v>
      </c>
      <c r="D188" s="203" t="s">
        <v>287</v>
      </c>
      <c r="E188" s="203" t="s">
        <v>415</v>
      </c>
      <c r="F188" s="203" t="s">
        <v>416</v>
      </c>
      <c r="G188" s="203" t="s">
        <v>81</v>
      </c>
      <c r="H188" s="203" t="s">
        <v>328</v>
      </c>
      <c r="I188" s="205">
        <v>7490.55</v>
      </c>
      <c r="J188" s="206"/>
      <c r="K188" s="210" t="s">
        <v>292</v>
      </c>
      <c r="L188" s="78"/>
      <c r="M188" s="78"/>
      <c r="N188" s="78"/>
      <c r="O188" s="149"/>
    </row>
    <row r="189" spans="1:15" ht="15" customHeight="1" x14ac:dyDescent="0.35">
      <c r="A189" s="201" t="s">
        <v>462</v>
      </c>
      <c r="B189" s="203" t="s">
        <v>463</v>
      </c>
      <c r="C189" s="202" t="s">
        <v>286</v>
      </c>
      <c r="D189" s="203" t="s">
        <v>287</v>
      </c>
      <c r="E189" s="203" t="s">
        <v>448</v>
      </c>
      <c r="F189" s="203" t="s">
        <v>449</v>
      </c>
      <c r="G189" s="203" t="s">
        <v>81</v>
      </c>
      <c r="H189" s="203" t="s">
        <v>328</v>
      </c>
      <c r="I189" s="205">
        <v>5700</v>
      </c>
      <c r="J189" s="206"/>
      <c r="K189" s="210" t="s">
        <v>292</v>
      </c>
      <c r="L189" s="78"/>
      <c r="M189" s="78"/>
      <c r="N189" s="78"/>
      <c r="O189" s="149"/>
    </row>
    <row r="190" spans="1:15" ht="15" customHeight="1" x14ac:dyDescent="0.35">
      <c r="A190" s="201" t="s">
        <v>462</v>
      </c>
      <c r="B190" s="203" t="s">
        <v>463</v>
      </c>
      <c r="C190" s="202" t="s">
        <v>286</v>
      </c>
      <c r="D190" s="203" t="s">
        <v>287</v>
      </c>
      <c r="E190" s="203" t="s">
        <v>373</v>
      </c>
      <c r="F190" s="203" t="s">
        <v>374</v>
      </c>
      <c r="G190" s="203" t="s">
        <v>81</v>
      </c>
      <c r="H190" s="203" t="s">
        <v>328</v>
      </c>
      <c r="I190" s="205">
        <v>4103.49</v>
      </c>
      <c r="J190" s="206"/>
      <c r="K190" s="210" t="s">
        <v>292</v>
      </c>
      <c r="L190" s="78"/>
      <c r="M190" s="78"/>
      <c r="N190" s="78"/>
      <c r="O190" s="149"/>
    </row>
    <row r="191" spans="1:15" ht="15" customHeight="1" x14ac:dyDescent="0.35">
      <c r="A191" s="201" t="s">
        <v>462</v>
      </c>
      <c r="B191" s="203" t="s">
        <v>463</v>
      </c>
      <c r="C191" s="202" t="s">
        <v>286</v>
      </c>
      <c r="D191" s="203" t="s">
        <v>287</v>
      </c>
      <c r="E191" s="203" t="s">
        <v>375</v>
      </c>
      <c r="F191" s="203" t="s">
        <v>376</v>
      </c>
      <c r="G191" s="203" t="s">
        <v>81</v>
      </c>
      <c r="H191" s="203" t="s">
        <v>328</v>
      </c>
      <c r="I191" s="205">
        <v>113926.94</v>
      </c>
      <c r="J191" s="206"/>
      <c r="K191" s="210" t="s">
        <v>292</v>
      </c>
      <c r="L191" s="78"/>
      <c r="M191" s="78"/>
      <c r="N191" s="78"/>
      <c r="O191" s="149"/>
    </row>
    <row r="192" spans="1:15" ht="15" customHeight="1" x14ac:dyDescent="0.35">
      <c r="A192" s="201" t="s">
        <v>462</v>
      </c>
      <c r="B192" s="203" t="s">
        <v>463</v>
      </c>
      <c r="C192" s="202" t="s">
        <v>286</v>
      </c>
      <c r="D192" s="203" t="s">
        <v>287</v>
      </c>
      <c r="E192" s="203" t="s">
        <v>375</v>
      </c>
      <c r="F192" s="203" t="s">
        <v>376</v>
      </c>
      <c r="G192" s="203" t="s">
        <v>387</v>
      </c>
      <c r="H192" s="203" t="s">
        <v>388</v>
      </c>
      <c r="I192" s="205">
        <v>7845.65</v>
      </c>
      <c r="J192" s="206"/>
      <c r="K192" s="210" t="s">
        <v>292</v>
      </c>
      <c r="L192" s="78"/>
      <c r="M192" s="78"/>
      <c r="N192" s="78"/>
      <c r="O192" s="149"/>
    </row>
    <row r="193" spans="1:15" ht="15" customHeight="1" x14ac:dyDescent="0.35">
      <c r="A193" s="201" t="s">
        <v>462</v>
      </c>
      <c r="B193" s="203" t="s">
        <v>463</v>
      </c>
      <c r="C193" s="202" t="s">
        <v>286</v>
      </c>
      <c r="D193" s="203" t="s">
        <v>287</v>
      </c>
      <c r="E193" s="203" t="s">
        <v>377</v>
      </c>
      <c r="F193" s="203" t="s">
        <v>378</v>
      </c>
      <c r="G193" s="203" t="s">
        <v>81</v>
      </c>
      <c r="H193" s="203" t="s">
        <v>328</v>
      </c>
      <c r="I193" s="205">
        <v>19298.98</v>
      </c>
      <c r="J193" s="206"/>
      <c r="K193" s="210" t="s">
        <v>292</v>
      </c>
      <c r="L193" s="78"/>
      <c r="M193" s="78"/>
      <c r="N193" s="78"/>
      <c r="O193" s="149"/>
    </row>
    <row r="194" spans="1:15" ht="15" customHeight="1" x14ac:dyDescent="0.35">
      <c r="A194" s="201" t="s">
        <v>462</v>
      </c>
      <c r="B194" s="203" t="s">
        <v>463</v>
      </c>
      <c r="C194" s="202" t="s">
        <v>286</v>
      </c>
      <c r="D194" s="203" t="s">
        <v>287</v>
      </c>
      <c r="E194" s="203" t="s">
        <v>288</v>
      </c>
      <c r="F194" s="203" t="s">
        <v>289</v>
      </c>
      <c r="G194" s="203" t="s">
        <v>81</v>
      </c>
      <c r="H194" s="203" t="s">
        <v>328</v>
      </c>
      <c r="I194" s="205">
        <v>2872</v>
      </c>
      <c r="J194" s="206"/>
      <c r="K194" s="210" t="s">
        <v>292</v>
      </c>
      <c r="L194" s="78"/>
      <c r="M194" s="78"/>
      <c r="N194" s="78"/>
      <c r="O194" s="149"/>
    </row>
    <row r="195" spans="1:15" ht="15" customHeight="1" x14ac:dyDescent="0.35">
      <c r="A195" s="201" t="s">
        <v>462</v>
      </c>
      <c r="B195" s="203" t="s">
        <v>463</v>
      </c>
      <c r="C195" s="202" t="s">
        <v>286</v>
      </c>
      <c r="D195" s="203" t="s">
        <v>287</v>
      </c>
      <c r="E195" s="203" t="s">
        <v>379</v>
      </c>
      <c r="F195" s="203" t="s">
        <v>380</v>
      </c>
      <c r="G195" s="203" t="s">
        <v>81</v>
      </c>
      <c r="H195" s="203" t="s">
        <v>328</v>
      </c>
      <c r="I195" s="205">
        <v>8530</v>
      </c>
      <c r="J195" s="206"/>
      <c r="K195" s="210" t="s">
        <v>292</v>
      </c>
      <c r="L195" s="78"/>
      <c r="M195" s="78"/>
      <c r="N195" s="78"/>
      <c r="O195" s="149"/>
    </row>
    <row r="196" spans="1:15" ht="15" customHeight="1" x14ac:dyDescent="0.35">
      <c r="A196" s="201" t="s">
        <v>462</v>
      </c>
      <c r="B196" s="203" t="s">
        <v>463</v>
      </c>
      <c r="C196" s="202" t="s">
        <v>286</v>
      </c>
      <c r="D196" s="203" t="s">
        <v>287</v>
      </c>
      <c r="E196" s="203" t="s">
        <v>359</v>
      </c>
      <c r="F196" s="203" t="s">
        <v>360</v>
      </c>
      <c r="G196" s="203" t="s">
        <v>81</v>
      </c>
      <c r="H196" s="203" t="s">
        <v>328</v>
      </c>
      <c r="I196" s="205">
        <v>860.3</v>
      </c>
      <c r="J196" s="206"/>
      <c r="K196" s="210" t="s">
        <v>292</v>
      </c>
      <c r="L196" s="78"/>
      <c r="M196" s="78"/>
      <c r="N196" s="78"/>
      <c r="O196" s="149"/>
    </row>
    <row r="197" spans="1:15" ht="15" customHeight="1" x14ac:dyDescent="0.35">
      <c r="A197" s="201" t="s">
        <v>462</v>
      </c>
      <c r="B197" s="203" t="s">
        <v>463</v>
      </c>
      <c r="C197" s="202" t="s">
        <v>286</v>
      </c>
      <c r="D197" s="203" t="s">
        <v>287</v>
      </c>
      <c r="E197" s="203" t="s">
        <v>297</v>
      </c>
      <c r="F197" s="203" t="s">
        <v>298</v>
      </c>
      <c r="G197" s="203" t="s">
        <v>81</v>
      </c>
      <c r="H197" s="203" t="s">
        <v>328</v>
      </c>
      <c r="I197" s="205">
        <v>1000</v>
      </c>
      <c r="J197" s="206"/>
      <c r="K197" s="210" t="s">
        <v>292</v>
      </c>
      <c r="L197" s="78"/>
      <c r="M197" s="78"/>
      <c r="N197" s="78"/>
      <c r="O197" s="149"/>
    </row>
    <row r="198" spans="1:15" ht="15" customHeight="1" x14ac:dyDescent="0.35">
      <c r="A198" s="201" t="s">
        <v>462</v>
      </c>
      <c r="B198" s="203" t="s">
        <v>463</v>
      </c>
      <c r="C198" s="202" t="s">
        <v>286</v>
      </c>
      <c r="D198" s="203" t="s">
        <v>287</v>
      </c>
      <c r="E198" s="203" t="s">
        <v>452</v>
      </c>
      <c r="F198" s="203" t="s">
        <v>453</v>
      </c>
      <c r="G198" s="203" t="s">
        <v>81</v>
      </c>
      <c r="H198" s="203" t="s">
        <v>328</v>
      </c>
      <c r="I198" s="205">
        <v>13537.87</v>
      </c>
      <c r="J198" s="206"/>
      <c r="K198" s="210" t="s">
        <v>292</v>
      </c>
      <c r="L198" s="78"/>
      <c r="M198" s="78"/>
      <c r="N198" s="78"/>
      <c r="O198" s="149"/>
    </row>
    <row r="199" spans="1:15" ht="15" customHeight="1" x14ac:dyDescent="0.35">
      <c r="A199" s="201" t="s">
        <v>462</v>
      </c>
      <c r="B199" s="203" t="s">
        <v>463</v>
      </c>
      <c r="C199" s="202" t="s">
        <v>286</v>
      </c>
      <c r="D199" s="203" t="s">
        <v>287</v>
      </c>
      <c r="E199" s="203" t="s">
        <v>466</v>
      </c>
      <c r="F199" s="203" t="s">
        <v>467</v>
      </c>
      <c r="G199" s="203" t="s">
        <v>81</v>
      </c>
      <c r="H199" s="203" t="s">
        <v>328</v>
      </c>
      <c r="I199" s="205">
        <v>31911.040000000001</v>
      </c>
      <c r="J199" s="206"/>
      <c r="K199" s="210" t="s">
        <v>292</v>
      </c>
      <c r="L199" s="78"/>
      <c r="M199" s="78"/>
      <c r="N199" s="78"/>
      <c r="O199" s="149"/>
    </row>
    <row r="200" spans="1:15" ht="15" customHeight="1" x14ac:dyDescent="0.35">
      <c r="A200" s="201" t="s">
        <v>462</v>
      </c>
      <c r="B200" s="203" t="s">
        <v>463</v>
      </c>
      <c r="C200" s="202" t="s">
        <v>286</v>
      </c>
      <c r="D200" s="203" t="s">
        <v>287</v>
      </c>
      <c r="E200" s="203" t="s">
        <v>468</v>
      </c>
      <c r="F200" s="203" t="s">
        <v>469</v>
      </c>
      <c r="G200" s="203" t="s">
        <v>81</v>
      </c>
      <c r="H200" s="203" t="s">
        <v>328</v>
      </c>
      <c r="I200" s="205">
        <v>242.4</v>
      </c>
      <c r="J200" s="206"/>
      <c r="K200" s="210" t="s">
        <v>292</v>
      </c>
      <c r="L200" s="78"/>
      <c r="M200" s="78"/>
      <c r="N200" s="78"/>
      <c r="O200" s="149"/>
    </row>
    <row r="201" spans="1:15" ht="15" customHeight="1" x14ac:dyDescent="0.35">
      <c r="A201" s="201" t="s">
        <v>462</v>
      </c>
      <c r="B201" s="203" t="s">
        <v>463</v>
      </c>
      <c r="C201" s="202" t="s">
        <v>286</v>
      </c>
      <c r="D201" s="203" t="s">
        <v>287</v>
      </c>
      <c r="E201" s="203" t="s">
        <v>307</v>
      </c>
      <c r="F201" s="203" t="s">
        <v>308</v>
      </c>
      <c r="G201" s="203" t="s">
        <v>81</v>
      </c>
      <c r="H201" s="203" t="s">
        <v>328</v>
      </c>
      <c r="I201" s="205">
        <v>9300</v>
      </c>
      <c r="J201" s="206"/>
      <c r="K201" s="210" t="s">
        <v>292</v>
      </c>
      <c r="L201" s="78"/>
      <c r="M201" s="78"/>
      <c r="N201" s="78"/>
      <c r="O201" s="149"/>
    </row>
    <row r="202" spans="1:15" ht="15" customHeight="1" x14ac:dyDescent="0.35">
      <c r="A202" s="201" t="s">
        <v>462</v>
      </c>
      <c r="B202" s="203" t="s">
        <v>463</v>
      </c>
      <c r="C202" s="202" t="s">
        <v>286</v>
      </c>
      <c r="D202" s="203" t="s">
        <v>287</v>
      </c>
      <c r="E202" s="203" t="s">
        <v>470</v>
      </c>
      <c r="F202" s="203" t="s">
        <v>471</v>
      </c>
      <c r="G202" s="203" t="s">
        <v>81</v>
      </c>
      <c r="H202" s="203" t="s">
        <v>328</v>
      </c>
      <c r="I202" s="205">
        <v>9788</v>
      </c>
      <c r="J202" s="206"/>
      <c r="K202" s="210" t="s">
        <v>292</v>
      </c>
      <c r="L202" s="78"/>
      <c r="M202" s="78"/>
      <c r="N202" s="78"/>
      <c r="O202" s="149"/>
    </row>
    <row r="203" spans="1:15" ht="15" customHeight="1" x14ac:dyDescent="0.35">
      <c r="A203" s="201" t="s">
        <v>462</v>
      </c>
      <c r="B203" s="203" t="s">
        <v>463</v>
      </c>
      <c r="C203" s="202" t="s">
        <v>286</v>
      </c>
      <c r="D203" s="203" t="s">
        <v>287</v>
      </c>
      <c r="E203" s="203" t="s">
        <v>385</v>
      </c>
      <c r="F203" s="203" t="s">
        <v>386</v>
      </c>
      <c r="G203" s="203" t="s">
        <v>81</v>
      </c>
      <c r="H203" s="203" t="s">
        <v>328</v>
      </c>
      <c r="I203" s="205">
        <v>1805.36</v>
      </c>
      <c r="J203" s="206"/>
      <c r="K203" s="210" t="s">
        <v>292</v>
      </c>
      <c r="L203" s="78"/>
      <c r="M203" s="78"/>
      <c r="N203" s="78"/>
      <c r="O203" s="149"/>
    </row>
    <row r="204" spans="1:15" ht="15" customHeight="1" x14ac:dyDescent="0.35">
      <c r="A204" s="201" t="s">
        <v>462</v>
      </c>
      <c r="B204" s="203" t="s">
        <v>463</v>
      </c>
      <c r="C204" s="202" t="s">
        <v>286</v>
      </c>
      <c r="D204" s="203" t="s">
        <v>287</v>
      </c>
      <c r="E204" s="203" t="s">
        <v>312</v>
      </c>
      <c r="F204" s="203" t="s">
        <v>313</v>
      </c>
      <c r="G204" s="203" t="s">
        <v>81</v>
      </c>
      <c r="H204" s="203" t="s">
        <v>328</v>
      </c>
      <c r="I204" s="205">
        <v>45955.77</v>
      </c>
      <c r="J204" s="206"/>
      <c r="K204" s="210" t="s">
        <v>306</v>
      </c>
      <c r="L204" s="78"/>
      <c r="M204" s="78"/>
      <c r="N204" s="78"/>
      <c r="O204" s="149"/>
    </row>
    <row r="205" spans="1:15" ht="15" customHeight="1" x14ac:dyDescent="0.35">
      <c r="A205" s="201" t="s">
        <v>462</v>
      </c>
      <c r="B205" s="203" t="s">
        <v>463</v>
      </c>
      <c r="C205" s="202" t="s">
        <v>286</v>
      </c>
      <c r="D205" s="203" t="s">
        <v>287</v>
      </c>
      <c r="E205" s="203" t="s">
        <v>312</v>
      </c>
      <c r="F205" s="203" t="s">
        <v>313</v>
      </c>
      <c r="G205" s="203" t="s">
        <v>387</v>
      </c>
      <c r="H205" s="203" t="s">
        <v>388</v>
      </c>
      <c r="I205" s="205">
        <v>1961.41</v>
      </c>
      <c r="J205" s="206"/>
      <c r="K205" s="210" t="s">
        <v>306</v>
      </c>
      <c r="L205" s="78"/>
      <c r="M205" s="78"/>
      <c r="N205" s="78"/>
      <c r="O205" s="149"/>
    </row>
    <row r="206" spans="1:15" ht="15" customHeight="1" x14ac:dyDescent="0.35">
      <c r="A206" s="201" t="s">
        <v>462</v>
      </c>
      <c r="B206" s="203" t="s">
        <v>463</v>
      </c>
      <c r="C206" s="202" t="s">
        <v>286</v>
      </c>
      <c r="D206" s="203" t="s">
        <v>287</v>
      </c>
      <c r="E206" s="203" t="s">
        <v>454</v>
      </c>
      <c r="F206" s="203" t="s">
        <v>455</v>
      </c>
      <c r="G206" s="203" t="s">
        <v>81</v>
      </c>
      <c r="H206" s="203" t="s">
        <v>328</v>
      </c>
      <c r="I206" s="205">
        <v>-1043312</v>
      </c>
      <c r="J206" s="206"/>
      <c r="K206" s="210" t="s">
        <v>317</v>
      </c>
      <c r="L206" s="78"/>
      <c r="M206" s="78"/>
      <c r="N206" s="78"/>
      <c r="O206" s="149"/>
    </row>
    <row r="207" spans="1:15" ht="15" customHeight="1" x14ac:dyDescent="0.35">
      <c r="A207" s="201" t="s">
        <v>462</v>
      </c>
      <c r="B207" s="203" t="s">
        <v>463</v>
      </c>
      <c r="C207" s="202" t="s">
        <v>286</v>
      </c>
      <c r="D207" s="203" t="s">
        <v>287</v>
      </c>
      <c r="E207" s="203" t="s">
        <v>401</v>
      </c>
      <c r="F207" s="203" t="s">
        <v>402</v>
      </c>
      <c r="G207" s="203" t="s">
        <v>81</v>
      </c>
      <c r="H207" s="203" t="s">
        <v>328</v>
      </c>
      <c r="I207" s="205">
        <v>-283388</v>
      </c>
      <c r="J207" s="206"/>
      <c r="K207" s="210" t="s">
        <v>311</v>
      </c>
      <c r="L207" s="78"/>
      <c r="M207" s="78"/>
      <c r="N207" s="78"/>
      <c r="O207" s="149"/>
    </row>
    <row r="208" spans="1:15" ht="15" customHeight="1" x14ac:dyDescent="0.35">
      <c r="A208" s="201" t="s">
        <v>462</v>
      </c>
      <c r="B208" s="203" t="s">
        <v>463</v>
      </c>
      <c r="C208" s="202" t="s">
        <v>286</v>
      </c>
      <c r="D208" s="203" t="s">
        <v>287</v>
      </c>
      <c r="E208" s="203" t="s">
        <v>456</v>
      </c>
      <c r="F208" s="203" t="s">
        <v>457</v>
      </c>
      <c r="G208" s="203" t="s">
        <v>81</v>
      </c>
      <c r="H208" s="203" t="s">
        <v>328</v>
      </c>
      <c r="I208" s="205">
        <v>-12</v>
      </c>
      <c r="J208" s="206"/>
      <c r="K208" s="210" t="s">
        <v>311</v>
      </c>
      <c r="L208" s="78"/>
      <c r="M208" s="78"/>
      <c r="N208" s="78"/>
      <c r="O208" s="149"/>
    </row>
    <row r="209" spans="1:15" ht="15" customHeight="1" x14ac:dyDescent="0.35">
      <c r="A209" s="201" t="s">
        <v>462</v>
      </c>
      <c r="B209" s="203" t="s">
        <v>463</v>
      </c>
      <c r="C209" s="202" t="s">
        <v>286</v>
      </c>
      <c r="D209" s="203" t="s">
        <v>287</v>
      </c>
      <c r="E209" s="203" t="s">
        <v>320</v>
      </c>
      <c r="F209" s="203" t="s">
        <v>313</v>
      </c>
      <c r="G209" s="203" t="s">
        <v>81</v>
      </c>
      <c r="H209" s="203" t="s">
        <v>328</v>
      </c>
      <c r="I209" s="205">
        <v>-45955.77</v>
      </c>
      <c r="J209" s="206"/>
      <c r="K209" s="210" t="s">
        <v>314</v>
      </c>
      <c r="L209" s="78"/>
      <c r="M209" s="78"/>
      <c r="N209" s="78"/>
      <c r="O209" s="149"/>
    </row>
    <row r="210" spans="1:15" ht="15" customHeight="1" x14ac:dyDescent="0.35">
      <c r="A210" s="201" t="s">
        <v>462</v>
      </c>
      <c r="B210" s="203" t="s">
        <v>463</v>
      </c>
      <c r="C210" s="202" t="s">
        <v>286</v>
      </c>
      <c r="D210" s="203" t="s">
        <v>287</v>
      </c>
      <c r="E210" s="203" t="s">
        <v>320</v>
      </c>
      <c r="F210" s="203" t="s">
        <v>313</v>
      </c>
      <c r="G210" s="203" t="s">
        <v>387</v>
      </c>
      <c r="H210" s="203" t="s">
        <v>388</v>
      </c>
      <c r="I210" s="205">
        <v>-1961.41</v>
      </c>
      <c r="J210" s="206"/>
      <c r="K210" s="210" t="s">
        <v>314</v>
      </c>
      <c r="L210" s="78"/>
      <c r="M210" s="78"/>
      <c r="N210" s="78"/>
      <c r="O210" s="149"/>
    </row>
    <row r="211" spans="1:15" ht="15" customHeight="1" x14ac:dyDescent="0.35">
      <c r="A211" s="201" t="s">
        <v>462</v>
      </c>
      <c r="B211" s="203" t="s">
        <v>463</v>
      </c>
      <c r="C211" s="202" t="s">
        <v>286</v>
      </c>
      <c r="D211" s="203" t="s">
        <v>287</v>
      </c>
      <c r="E211" s="203" t="s">
        <v>430</v>
      </c>
      <c r="F211" s="203" t="s">
        <v>431</v>
      </c>
      <c r="G211" s="203" t="s">
        <v>421</v>
      </c>
      <c r="H211" s="203" t="s">
        <v>422</v>
      </c>
      <c r="I211" s="205">
        <v>-29200</v>
      </c>
      <c r="J211" s="206"/>
      <c r="K211" s="210" t="s">
        <v>324</v>
      </c>
      <c r="L211" s="78"/>
      <c r="M211" s="78"/>
      <c r="N211" s="78"/>
      <c r="O211" s="149"/>
    </row>
    <row r="212" spans="1:15" ht="15" customHeight="1" x14ac:dyDescent="0.35">
      <c r="A212" s="201" t="s">
        <v>462</v>
      </c>
      <c r="B212" s="203" t="s">
        <v>463</v>
      </c>
      <c r="C212" s="202" t="s">
        <v>458</v>
      </c>
      <c r="D212" s="203" t="s">
        <v>459</v>
      </c>
      <c r="E212" s="203" t="s">
        <v>373</v>
      </c>
      <c r="F212" s="203" t="s">
        <v>374</v>
      </c>
      <c r="G212" s="203" t="s">
        <v>81</v>
      </c>
      <c r="H212" s="203" t="s">
        <v>328</v>
      </c>
      <c r="I212" s="205">
        <v>258082.19</v>
      </c>
      <c r="J212" s="206"/>
      <c r="K212" s="210" t="s">
        <v>292</v>
      </c>
      <c r="L212" s="78"/>
      <c r="M212" s="78"/>
      <c r="N212" s="78"/>
      <c r="O212" s="149"/>
    </row>
    <row r="213" spans="1:15" ht="15" customHeight="1" x14ac:dyDescent="0.35">
      <c r="A213" s="201" t="s">
        <v>462</v>
      </c>
      <c r="B213" s="203" t="s">
        <v>463</v>
      </c>
      <c r="C213" s="202" t="s">
        <v>458</v>
      </c>
      <c r="D213" s="203" t="s">
        <v>459</v>
      </c>
      <c r="E213" s="203" t="s">
        <v>375</v>
      </c>
      <c r="F213" s="203" t="s">
        <v>376</v>
      </c>
      <c r="G213" s="203" t="s">
        <v>81</v>
      </c>
      <c r="H213" s="203" t="s">
        <v>328</v>
      </c>
      <c r="I213" s="205">
        <v>13251.95</v>
      </c>
      <c r="J213" s="206"/>
      <c r="K213" s="210" t="s">
        <v>292</v>
      </c>
      <c r="L213" s="78"/>
      <c r="M213" s="78"/>
      <c r="N213" s="78"/>
      <c r="O213" s="149"/>
    </row>
    <row r="214" spans="1:15" ht="15" customHeight="1" x14ac:dyDescent="0.35">
      <c r="A214" s="201" t="s">
        <v>462</v>
      </c>
      <c r="B214" s="203" t="s">
        <v>463</v>
      </c>
      <c r="C214" s="202" t="s">
        <v>458</v>
      </c>
      <c r="D214" s="203" t="s">
        <v>459</v>
      </c>
      <c r="E214" s="203" t="s">
        <v>377</v>
      </c>
      <c r="F214" s="203" t="s">
        <v>378</v>
      </c>
      <c r="G214" s="203" t="s">
        <v>81</v>
      </c>
      <c r="H214" s="203" t="s">
        <v>328</v>
      </c>
      <c r="I214" s="205">
        <v>14096.31</v>
      </c>
      <c r="J214" s="206"/>
      <c r="K214" s="210" t="s">
        <v>292</v>
      </c>
      <c r="L214" s="78"/>
      <c r="M214" s="78"/>
      <c r="N214" s="78"/>
      <c r="O214" s="149"/>
    </row>
    <row r="215" spans="1:15" ht="15" customHeight="1" x14ac:dyDescent="0.35">
      <c r="A215" s="201" t="s">
        <v>462</v>
      </c>
      <c r="B215" s="203" t="s">
        <v>463</v>
      </c>
      <c r="C215" s="202" t="s">
        <v>458</v>
      </c>
      <c r="D215" s="203" t="s">
        <v>459</v>
      </c>
      <c r="E215" s="203" t="s">
        <v>288</v>
      </c>
      <c r="F215" s="203" t="s">
        <v>289</v>
      </c>
      <c r="G215" s="203" t="s">
        <v>81</v>
      </c>
      <c r="H215" s="203" t="s">
        <v>328</v>
      </c>
      <c r="I215" s="205">
        <v>291.99</v>
      </c>
      <c r="J215" s="206"/>
      <c r="K215" s="210" t="s">
        <v>292</v>
      </c>
      <c r="L215" s="78"/>
      <c r="M215" s="78"/>
      <c r="N215" s="78"/>
      <c r="O215" s="149"/>
    </row>
    <row r="216" spans="1:15" ht="15" customHeight="1" x14ac:dyDescent="0.35">
      <c r="A216" s="201" t="s">
        <v>462</v>
      </c>
      <c r="B216" s="203" t="s">
        <v>463</v>
      </c>
      <c r="C216" s="202" t="s">
        <v>458</v>
      </c>
      <c r="D216" s="203" t="s">
        <v>459</v>
      </c>
      <c r="E216" s="203" t="s">
        <v>312</v>
      </c>
      <c r="F216" s="203" t="s">
        <v>313</v>
      </c>
      <c r="G216" s="203" t="s">
        <v>81</v>
      </c>
      <c r="H216" s="203" t="s">
        <v>328</v>
      </c>
      <c r="I216" s="205">
        <v>41977.26</v>
      </c>
      <c r="J216" s="206"/>
      <c r="K216" s="210" t="s">
        <v>306</v>
      </c>
      <c r="L216" s="78"/>
      <c r="M216" s="78"/>
      <c r="N216" s="78"/>
      <c r="O216" s="149"/>
    </row>
    <row r="217" spans="1:15" ht="15" customHeight="1" x14ac:dyDescent="0.35">
      <c r="A217" s="201" t="s">
        <v>462</v>
      </c>
      <c r="B217" s="203" t="s">
        <v>463</v>
      </c>
      <c r="C217" s="202" t="s">
        <v>458</v>
      </c>
      <c r="D217" s="203" t="s">
        <v>459</v>
      </c>
      <c r="E217" s="203" t="s">
        <v>460</v>
      </c>
      <c r="F217" s="203" t="s">
        <v>461</v>
      </c>
      <c r="G217" s="203" t="s">
        <v>81</v>
      </c>
      <c r="H217" s="203" t="s">
        <v>328</v>
      </c>
      <c r="I217" s="205">
        <v>-282988</v>
      </c>
      <c r="J217" s="206"/>
      <c r="K217" s="210" t="s">
        <v>315</v>
      </c>
      <c r="L217" s="78"/>
      <c r="M217" s="78"/>
      <c r="N217" s="78"/>
      <c r="O217" s="149"/>
    </row>
    <row r="218" spans="1:15" ht="15" customHeight="1" x14ac:dyDescent="0.35">
      <c r="A218" s="201" t="s">
        <v>462</v>
      </c>
      <c r="B218" s="203" t="s">
        <v>463</v>
      </c>
      <c r="C218" s="202" t="s">
        <v>458</v>
      </c>
      <c r="D218" s="203" t="s">
        <v>459</v>
      </c>
      <c r="E218" s="203" t="s">
        <v>320</v>
      </c>
      <c r="F218" s="203" t="s">
        <v>313</v>
      </c>
      <c r="G218" s="203" t="s">
        <v>81</v>
      </c>
      <c r="H218" s="203" t="s">
        <v>328</v>
      </c>
      <c r="I218" s="205">
        <v>-41977.26</v>
      </c>
      <c r="J218" s="206"/>
      <c r="K218" s="210" t="s">
        <v>314</v>
      </c>
      <c r="L218" s="78"/>
      <c r="M218" s="78"/>
      <c r="N218" s="78"/>
      <c r="O218" s="149"/>
    </row>
    <row r="219" spans="1:15" ht="15" customHeight="1" x14ac:dyDescent="0.35">
      <c r="A219" s="201" t="s">
        <v>472</v>
      </c>
      <c r="B219" s="203" t="s">
        <v>473</v>
      </c>
      <c r="C219" s="202" t="s">
        <v>286</v>
      </c>
      <c r="D219" s="203" t="s">
        <v>287</v>
      </c>
      <c r="E219" s="203" t="s">
        <v>345</v>
      </c>
      <c r="F219" s="203" t="s">
        <v>346</v>
      </c>
      <c r="G219" s="203" t="s">
        <v>81</v>
      </c>
      <c r="H219" s="203" t="s">
        <v>328</v>
      </c>
      <c r="I219" s="205">
        <v>122244.58</v>
      </c>
      <c r="J219" s="206"/>
      <c r="K219" s="210" t="s">
        <v>119</v>
      </c>
      <c r="L219" s="78"/>
      <c r="M219" s="78"/>
      <c r="N219" s="78"/>
      <c r="O219" s="149"/>
    </row>
    <row r="220" spans="1:15" ht="15" customHeight="1" x14ac:dyDescent="0.35">
      <c r="A220" s="201" t="s">
        <v>472</v>
      </c>
      <c r="B220" s="203" t="s">
        <v>473</v>
      </c>
      <c r="C220" s="202" t="s">
        <v>286</v>
      </c>
      <c r="D220" s="203" t="s">
        <v>287</v>
      </c>
      <c r="E220" s="203" t="s">
        <v>365</v>
      </c>
      <c r="F220" s="203" t="s">
        <v>366</v>
      </c>
      <c r="G220" s="203" t="s">
        <v>81</v>
      </c>
      <c r="H220" s="203" t="s">
        <v>328</v>
      </c>
      <c r="I220" s="205">
        <v>195.77</v>
      </c>
      <c r="J220" s="206"/>
      <c r="K220" s="210" t="s">
        <v>119</v>
      </c>
      <c r="L220" s="78"/>
      <c r="M220" s="78"/>
      <c r="N220" s="78"/>
      <c r="O220" s="149"/>
    </row>
    <row r="221" spans="1:15" ht="15" customHeight="1" x14ac:dyDescent="0.35">
      <c r="A221" s="201" t="s">
        <v>472</v>
      </c>
      <c r="B221" s="203" t="s">
        <v>473</v>
      </c>
      <c r="C221" s="202" t="s">
        <v>286</v>
      </c>
      <c r="D221" s="203" t="s">
        <v>287</v>
      </c>
      <c r="E221" s="203" t="s">
        <v>349</v>
      </c>
      <c r="F221" s="203" t="s">
        <v>350</v>
      </c>
      <c r="G221" s="203" t="s">
        <v>81</v>
      </c>
      <c r="H221" s="203" t="s">
        <v>328</v>
      </c>
      <c r="I221" s="205">
        <v>17333.21</v>
      </c>
      <c r="J221" s="206"/>
      <c r="K221" s="210" t="s">
        <v>119</v>
      </c>
      <c r="L221" s="78"/>
      <c r="M221" s="78"/>
      <c r="N221" s="78"/>
      <c r="O221" s="149"/>
    </row>
    <row r="222" spans="1:15" ht="15" customHeight="1" x14ac:dyDescent="0.35">
      <c r="A222" s="201" t="s">
        <v>472</v>
      </c>
      <c r="B222" s="207" t="s">
        <v>473</v>
      </c>
      <c r="C222" s="208" t="s">
        <v>286</v>
      </c>
      <c r="D222" s="207" t="s">
        <v>287</v>
      </c>
      <c r="E222" s="207" t="s">
        <v>351</v>
      </c>
      <c r="F222" s="207" t="s">
        <v>352</v>
      </c>
      <c r="G222" s="207" t="s">
        <v>81</v>
      </c>
      <c r="H222" s="207" t="s">
        <v>328</v>
      </c>
      <c r="I222" s="209">
        <v>803.52</v>
      </c>
      <c r="J222" s="206"/>
      <c r="K222" s="210" t="s">
        <v>119</v>
      </c>
      <c r="L222" s="78"/>
      <c r="M222" s="78"/>
      <c r="N222" s="78"/>
      <c r="O222" s="149"/>
    </row>
    <row r="223" spans="1:15" ht="15" customHeight="1" x14ac:dyDescent="0.35">
      <c r="A223" s="201" t="s">
        <v>472</v>
      </c>
      <c r="B223" s="207" t="s">
        <v>473</v>
      </c>
      <c r="C223" s="208" t="s">
        <v>286</v>
      </c>
      <c r="D223" s="207" t="s">
        <v>287</v>
      </c>
      <c r="E223" s="207" t="s">
        <v>353</v>
      </c>
      <c r="F223" s="207" t="s">
        <v>354</v>
      </c>
      <c r="G223" s="207" t="s">
        <v>81</v>
      </c>
      <c r="H223" s="207" t="s">
        <v>328</v>
      </c>
      <c r="I223" s="209">
        <v>-803.52</v>
      </c>
      <c r="J223" s="206"/>
      <c r="K223" s="210" t="s">
        <v>119</v>
      </c>
      <c r="L223" s="78"/>
      <c r="M223" s="78"/>
      <c r="N223" s="78"/>
      <c r="O223" s="149"/>
    </row>
    <row r="224" spans="1:15" ht="15" customHeight="1" x14ac:dyDescent="0.35">
      <c r="A224" s="201" t="s">
        <v>472</v>
      </c>
      <c r="B224" s="207" t="s">
        <v>473</v>
      </c>
      <c r="C224" s="208" t="s">
        <v>286</v>
      </c>
      <c r="D224" s="207" t="s">
        <v>287</v>
      </c>
      <c r="E224" s="207" t="s">
        <v>355</v>
      </c>
      <c r="F224" s="207" t="s">
        <v>356</v>
      </c>
      <c r="G224" s="207" t="s">
        <v>81</v>
      </c>
      <c r="H224" s="207" t="s">
        <v>328</v>
      </c>
      <c r="I224" s="209">
        <v>19821.32</v>
      </c>
      <c r="J224" s="206"/>
      <c r="K224" s="210" t="s">
        <v>119</v>
      </c>
      <c r="L224" s="78"/>
      <c r="M224" s="78"/>
      <c r="N224" s="78"/>
      <c r="O224" s="149"/>
    </row>
    <row r="225" spans="1:15" ht="15" customHeight="1" x14ac:dyDescent="0.35">
      <c r="A225" s="201" t="s">
        <v>472</v>
      </c>
      <c r="B225" s="207" t="s">
        <v>473</v>
      </c>
      <c r="C225" s="208" t="s">
        <v>286</v>
      </c>
      <c r="D225" s="207" t="s">
        <v>287</v>
      </c>
      <c r="E225" s="207" t="s">
        <v>474</v>
      </c>
      <c r="F225" s="207" t="s">
        <v>475</v>
      </c>
      <c r="G225" s="207" t="s">
        <v>81</v>
      </c>
      <c r="H225" s="207" t="s">
        <v>328</v>
      </c>
      <c r="I225" s="209">
        <v>554.27</v>
      </c>
      <c r="J225" s="206"/>
      <c r="K225" s="210" t="s">
        <v>119</v>
      </c>
      <c r="L225" s="78"/>
      <c r="M225" s="78"/>
      <c r="N225" s="78"/>
      <c r="O225" s="149"/>
    </row>
    <row r="226" spans="1:15" ht="15" customHeight="1" x14ac:dyDescent="0.35">
      <c r="A226" s="201" t="s">
        <v>472</v>
      </c>
      <c r="B226" s="207" t="s">
        <v>473</v>
      </c>
      <c r="C226" s="208" t="s">
        <v>286</v>
      </c>
      <c r="D226" s="207" t="s">
        <v>287</v>
      </c>
      <c r="E226" s="207" t="s">
        <v>381</v>
      </c>
      <c r="F226" s="207" t="s">
        <v>382</v>
      </c>
      <c r="G226" s="207" t="s">
        <v>81</v>
      </c>
      <c r="H226" s="207" t="s">
        <v>328</v>
      </c>
      <c r="I226" s="209">
        <v>37500</v>
      </c>
      <c r="J226" s="206"/>
      <c r="K226" s="210" t="s">
        <v>119</v>
      </c>
      <c r="L226" s="78"/>
      <c r="M226" s="78"/>
      <c r="N226" s="78"/>
      <c r="O226" s="149"/>
    </row>
    <row r="227" spans="1:15" ht="15" customHeight="1" x14ac:dyDescent="0.35">
      <c r="A227" s="201" t="s">
        <v>472</v>
      </c>
      <c r="B227" s="207" t="s">
        <v>473</v>
      </c>
      <c r="C227" s="208" t="s">
        <v>286</v>
      </c>
      <c r="D227" s="207" t="s">
        <v>287</v>
      </c>
      <c r="E227" s="207" t="s">
        <v>381</v>
      </c>
      <c r="F227" s="207" t="s">
        <v>382</v>
      </c>
      <c r="G227" s="207" t="s">
        <v>476</v>
      </c>
      <c r="H227" s="207" t="s">
        <v>477</v>
      </c>
      <c r="I227" s="209">
        <v>37500</v>
      </c>
      <c r="J227" s="206"/>
      <c r="K227" s="210" t="s">
        <v>119</v>
      </c>
      <c r="L227" s="78"/>
      <c r="M227" s="78"/>
      <c r="N227" s="78"/>
      <c r="O227" s="149"/>
    </row>
    <row r="228" spans="1:15" ht="15" customHeight="1" x14ac:dyDescent="0.35">
      <c r="A228" s="201" t="s">
        <v>472</v>
      </c>
      <c r="B228" s="207" t="s">
        <v>473</v>
      </c>
      <c r="C228" s="208" t="s">
        <v>286</v>
      </c>
      <c r="D228" s="207" t="s">
        <v>287</v>
      </c>
      <c r="E228" s="207" t="s">
        <v>312</v>
      </c>
      <c r="F228" s="207" t="s">
        <v>313</v>
      </c>
      <c r="G228" s="207" t="s">
        <v>81</v>
      </c>
      <c r="H228" s="207" t="s">
        <v>328</v>
      </c>
      <c r="I228" s="209">
        <v>138.57</v>
      </c>
      <c r="J228" s="206"/>
      <c r="K228" s="210" t="s">
        <v>119</v>
      </c>
      <c r="L228" s="78"/>
      <c r="M228" s="78"/>
      <c r="N228" s="78"/>
      <c r="O228" s="149"/>
    </row>
    <row r="229" spans="1:15" ht="15" customHeight="1" x14ac:dyDescent="0.35">
      <c r="A229" s="201" t="s">
        <v>472</v>
      </c>
      <c r="B229" s="207" t="s">
        <v>473</v>
      </c>
      <c r="C229" s="208" t="s">
        <v>286</v>
      </c>
      <c r="D229" s="207" t="s">
        <v>287</v>
      </c>
      <c r="E229" s="207" t="s">
        <v>320</v>
      </c>
      <c r="F229" s="207" t="s">
        <v>313</v>
      </c>
      <c r="G229" s="207" t="s">
        <v>81</v>
      </c>
      <c r="H229" s="207" t="s">
        <v>328</v>
      </c>
      <c r="I229" s="209">
        <v>-138.57</v>
      </c>
      <c r="J229" s="206"/>
      <c r="K229" s="210" t="s">
        <v>119</v>
      </c>
      <c r="L229" s="78"/>
      <c r="M229" s="78"/>
      <c r="N229" s="78"/>
      <c r="O229" s="149"/>
    </row>
    <row r="230" spans="1:15" ht="15" customHeight="1" x14ac:dyDescent="0.35">
      <c r="A230" s="201" t="s">
        <v>478</v>
      </c>
      <c r="B230" s="207" t="s">
        <v>479</v>
      </c>
      <c r="C230" s="208" t="s">
        <v>286</v>
      </c>
      <c r="D230" s="207" t="s">
        <v>287</v>
      </c>
      <c r="E230" s="207" t="s">
        <v>345</v>
      </c>
      <c r="F230" s="207" t="s">
        <v>346</v>
      </c>
      <c r="G230" s="207" t="s">
        <v>81</v>
      </c>
      <c r="H230" s="207" t="s">
        <v>328</v>
      </c>
      <c r="I230" s="209">
        <v>7479082.3099999996</v>
      </c>
      <c r="J230" s="206"/>
      <c r="K230" s="210" t="s">
        <v>293</v>
      </c>
      <c r="L230" s="78"/>
      <c r="M230" s="78"/>
      <c r="N230" s="78"/>
      <c r="O230" s="149"/>
    </row>
    <row r="231" spans="1:15" ht="15" customHeight="1" x14ac:dyDescent="0.35">
      <c r="A231" s="201" t="s">
        <v>478</v>
      </c>
      <c r="B231" s="207" t="s">
        <v>479</v>
      </c>
      <c r="C231" s="208" t="s">
        <v>286</v>
      </c>
      <c r="D231" s="207" t="s">
        <v>287</v>
      </c>
      <c r="E231" s="207" t="s">
        <v>363</v>
      </c>
      <c r="F231" s="207" t="s">
        <v>364</v>
      </c>
      <c r="G231" s="207" t="s">
        <v>81</v>
      </c>
      <c r="H231" s="207" t="s">
        <v>328</v>
      </c>
      <c r="I231" s="209">
        <v>545249.34</v>
      </c>
      <c r="J231" s="206"/>
      <c r="K231" s="210" t="s">
        <v>293</v>
      </c>
      <c r="L231" s="78"/>
      <c r="M231" s="78"/>
      <c r="N231" s="78"/>
      <c r="O231" s="149"/>
    </row>
    <row r="232" spans="1:15" ht="15" customHeight="1" x14ac:dyDescent="0.35">
      <c r="A232" s="201" t="s">
        <v>478</v>
      </c>
      <c r="B232" s="207" t="s">
        <v>479</v>
      </c>
      <c r="C232" s="208" t="s">
        <v>286</v>
      </c>
      <c r="D232" s="207" t="s">
        <v>287</v>
      </c>
      <c r="E232" s="207" t="s">
        <v>365</v>
      </c>
      <c r="F232" s="207" t="s">
        <v>366</v>
      </c>
      <c r="G232" s="207" t="s">
        <v>81</v>
      </c>
      <c r="H232" s="207" t="s">
        <v>328</v>
      </c>
      <c r="I232" s="209">
        <v>120699.41</v>
      </c>
      <c r="J232" s="206"/>
      <c r="K232" s="210" t="s">
        <v>293</v>
      </c>
      <c r="L232" s="78"/>
      <c r="M232" s="78"/>
      <c r="N232" s="78"/>
      <c r="O232" s="149"/>
    </row>
    <row r="233" spans="1:15" ht="15" customHeight="1" x14ac:dyDescent="0.35">
      <c r="A233" s="201" t="s">
        <v>478</v>
      </c>
      <c r="B233" s="207" t="s">
        <v>479</v>
      </c>
      <c r="C233" s="208" t="s">
        <v>286</v>
      </c>
      <c r="D233" s="207" t="s">
        <v>287</v>
      </c>
      <c r="E233" s="207" t="s">
        <v>365</v>
      </c>
      <c r="F233" s="207" t="s">
        <v>366</v>
      </c>
      <c r="G233" s="207" t="s">
        <v>421</v>
      </c>
      <c r="H233" s="207" t="s">
        <v>422</v>
      </c>
      <c r="I233" s="209">
        <v>23942.240000000002</v>
      </c>
      <c r="J233" s="206"/>
      <c r="K233" s="210" t="s">
        <v>324</v>
      </c>
      <c r="L233" s="78"/>
      <c r="M233" s="78"/>
      <c r="N233" s="78"/>
      <c r="O233" s="149"/>
    </row>
    <row r="234" spans="1:15" ht="15" customHeight="1" x14ac:dyDescent="0.35">
      <c r="A234" s="201" t="s">
        <v>478</v>
      </c>
      <c r="B234" s="207" t="s">
        <v>479</v>
      </c>
      <c r="C234" s="208" t="s">
        <v>286</v>
      </c>
      <c r="D234" s="207" t="s">
        <v>287</v>
      </c>
      <c r="E234" s="207" t="s">
        <v>442</v>
      </c>
      <c r="F234" s="207" t="s">
        <v>443</v>
      </c>
      <c r="G234" s="207" t="s">
        <v>81</v>
      </c>
      <c r="H234" s="207" t="s">
        <v>328</v>
      </c>
      <c r="I234" s="209">
        <v>8390.6</v>
      </c>
      <c r="J234" s="206"/>
      <c r="K234" s="210" t="s">
        <v>293</v>
      </c>
      <c r="L234" s="78"/>
      <c r="M234" s="78"/>
      <c r="N234" s="78"/>
      <c r="O234" s="149"/>
    </row>
    <row r="235" spans="1:15" ht="15" customHeight="1" x14ac:dyDescent="0.35">
      <c r="A235" s="201" t="s">
        <v>478</v>
      </c>
      <c r="B235" s="207" t="s">
        <v>479</v>
      </c>
      <c r="C235" s="208" t="s">
        <v>286</v>
      </c>
      <c r="D235" s="207" t="s">
        <v>287</v>
      </c>
      <c r="E235" s="207" t="s">
        <v>444</v>
      </c>
      <c r="F235" s="207" t="s">
        <v>445</v>
      </c>
      <c r="G235" s="207" t="s">
        <v>81</v>
      </c>
      <c r="H235" s="207" t="s">
        <v>328</v>
      </c>
      <c r="I235" s="209">
        <v>37288.199999999997</v>
      </c>
      <c r="J235" s="206"/>
      <c r="K235" s="210" t="s">
        <v>293</v>
      </c>
      <c r="L235" s="78"/>
      <c r="M235" s="78"/>
      <c r="N235" s="78"/>
      <c r="O235" s="149"/>
    </row>
    <row r="236" spans="1:15" ht="15" customHeight="1" x14ac:dyDescent="0.35">
      <c r="A236" s="201" t="s">
        <v>478</v>
      </c>
      <c r="B236" s="207" t="s">
        <v>479</v>
      </c>
      <c r="C236" s="208" t="s">
        <v>286</v>
      </c>
      <c r="D236" s="207" t="s">
        <v>287</v>
      </c>
      <c r="E236" s="207" t="s">
        <v>446</v>
      </c>
      <c r="F236" s="207" t="s">
        <v>447</v>
      </c>
      <c r="G236" s="207" t="s">
        <v>81</v>
      </c>
      <c r="H236" s="207" t="s">
        <v>328</v>
      </c>
      <c r="I236" s="209">
        <v>27138.33</v>
      </c>
      <c r="J236" s="206"/>
      <c r="K236" s="210" t="s">
        <v>293</v>
      </c>
      <c r="L236" s="78"/>
      <c r="M236" s="78"/>
      <c r="N236" s="78"/>
      <c r="O236" s="149"/>
    </row>
    <row r="237" spans="1:15" ht="15" customHeight="1" x14ac:dyDescent="0.35">
      <c r="A237" s="201" t="s">
        <v>478</v>
      </c>
      <c r="B237" s="207" t="s">
        <v>479</v>
      </c>
      <c r="C237" s="208" t="s">
        <v>286</v>
      </c>
      <c r="D237" s="207" t="s">
        <v>287</v>
      </c>
      <c r="E237" s="207" t="s">
        <v>349</v>
      </c>
      <c r="F237" s="207" t="s">
        <v>350</v>
      </c>
      <c r="G237" s="207" t="s">
        <v>81</v>
      </c>
      <c r="H237" s="207" t="s">
        <v>328</v>
      </c>
      <c r="I237" s="209">
        <v>1142190.6399999999</v>
      </c>
      <c r="J237" s="206"/>
      <c r="K237" s="210" t="s">
        <v>296</v>
      </c>
      <c r="L237" s="78"/>
      <c r="M237" s="78"/>
      <c r="N237" s="78"/>
      <c r="O237" s="149"/>
    </row>
    <row r="238" spans="1:15" ht="15" customHeight="1" x14ac:dyDescent="0.35">
      <c r="A238" s="201" t="s">
        <v>478</v>
      </c>
      <c r="B238" s="207" t="s">
        <v>479</v>
      </c>
      <c r="C238" s="208" t="s">
        <v>286</v>
      </c>
      <c r="D238" s="207" t="s">
        <v>287</v>
      </c>
      <c r="E238" s="207" t="s">
        <v>349</v>
      </c>
      <c r="F238" s="207" t="s">
        <v>350</v>
      </c>
      <c r="G238" s="207" t="s">
        <v>421</v>
      </c>
      <c r="H238" s="207" t="s">
        <v>422</v>
      </c>
      <c r="I238" s="209">
        <v>3056.9</v>
      </c>
      <c r="J238" s="206"/>
      <c r="K238" s="210" t="s">
        <v>324</v>
      </c>
      <c r="L238" s="78"/>
      <c r="M238" s="78"/>
      <c r="N238" s="78"/>
      <c r="O238" s="149"/>
    </row>
    <row r="239" spans="1:15" ht="15" customHeight="1" x14ac:dyDescent="0.35">
      <c r="A239" s="201" t="s">
        <v>478</v>
      </c>
      <c r="B239" s="207" t="s">
        <v>479</v>
      </c>
      <c r="C239" s="208" t="s">
        <v>286</v>
      </c>
      <c r="D239" s="207" t="s">
        <v>287</v>
      </c>
      <c r="E239" s="207" t="s">
        <v>351</v>
      </c>
      <c r="F239" s="207" t="s">
        <v>352</v>
      </c>
      <c r="G239" s="207" t="s">
        <v>81</v>
      </c>
      <c r="H239" s="207" t="s">
        <v>328</v>
      </c>
      <c r="I239" s="209">
        <v>11665.44</v>
      </c>
      <c r="J239" s="206"/>
      <c r="K239" s="210" t="s">
        <v>293</v>
      </c>
      <c r="L239" s="78"/>
      <c r="M239" s="78"/>
      <c r="N239" s="78"/>
      <c r="O239" s="149"/>
    </row>
    <row r="240" spans="1:15" ht="15" customHeight="1" x14ac:dyDescent="0.35">
      <c r="A240" s="201" t="s">
        <v>478</v>
      </c>
      <c r="B240" s="207" t="s">
        <v>479</v>
      </c>
      <c r="C240" s="208" t="s">
        <v>286</v>
      </c>
      <c r="D240" s="207" t="s">
        <v>287</v>
      </c>
      <c r="E240" s="207" t="s">
        <v>353</v>
      </c>
      <c r="F240" s="207" t="s">
        <v>354</v>
      </c>
      <c r="G240" s="207" t="s">
        <v>81</v>
      </c>
      <c r="H240" s="207" t="s">
        <v>328</v>
      </c>
      <c r="I240" s="209">
        <v>-11665.44</v>
      </c>
      <c r="J240" s="206"/>
      <c r="K240" s="210" t="s">
        <v>293</v>
      </c>
      <c r="L240" s="78"/>
      <c r="M240" s="78"/>
      <c r="N240" s="78"/>
      <c r="O240" s="149"/>
    </row>
    <row r="241" spans="1:15" ht="15" customHeight="1" x14ac:dyDescent="0.35">
      <c r="A241" s="201" t="s">
        <v>478</v>
      </c>
      <c r="B241" s="207" t="s">
        <v>479</v>
      </c>
      <c r="C241" s="208" t="s">
        <v>286</v>
      </c>
      <c r="D241" s="207" t="s">
        <v>287</v>
      </c>
      <c r="E241" s="207" t="s">
        <v>355</v>
      </c>
      <c r="F241" s="207" t="s">
        <v>356</v>
      </c>
      <c r="G241" s="207" t="s">
        <v>81</v>
      </c>
      <c r="H241" s="207" t="s">
        <v>328</v>
      </c>
      <c r="I241" s="209">
        <v>1232359.3999999999</v>
      </c>
      <c r="J241" s="206"/>
      <c r="K241" s="210" t="s">
        <v>301</v>
      </c>
      <c r="L241" s="78"/>
      <c r="M241" s="78"/>
      <c r="N241" s="78"/>
      <c r="O241" s="149"/>
    </row>
    <row r="242" spans="1:15" ht="15" customHeight="1" x14ac:dyDescent="0.35">
      <c r="A242" s="201" t="s">
        <v>478</v>
      </c>
      <c r="B242" s="207" t="s">
        <v>479</v>
      </c>
      <c r="C242" s="208" t="s">
        <v>286</v>
      </c>
      <c r="D242" s="207" t="s">
        <v>287</v>
      </c>
      <c r="E242" s="207" t="s">
        <v>355</v>
      </c>
      <c r="F242" s="207" t="s">
        <v>356</v>
      </c>
      <c r="G242" s="207" t="s">
        <v>421</v>
      </c>
      <c r="H242" s="207" t="s">
        <v>422</v>
      </c>
      <c r="I242" s="209">
        <v>3807.02</v>
      </c>
      <c r="J242" s="206"/>
      <c r="K242" s="210" t="s">
        <v>324</v>
      </c>
      <c r="L242" s="78"/>
      <c r="M242" s="78"/>
      <c r="N242" s="78"/>
      <c r="O242" s="149"/>
    </row>
    <row r="243" spans="1:15" ht="15" customHeight="1" x14ac:dyDescent="0.35">
      <c r="A243" s="201" t="s">
        <v>478</v>
      </c>
      <c r="B243" s="207" t="s">
        <v>479</v>
      </c>
      <c r="C243" s="208" t="s">
        <v>286</v>
      </c>
      <c r="D243" s="207" t="s">
        <v>287</v>
      </c>
      <c r="E243" s="207" t="s">
        <v>415</v>
      </c>
      <c r="F243" s="207" t="s">
        <v>416</v>
      </c>
      <c r="G243" s="207" t="s">
        <v>81</v>
      </c>
      <c r="H243" s="207" t="s">
        <v>328</v>
      </c>
      <c r="I243" s="209">
        <v>5382.17</v>
      </c>
      <c r="J243" s="206"/>
      <c r="K243" s="210" t="s">
        <v>292</v>
      </c>
      <c r="L243" s="78"/>
      <c r="M243" s="78"/>
      <c r="N243" s="78"/>
      <c r="O243" s="149"/>
    </row>
    <row r="244" spans="1:15" ht="15" customHeight="1" x14ac:dyDescent="0.35">
      <c r="A244" s="201" t="s">
        <v>478</v>
      </c>
      <c r="B244" s="207" t="s">
        <v>479</v>
      </c>
      <c r="C244" s="208" t="s">
        <v>286</v>
      </c>
      <c r="D244" s="207" t="s">
        <v>287</v>
      </c>
      <c r="E244" s="207" t="s">
        <v>448</v>
      </c>
      <c r="F244" s="207" t="s">
        <v>449</v>
      </c>
      <c r="G244" s="207" t="s">
        <v>81</v>
      </c>
      <c r="H244" s="207" t="s">
        <v>328</v>
      </c>
      <c r="I244" s="209">
        <v>1104.4100000000001</v>
      </c>
      <c r="J244" s="206"/>
      <c r="K244" s="210" t="s">
        <v>292</v>
      </c>
      <c r="L244" s="78"/>
      <c r="M244" s="78"/>
      <c r="N244" s="78"/>
      <c r="O244" s="149"/>
    </row>
    <row r="245" spans="1:15" ht="15" customHeight="1" x14ac:dyDescent="0.35">
      <c r="A245" s="201" t="s">
        <v>478</v>
      </c>
      <c r="B245" s="207" t="s">
        <v>479</v>
      </c>
      <c r="C245" s="208" t="s">
        <v>286</v>
      </c>
      <c r="D245" s="207" t="s">
        <v>287</v>
      </c>
      <c r="E245" s="207" t="s">
        <v>448</v>
      </c>
      <c r="F245" s="207" t="s">
        <v>449</v>
      </c>
      <c r="G245" s="207" t="s">
        <v>421</v>
      </c>
      <c r="H245" s="207" t="s">
        <v>422</v>
      </c>
      <c r="I245" s="209">
        <v>8855.9500000000007</v>
      </c>
      <c r="J245" s="206"/>
      <c r="K245" s="210" t="s">
        <v>324</v>
      </c>
      <c r="L245" s="78"/>
      <c r="M245" s="78"/>
      <c r="N245" s="78"/>
      <c r="O245" s="149"/>
    </row>
    <row r="246" spans="1:15" ht="15" customHeight="1" x14ac:dyDescent="0.35">
      <c r="A246" s="201" t="s">
        <v>478</v>
      </c>
      <c r="B246" s="207" t="s">
        <v>479</v>
      </c>
      <c r="C246" s="208" t="s">
        <v>286</v>
      </c>
      <c r="D246" s="207" t="s">
        <v>287</v>
      </c>
      <c r="E246" s="207" t="s">
        <v>474</v>
      </c>
      <c r="F246" s="207" t="s">
        <v>475</v>
      </c>
      <c r="G246" s="207" t="s">
        <v>81</v>
      </c>
      <c r="H246" s="207" t="s">
        <v>328</v>
      </c>
      <c r="I246" s="209">
        <v>3329</v>
      </c>
      <c r="J246" s="206"/>
      <c r="K246" s="210" t="s">
        <v>292</v>
      </c>
      <c r="L246" s="78"/>
      <c r="M246" s="78"/>
      <c r="N246" s="78"/>
      <c r="O246" s="149"/>
    </row>
    <row r="247" spans="1:15" ht="15" customHeight="1" x14ac:dyDescent="0.35">
      <c r="A247" s="201" t="s">
        <v>478</v>
      </c>
      <c r="B247" s="207" t="s">
        <v>479</v>
      </c>
      <c r="C247" s="208" t="s">
        <v>286</v>
      </c>
      <c r="D247" s="207" t="s">
        <v>287</v>
      </c>
      <c r="E247" s="207" t="s">
        <v>367</v>
      </c>
      <c r="F247" s="207" t="s">
        <v>368</v>
      </c>
      <c r="G247" s="207" t="s">
        <v>81</v>
      </c>
      <c r="H247" s="207" t="s">
        <v>328</v>
      </c>
      <c r="I247" s="209">
        <v>17618.419999999998</v>
      </c>
      <c r="J247" s="206"/>
      <c r="K247" s="210" t="s">
        <v>292</v>
      </c>
      <c r="L247" s="78"/>
      <c r="M247" s="78"/>
      <c r="N247" s="78"/>
      <c r="O247" s="149"/>
    </row>
    <row r="248" spans="1:15" ht="15" customHeight="1" x14ac:dyDescent="0.35">
      <c r="A248" s="201" t="s">
        <v>478</v>
      </c>
      <c r="B248" s="207" t="s">
        <v>479</v>
      </c>
      <c r="C248" s="208" t="s">
        <v>286</v>
      </c>
      <c r="D248" s="207" t="s">
        <v>287</v>
      </c>
      <c r="E248" s="207" t="s">
        <v>373</v>
      </c>
      <c r="F248" s="207" t="s">
        <v>374</v>
      </c>
      <c r="G248" s="207" t="s">
        <v>81</v>
      </c>
      <c r="H248" s="207" t="s">
        <v>328</v>
      </c>
      <c r="I248" s="209">
        <v>0.05</v>
      </c>
      <c r="J248" s="206"/>
      <c r="K248" s="210" t="s">
        <v>292</v>
      </c>
      <c r="L248" s="78"/>
      <c r="M248" s="78"/>
      <c r="N248" s="78"/>
      <c r="O248" s="149"/>
    </row>
    <row r="249" spans="1:15" ht="15" customHeight="1" x14ac:dyDescent="0.35">
      <c r="A249" s="201" t="s">
        <v>478</v>
      </c>
      <c r="B249" s="207" t="s">
        <v>479</v>
      </c>
      <c r="C249" s="208" t="s">
        <v>286</v>
      </c>
      <c r="D249" s="207" t="s">
        <v>287</v>
      </c>
      <c r="E249" s="207" t="s">
        <v>375</v>
      </c>
      <c r="F249" s="207" t="s">
        <v>376</v>
      </c>
      <c r="G249" s="207" t="s">
        <v>81</v>
      </c>
      <c r="H249" s="207" t="s">
        <v>328</v>
      </c>
      <c r="I249" s="209">
        <v>58770.239999999998</v>
      </c>
      <c r="J249" s="206"/>
      <c r="K249" s="210" t="s">
        <v>292</v>
      </c>
      <c r="L249" s="78"/>
      <c r="M249" s="78"/>
      <c r="N249" s="78"/>
      <c r="O249" s="149"/>
    </row>
    <row r="250" spans="1:15" ht="15" customHeight="1" x14ac:dyDescent="0.35">
      <c r="A250" s="201" t="s">
        <v>478</v>
      </c>
      <c r="B250" s="207" t="s">
        <v>479</v>
      </c>
      <c r="C250" s="208" t="s">
        <v>286</v>
      </c>
      <c r="D250" s="207" t="s">
        <v>287</v>
      </c>
      <c r="E250" s="207" t="s">
        <v>375</v>
      </c>
      <c r="F250" s="207" t="s">
        <v>376</v>
      </c>
      <c r="G250" s="207" t="s">
        <v>421</v>
      </c>
      <c r="H250" s="207" t="s">
        <v>422</v>
      </c>
      <c r="I250" s="209">
        <v>13345.99</v>
      </c>
      <c r="J250" s="206"/>
      <c r="K250" s="210" t="s">
        <v>324</v>
      </c>
      <c r="L250" s="78"/>
      <c r="M250" s="78"/>
      <c r="N250" s="78"/>
      <c r="O250" s="149"/>
    </row>
    <row r="251" spans="1:15" ht="15" customHeight="1" x14ac:dyDescent="0.35">
      <c r="A251" s="201" t="s">
        <v>478</v>
      </c>
      <c r="B251" s="207" t="s">
        <v>479</v>
      </c>
      <c r="C251" s="208" t="s">
        <v>286</v>
      </c>
      <c r="D251" s="207" t="s">
        <v>287</v>
      </c>
      <c r="E251" s="207" t="s">
        <v>480</v>
      </c>
      <c r="F251" s="207" t="s">
        <v>481</v>
      </c>
      <c r="G251" s="207" t="s">
        <v>81</v>
      </c>
      <c r="H251" s="207" t="s">
        <v>328</v>
      </c>
      <c r="I251" s="209">
        <v>106</v>
      </c>
      <c r="J251" s="206"/>
      <c r="K251" s="210" t="s">
        <v>292</v>
      </c>
      <c r="L251" s="78"/>
      <c r="M251" s="78"/>
      <c r="N251" s="78"/>
      <c r="O251" s="149"/>
    </row>
    <row r="252" spans="1:15" ht="15" customHeight="1" x14ac:dyDescent="0.35">
      <c r="A252" s="201" t="s">
        <v>478</v>
      </c>
      <c r="B252" s="207" t="s">
        <v>479</v>
      </c>
      <c r="C252" s="208" t="s">
        <v>286</v>
      </c>
      <c r="D252" s="207" t="s">
        <v>287</v>
      </c>
      <c r="E252" s="207" t="s">
        <v>377</v>
      </c>
      <c r="F252" s="207" t="s">
        <v>378</v>
      </c>
      <c r="G252" s="207" t="s">
        <v>81</v>
      </c>
      <c r="H252" s="207" t="s">
        <v>328</v>
      </c>
      <c r="I252" s="209">
        <v>4780.96</v>
      </c>
      <c r="J252" s="206"/>
      <c r="K252" s="210" t="s">
        <v>292</v>
      </c>
      <c r="L252" s="78"/>
      <c r="M252" s="78"/>
      <c r="N252" s="78"/>
      <c r="O252" s="149"/>
    </row>
    <row r="253" spans="1:15" ht="15" customHeight="1" x14ac:dyDescent="0.35">
      <c r="A253" s="201" t="s">
        <v>478</v>
      </c>
      <c r="B253" s="207" t="s">
        <v>479</v>
      </c>
      <c r="C253" s="208" t="s">
        <v>286</v>
      </c>
      <c r="D253" s="207" t="s">
        <v>287</v>
      </c>
      <c r="E253" s="207" t="s">
        <v>288</v>
      </c>
      <c r="F253" s="207" t="s">
        <v>289</v>
      </c>
      <c r="G253" s="207" t="s">
        <v>81</v>
      </c>
      <c r="H253" s="207" t="s">
        <v>328</v>
      </c>
      <c r="I253" s="209">
        <v>4731.47</v>
      </c>
      <c r="J253" s="206"/>
      <c r="K253" s="210" t="s">
        <v>292</v>
      </c>
      <c r="L253" s="78"/>
      <c r="M253" s="78"/>
      <c r="N253" s="78"/>
      <c r="O253" s="149"/>
    </row>
    <row r="254" spans="1:15" ht="15" customHeight="1" x14ac:dyDescent="0.35">
      <c r="A254" s="201" t="s">
        <v>478</v>
      </c>
      <c r="B254" s="207" t="s">
        <v>479</v>
      </c>
      <c r="C254" s="208" t="s">
        <v>286</v>
      </c>
      <c r="D254" s="207" t="s">
        <v>287</v>
      </c>
      <c r="E254" s="207" t="s">
        <v>482</v>
      </c>
      <c r="F254" s="207" t="s">
        <v>483</v>
      </c>
      <c r="G254" s="207" t="s">
        <v>81</v>
      </c>
      <c r="H254" s="207" t="s">
        <v>328</v>
      </c>
      <c r="I254" s="209">
        <v>290.5</v>
      </c>
      <c r="J254" s="206"/>
      <c r="K254" s="210" t="s">
        <v>292</v>
      </c>
      <c r="L254" s="78"/>
      <c r="M254" s="78"/>
      <c r="N254" s="78"/>
      <c r="O254" s="149"/>
    </row>
    <row r="255" spans="1:15" ht="15" customHeight="1" x14ac:dyDescent="0.35">
      <c r="A255" s="201" t="s">
        <v>478</v>
      </c>
      <c r="B255" s="207" t="s">
        <v>479</v>
      </c>
      <c r="C255" s="208" t="s">
        <v>286</v>
      </c>
      <c r="D255" s="207" t="s">
        <v>287</v>
      </c>
      <c r="E255" s="207" t="s">
        <v>359</v>
      </c>
      <c r="F255" s="207" t="s">
        <v>360</v>
      </c>
      <c r="G255" s="207" t="s">
        <v>81</v>
      </c>
      <c r="H255" s="207" t="s">
        <v>328</v>
      </c>
      <c r="I255" s="209">
        <v>175.95</v>
      </c>
      <c r="J255" s="206"/>
      <c r="K255" s="210" t="s">
        <v>292</v>
      </c>
      <c r="L255" s="78"/>
      <c r="M255" s="78"/>
      <c r="N255" s="78"/>
      <c r="O255" s="149"/>
    </row>
    <row r="256" spans="1:15" ht="15" customHeight="1" x14ac:dyDescent="0.35">
      <c r="A256" s="201" t="s">
        <v>478</v>
      </c>
      <c r="B256" s="207" t="s">
        <v>479</v>
      </c>
      <c r="C256" s="208" t="s">
        <v>286</v>
      </c>
      <c r="D256" s="207" t="s">
        <v>287</v>
      </c>
      <c r="E256" s="207" t="s">
        <v>383</v>
      </c>
      <c r="F256" s="207" t="s">
        <v>384</v>
      </c>
      <c r="G256" s="207" t="s">
        <v>81</v>
      </c>
      <c r="H256" s="207" t="s">
        <v>328</v>
      </c>
      <c r="I256" s="209">
        <v>40</v>
      </c>
      <c r="J256" s="206"/>
      <c r="K256" s="210" t="s">
        <v>292</v>
      </c>
      <c r="L256" s="78"/>
      <c r="M256" s="78"/>
      <c r="N256" s="78"/>
      <c r="O256" s="149"/>
    </row>
    <row r="257" spans="1:15" ht="15" customHeight="1" x14ac:dyDescent="0.35">
      <c r="A257" s="201" t="s">
        <v>478</v>
      </c>
      <c r="B257" s="207" t="s">
        <v>479</v>
      </c>
      <c r="C257" s="208" t="s">
        <v>286</v>
      </c>
      <c r="D257" s="207" t="s">
        <v>287</v>
      </c>
      <c r="E257" s="207" t="s">
        <v>452</v>
      </c>
      <c r="F257" s="207" t="s">
        <v>453</v>
      </c>
      <c r="G257" s="207" t="s">
        <v>81</v>
      </c>
      <c r="H257" s="207" t="s">
        <v>328</v>
      </c>
      <c r="I257" s="209">
        <v>16785.599999999999</v>
      </c>
      <c r="J257" s="206"/>
      <c r="K257" s="210" t="s">
        <v>292</v>
      </c>
      <c r="L257" s="78"/>
      <c r="M257" s="78"/>
      <c r="N257" s="78"/>
      <c r="O257" s="149"/>
    </row>
    <row r="258" spans="1:15" ht="15" customHeight="1" x14ac:dyDescent="0.35">
      <c r="A258" s="201" t="s">
        <v>478</v>
      </c>
      <c r="B258" s="207" t="s">
        <v>479</v>
      </c>
      <c r="C258" s="208" t="s">
        <v>286</v>
      </c>
      <c r="D258" s="207" t="s">
        <v>287</v>
      </c>
      <c r="E258" s="207" t="s">
        <v>466</v>
      </c>
      <c r="F258" s="207" t="s">
        <v>467</v>
      </c>
      <c r="G258" s="207" t="s">
        <v>81</v>
      </c>
      <c r="H258" s="207" t="s">
        <v>328</v>
      </c>
      <c r="I258" s="209">
        <v>65435.93</v>
      </c>
      <c r="J258" s="206"/>
      <c r="K258" s="210" t="s">
        <v>292</v>
      </c>
      <c r="L258" s="78"/>
      <c r="M258" s="78"/>
      <c r="N258" s="78"/>
      <c r="O258" s="149"/>
    </row>
    <row r="259" spans="1:15" ht="15" customHeight="1" x14ac:dyDescent="0.35">
      <c r="A259" s="201" t="s">
        <v>478</v>
      </c>
      <c r="B259" s="207" t="s">
        <v>479</v>
      </c>
      <c r="C259" s="208" t="s">
        <v>286</v>
      </c>
      <c r="D259" s="207" t="s">
        <v>287</v>
      </c>
      <c r="E259" s="207" t="s">
        <v>385</v>
      </c>
      <c r="F259" s="207" t="s">
        <v>386</v>
      </c>
      <c r="G259" s="207" t="s">
        <v>81</v>
      </c>
      <c r="H259" s="207" t="s">
        <v>328</v>
      </c>
      <c r="I259" s="209">
        <v>1631.6</v>
      </c>
      <c r="J259" s="206"/>
      <c r="K259" s="210" t="s">
        <v>292</v>
      </c>
      <c r="L259" s="78"/>
      <c r="M259" s="78"/>
      <c r="N259" s="78"/>
      <c r="O259" s="149"/>
    </row>
    <row r="260" spans="1:15" ht="15" customHeight="1" x14ac:dyDescent="0.35">
      <c r="A260" s="201" t="s">
        <v>478</v>
      </c>
      <c r="B260" s="207" t="s">
        <v>479</v>
      </c>
      <c r="C260" s="208" t="s">
        <v>286</v>
      </c>
      <c r="D260" s="207" t="s">
        <v>287</v>
      </c>
      <c r="E260" s="207" t="s">
        <v>385</v>
      </c>
      <c r="F260" s="207" t="s">
        <v>386</v>
      </c>
      <c r="G260" s="207" t="s">
        <v>484</v>
      </c>
      <c r="H260" s="207" t="s">
        <v>485</v>
      </c>
      <c r="I260" s="209">
        <v>3382</v>
      </c>
      <c r="J260" s="206"/>
      <c r="K260" s="210" t="s">
        <v>292</v>
      </c>
      <c r="L260" s="78"/>
      <c r="M260" s="78"/>
      <c r="N260" s="78"/>
      <c r="O260" s="149"/>
    </row>
    <row r="261" spans="1:15" ht="15" customHeight="1" x14ac:dyDescent="0.35">
      <c r="A261" s="201" t="s">
        <v>478</v>
      </c>
      <c r="B261" s="207" t="s">
        <v>479</v>
      </c>
      <c r="C261" s="208" t="s">
        <v>286</v>
      </c>
      <c r="D261" s="207" t="s">
        <v>287</v>
      </c>
      <c r="E261" s="207" t="s">
        <v>312</v>
      </c>
      <c r="F261" s="207" t="s">
        <v>313</v>
      </c>
      <c r="G261" s="207" t="s">
        <v>81</v>
      </c>
      <c r="H261" s="207" t="s">
        <v>328</v>
      </c>
      <c r="I261" s="209">
        <v>36573.29</v>
      </c>
      <c r="J261" s="206"/>
      <c r="K261" s="210" t="s">
        <v>306</v>
      </c>
      <c r="L261" s="78"/>
      <c r="M261" s="78"/>
      <c r="N261" s="78"/>
      <c r="O261" s="149"/>
    </row>
    <row r="262" spans="1:15" ht="15" customHeight="1" x14ac:dyDescent="0.35">
      <c r="A262" s="201" t="s">
        <v>478</v>
      </c>
      <c r="B262" s="207" t="s">
        <v>479</v>
      </c>
      <c r="C262" s="208" t="s">
        <v>286</v>
      </c>
      <c r="D262" s="207" t="s">
        <v>287</v>
      </c>
      <c r="E262" s="207" t="s">
        <v>312</v>
      </c>
      <c r="F262" s="207" t="s">
        <v>313</v>
      </c>
      <c r="G262" s="207" t="s">
        <v>421</v>
      </c>
      <c r="H262" s="207" t="s">
        <v>422</v>
      </c>
      <c r="I262" s="209">
        <v>4574.49</v>
      </c>
      <c r="J262" s="206"/>
      <c r="K262" s="210" t="s">
        <v>324</v>
      </c>
      <c r="L262" s="78"/>
      <c r="M262" s="78"/>
      <c r="N262" s="78"/>
      <c r="O262" s="149"/>
    </row>
    <row r="263" spans="1:15" ht="15" customHeight="1" x14ac:dyDescent="0.35">
      <c r="A263" s="201" t="s">
        <v>478</v>
      </c>
      <c r="B263" s="207" t="s">
        <v>479</v>
      </c>
      <c r="C263" s="208" t="s">
        <v>286</v>
      </c>
      <c r="D263" s="207" t="s">
        <v>287</v>
      </c>
      <c r="E263" s="207" t="s">
        <v>419</v>
      </c>
      <c r="F263" s="207" t="s">
        <v>420</v>
      </c>
      <c r="G263" s="207" t="s">
        <v>421</v>
      </c>
      <c r="H263" s="207" t="s">
        <v>422</v>
      </c>
      <c r="I263" s="209">
        <v>66992</v>
      </c>
      <c r="J263" s="206"/>
      <c r="K263" s="210" t="s">
        <v>324</v>
      </c>
      <c r="L263" s="78"/>
      <c r="M263" s="78"/>
      <c r="N263" s="78"/>
      <c r="O263" s="149"/>
    </row>
    <row r="264" spans="1:15" ht="15" customHeight="1" x14ac:dyDescent="0.35">
      <c r="A264" s="201" t="s">
        <v>478</v>
      </c>
      <c r="B264" s="207" t="s">
        <v>479</v>
      </c>
      <c r="C264" s="208" t="s">
        <v>286</v>
      </c>
      <c r="D264" s="207" t="s">
        <v>287</v>
      </c>
      <c r="E264" s="207" t="s">
        <v>454</v>
      </c>
      <c r="F264" s="207" t="s">
        <v>455</v>
      </c>
      <c r="G264" s="207" t="s">
        <v>81</v>
      </c>
      <c r="H264" s="207" t="s">
        <v>328</v>
      </c>
      <c r="I264" s="209">
        <v>-941581</v>
      </c>
      <c r="J264" s="206"/>
      <c r="K264" s="210" t="s">
        <v>317</v>
      </c>
      <c r="L264" s="78"/>
      <c r="M264" s="78"/>
      <c r="N264" s="78"/>
      <c r="O264" s="149"/>
    </row>
    <row r="265" spans="1:15" ht="15" customHeight="1" x14ac:dyDescent="0.35">
      <c r="A265" s="201" t="s">
        <v>478</v>
      </c>
      <c r="B265" s="207" t="s">
        <v>479</v>
      </c>
      <c r="C265" s="208" t="s">
        <v>286</v>
      </c>
      <c r="D265" s="207" t="s">
        <v>287</v>
      </c>
      <c r="E265" s="207" t="s">
        <v>401</v>
      </c>
      <c r="F265" s="207" t="s">
        <v>402</v>
      </c>
      <c r="G265" s="207" t="s">
        <v>81</v>
      </c>
      <c r="H265" s="207" t="s">
        <v>328</v>
      </c>
      <c r="I265" s="209">
        <v>-528651</v>
      </c>
      <c r="J265" s="206"/>
      <c r="K265" s="210" t="s">
        <v>311</v>
      </c>
      <c r="L265" s="78"/>
      <c r="M265" s="78"/>
      <c r="N265" s="78"/>
      <c r="O265" s="149"/>
    </row>
    <row r="266" spans="1:15" ht="15" customHeight="1" x14ac:dyDescent="0.35">
      <c r="A266" s="201" t="s">
        <v>478</v>
      </c>
      <c r="B266" s="207" t="s">
        <v>479</v>
      </c>
      <c r="C266" s="208" t="s">
        <v>286</v>
      </c>
      <c r="D266" s="207" t="s">
        <v>287</v>
      </c>
      <c r="E266" s="207" t="s">
        <v>456</v>
      </c>
      <c r="F266" s="207" t="s">
        <v>457</v>
      </c>
      <c r="G266" s="207" t="s">
        <v>81</v>
      </c>
      <c r="H266" s="207" t="s">
        <v>328</v>
      </c>
      <c r="I266" s="209">
        <v>-89540</v>
      </c>
      <c r="J266" s="206"/>
      <c r="K266" s="210" t="s">
        <v>311</v>
      </c>
      <c r="L266" s="78"/>
      <c r="M266" s="78"/>
      <c r="N266" s="78"/>
      <c r="O266" s="149"/>
    </row>
    <row r="267" spans="1:15" ht="15" customHeight="1" x14ac:dyDescent="0.35">
      <c r="A267" s="201" t="s">
        <v>478</v>
      </c>
      <c r="B267" s="207" t="s">
        <v>479</v>
      </c>
      <c r="C267" s="208" t="s">
        <v>286</v>
      </c>
      <c r="D267" s="207" t="s">
        <v>287</v>
      </c>
      <c r="E267" s="207" t="s">
        <v>320</v>
      </c>
      <c r="F267" s="207" t="s">
        <v>313</v>
      </c>
      <c r="G267" s="207" t="s">
        <v>81</v>
      </c>
      <c r="H267" s="207" t="s">
        <v>328</v>
      </c>
      <c r="I267" s="209">
        <v>-36573.29</v>
      </c>
      <c r="J267" s="206"/>
      <c r="K267" s="210" t="s">
        <v>314</v>
      </c>
      <c r="L267" s="78"/>
      <c r="M267" s="78"/>
      <c r="N267" s="78"/>
      <c r="O267" s="149"/>
    </row>
    <row r="268" spans="1:15" ht="15" customHeight="1" x14ac:dyDescent="0.35">
      <c r="A268" s="201" t="s">
        <v>478</v>
      </c>
      <c r="B268" s="207" t="s">
        <v>479</v>
      </c>
      <c r="C268" s="208" t="s">
        <v>286</v>
      </c>
      <c r="D268" s="207" t="s">
        <v>287</v>
      </c>
      <c r="E268" s="207" t="s">
        <v>320</v>
      </c>
      <c r="F268" s="207" t="s">
        <v>313</v>
      </c>
      <c r="G268" s="207" t="s">
        <v>421</v>
      </c>
      <c r="H268" s="207" t="s">
        <v>422</v>
      </c>
      <c r="I268" s="209">
        <v>-4574.49</v>
      </c>
      <c r="J268" s="206"/>
      <c r="K268" s="210" t="s">
        <v>324</v>
      </c>
      <c r="L268" s="78"/>
      <c r="M268" s="78"/>
      <c r="N268" s="78"/>
      <c r="O268" s="149"/>
    </row>
    <row r="269" spans="1:15" ht="15" customHeight="1" x14ac:dyDescent="0.35">
      <c r="A269" s="201" t="s">
        <v>478</v>
      </c>
      <c r="B269" s="207" t="s">
        <v>479</v>
      </c>
      <c r="C269" s="208" t="s">
        <v>458</v>
      </c>
      <c r="D269" s="207" t="s">
        <v>459</v>
      </c>
      <c r="E269" s="207" t="s">
        <v>373</v>
      </c>
      <c r="F269" s="207" t="s">
        <v>374</v>
      </c>
      <c r="G269" s="207" t="s">
        <v>81</v>
      </c>
      <c r="H269" s="207" t="s">
        <v>328</v>
      </c>
      <c r="I269" s="209">
        <v>237571.11</v>
      </c>
      <c r="J269" s="206"/>
      <c r="K269" s="210" t="s">
        <v>292</v>
      </c>
      <c r="L269" s="78"/>
      <c r="M269" s="78"/>
      <c r="N269" s="78"/>
      <c r="O269" s="149"/>
    </row>
    <row r="270" spans="1:15" ht="15" customHeight="1" x14ac:dyDescent="0.35">
      <c r="A270" s="201" t="s">
        <v>478</v>
      </c>
      <c r="B270" s="207" t="s">
        <v>479</v>
      </c>
      <c r="C270" s="208" t="s">
        <v>458</v>
      </c>
      <c r="D270" s="207" t="s">
        <v>459</v>
      </c>
      <c r="E270" s="207" t="s">
        <v>375</v>
      </c>
      <c r="F270" s="207" t="s">
        <v>376</v>
      </c>
      <c r="G270" s="207" t="s">
        <v>81</v>
      </c>
      <c r="H270" s="207" t="s">
        <v>328</v>
      </c>
      <c r="I270" s="209">
        <v>5535.3</v>
      </c>
      <c r="J270" s="206"/>
      <c r="K270" s="210" t="s">
        <v>292</v>
      </c>
      <c r="L270" s="78"/>
      <c r="M270" s="78"/>
      <c r="N270" s="78"/>
      <c r="O270" s="149"/>
    </row>
    <row r="271" spans="1:15" ht="15" customHeight="1" x14ac:dyDescent="0.35">
      <c r="A271" s="201" t="s">
        <v>478</v>
      </c>
      <c r="B271" s="207" t="s">
        <v>479</v>
      </c>
      <c r="C271" s="208" t="s">
        <v>458</v>
      </c>
      <c r="D271" s="207" t="s">
        <v>459</v>
      </c>
      <c r="E271" s="207" t="s">
        <v>480</v>
      </c>
      <c r="F271" s="207" t="s">
        <v>481</v>
      </c>
      <c r="G271" s="207" t="s">
        <v>81</v>
      </c>
      <c r="H271" s="207" t="s">
        <v>328</v>
      </c>
      <c r="I271" s="209">
        <v>6</v>
      </c>
      <c r="J271" s="206"/>
      <c r="K271" s="210" t="s">
        <v>292</v>
      </c>
      <c r="L271" s="78"/>
      <c r="M271" s="78"/>
      <c r="N271" s="78"/>
      <c r="O271" s="149"/>
    </row>
    <row r="272" spans="1:15" ht="15" customHeight="1" x14ac:dyDescent="0.35">
      <c r="A272" s="201" t="s">
        <v>478</v>
      </c>
      <c r="B272" s="207" t="s">
        <v>479</v>
      </c>
      <c r="C272" s="208" t="s">
        <v>458</v>
      </c>
      <c r="D272" s="207" t="s">
        <v>459</v>
      </c>
      <c r="E272" s="207" t="s">
        <v>359</v>
      </c>
      <c r="F272" s="207" t="s">
        <v>360</v>
      </c>
      <c r="G272" s="207" t="s">
        <v>81</v>
      </c>
      <c r="H272" s="207" t="s">
        <v>328</v>
      </c>
      <c r="I272" s="209">
        <v>1423</v>
      </c>
      <c r="J272" s="206"/>
      <c r="K272" s="210" t="s">
        <v>292</v>
      </c>
      <c r="L272" s="78"/>
      <c r="M272" s="78"/>
      <c r="N272" s="78"/>
      <c r="O272" s="149"/>
    </row>
    <row r="273" spans="1:15" ht="15" customHeight="1" x14ac:dyDescent="0.35">
      <c r="A273" s="201" t="s">
        <v>478</v>
      </c>
      <c r="B273" s="207" t="s">
        <v>479</v>
      </c>
      <c r="C273" s="208" t="s">
        <v>458</v>
      </c>
      <c r="D273" s="207" t="s">
        <v>459</v>
      </c>
      <c r="E273" s="207" t="s">
        <v>312</v>
      </c>
      <c r="F273" s="207" t="s">
        <v>313</v>
      </c>
      <c r="G273" s="207" t="s">
        <v>81</v>
      </c>
      <c r="H273" s="207" t="s">
        <v>328</v>
      </c>
      <c r="I273" s="209">
        <v>36574.400000000001</v>
      </c>
      <c r="J273" s="206"/>
      <c r="K273" s="210" t="s">
        <v>306</v>
      </c>
      <c r="L273" s="78"/>
      <c r="M273" s="78"/>
      <c r="N273" s="78"/>
      <c r="O273" s="149"/>
    </row>
    <row r="274" spans="1:15" ht="15" customHeight="1" x14ac:dyDescent="0.35">
      <c r="A274" s="201" t="s">
        <v>478</v>
      </c>
      <c r="B274" s="207" t="s">
        <v>479</v>
      </c>
      <c r="C274" s="208" t="s">
        <v>458</v>
      </c>
      <c r="D274" s="207" t="s">
        <v>459</v>
      </c>
      <c r="E274" s="207" t="s">
        <v>419</v>
      </c>
      <c r="F274" s="207" t="s">
        <v>420</v>
      </c>
      <c r="G274" s="207" t="s">
        <v>81</v>
      </c>
      <c r="H274" s="207" t="s">
        <v>328</v>
      </c>
      <c r="I274" s="209">
        <v>14277.95</v>
      </c>
      <c r="J274" s="206"/>
      <c r="K274" s="210" t="s">
        <v>325</v>
      </c>
      <c r="L274" s="78"/>
      <c r="M274" s="78"/>
      <c r="N274" s="78"/>
      <c r="O274" s="149"/>
    </row>
    <row r="275" spans="1:15" ht="15" customHeight="1" x14ac:dyDescent="0.35">
      <c r="A275" s="201" t="s">
        <v>478</v>
      </c>
      <c r="B275" s="207" t="s">
        <v>479</v>
      </c>
      <c r="C275" s="208" t="s">
        <v>458</v>
      </c>
      <c r="D275" s="207" t="s">
        <v>459</v>
      </c>
      <c r="E275" s="207" t="s">
        <v>460</v>
      </c>
      <c r="F275" s="207" t="s">
        <v>461</v>
      </c>
      <c r="G275" s="207" t="s">
        <v>81</v>
      </c>
      <c r="H275" s="207" t="s">
        <v>328</v>
      </c>
      <c r="I275" s="209">
        <v>-258436</v>
      </c>
      <c r="J275" s="206"/>
      <c r="K275" s="210" t="s">
        <v>315</v>
      </c>
      <c r="L275" s="78"/>
      <c r="M275" s="78"/>
      <c r="N275" s="78"/>
      <c r="O275" s="149"/>
    </row>
    <row r="276" spans="1:15" ht="15" customHeight="1" x14ac:dyDescent="0.35">
      <c r="A276" s="201" t="s">
        <v>478</v>
      </c>
      <c r="B276" s="207" t="s">
        <v>479</v>
      </c>
      <c r="C276" s="208" t="s">
        <v>458</v>
      </c>
      <c r="D276" s="207" t="s">
        <v>459</v>
      </c>
      <c r="E276" s="207" t="s">
        <v>320</v>
      </c>
      <c r="F276" s="207" t="s">
        <v>313</v>
      </c>
      <c r="G276" s="207" t="s">
        <v>81</v>
      </c>
      <c r="H276" s="207" t="s">
        <v>328</v>
      </c>
      <c r="I276" s="209">
        <v>-36574.400000000001</v>
      </c>
      <c r="J276" s="206"/>
      <c r="K276" s="210" t="s">
        <v>314</v>
      </c>
      <c r="L276" s="78"/>
      <c r="M276" s="78"/>
      <c r="N276" s="78"/>
      <c r="O276" s="149"/>
    </row>
    <row r="277" spans="1:15" ht="15" customHeight="1" x14ac:dyDescent="0.35">
      <c r="A277" s="201" t="s">
        <v>478</v>
      </c>
      <c r="B277" s="207" t="s">
        <v>479</v>
      </c>
      <c r="C277" s="208" t="s">
        <v>458</v>
      </c>
      <c r="D277" s="207" t="s">
        <v>459</v>
      </c>
      <c r="E277" s="207" t="s">
        <v>430</v>
      </c>
      <c r="F277" s="207" t="s">
        <v>431</v>
      </c>
      <c r="G277" s="207" t="s">
        <v>81</v>
      </c>
      <c r="H277" s="207" t="s">
        <v>328</v>
      </c>
      <c r="I277" s="209">
        <v>-377.19</v>
      </c>
      <c r="J277" s="206"/>
      <c r="K277" s="210" t="s">
        <v>325</v>
      </c>
      <c r="L277" s="78"/>
      <c r="M277" s="78"/>
      <c r="N277" s="78"/>
      <c r="O277" s="149"/>
    </row>
    <row r="278" spans="1:15" ht="15" customHeight="1" x14ac:dyDescent="0.35">
      <c r="A278" s="201" t="s">
        <v>486</v>
      </c>
      <c r="B278" s="207" t="s">
        <v>487</v>
      </c>
      <c r="C278" s="208" t="s">
        <v>286</v>
      </c>
      <c r="D278" s="207" t="s">
        <v>287</v>
      </c>
      <c r="E278" s="207" t="s">
        <v>345</v>
      </c>
      <c r="F278" s="207" t="s">
        <v>346</v>
      </c>
      <c r="G278" s="207" t="s">
        <v>81</v>
      </c>
      <c r="H278" s="207" t="s">
        <v>328</v>
      </c>
      <c r="I278" s="209">
        <v>11431550.68</v>
      </c>
      <c r="J278" s="206"/>
      <c r="K278" s="210" t="s">
        <v>293</v>
      </c>
      <c r="L278" s="78"/>
      <c r="M278" s="78"/>
      <c r="N278" s="78"/>
      <c r="O278" s="149"/>
    </row>
    <row r="279" spans="1:15" ht="15" customHeight="1" x14ac:dyDescent="0.35">
      <c r="A279" s="201" t="s">
        <v>486</v>
      </c>
      <c r="B279" s="207" t="s">
        <v>487</v>
      </c>
      <c r="C279" s="208" t="s">
        <v>286</v>
      </c>
      <c r="D279" s="207" t="s">
        <v>287</v>
      </c>
      <c r="E279" s="207" t="s">
        <v>363</v>
      </c>
      <c r="F279" s="207" t="s">
        <v>364</v>
      </c>
      <c r="G279" s="207" t="s">
        <v>81</v>
      </c>
      <c r="H279" s="207" t="s">
        <v>328</v>
      </c>
      <c r="I279" s="209">
        <v>1651524.62</v>
      </c>
      <c r="J279" s="206"/>
      <c r="K279" s="210" t="s">
        <v>293</v>
      </c>
      <c r="L279" s="78"/>
      <c r="M279" s="78"/>
      <c r="N279" s="78"/>
      <c r="O279" s="149"/>
    </row>
    <row r="280" spans="1:15" ht="15" customHeight="1" x14ac:dyDescent="0.35">
      <c r="A280" s="201" t="s">
        <v>486</v>
      </c>
      <c r="B280" s="207" t="s">
        <v>487</v>
      </c>
      <c r="C280" s="208" t="s">
        <v>286</v>
      </c>
      <c r="D280" s="207" t="s">
        <v>287</v>
      </c>
      <c r="E280" s="207" t="s">
        <v>363</v>
      </c>
      <c r="F280" s="207" t="s">
        <v>364</v>
      </c>
      <c r="G280" s="207" t="s">
        <v>421</v>
      </c>
      <c r="H280" s="207" t="s">
        <v>422</v>
      </c>
      <c r="I280" s="209">
        <v>14280</v>
      </c>
      <c r="J280" s="206"/>
      <c r="K280" s="210" t="s">
        <v>324</v>
      </c>
      <c r="L280" s="78"/>
      <c r="M280" s="78"/>
      <c r="N280" s="78"/>
      <c r="O280" s="149"/>
    </row>
    <row r="281" spans="1:15" ht="15" customHeight="1" x14ac:dyDescent="0.35">
      <c r="A281" s="201" t="s">
        <v>486</v>
      </c>
      <c r="B281" s="207" t="s">
        <v>487</v>
      </c>
      <c r="C281" s="208" t="s">
        <v>286</v>
      </c>
      <c r="D281" s="207" t="s">
        <v>287</v>
      </c>
      <c r="E281" s="207" t="s">
        <v>488</v>
      </c>
      <c r="F281" s="207" t="s">
        <v>489</v>
      </c>
      <c r="G281" s="207" t="s">
        <v>81</v>
      </c>
      <c r="H281" s="207" t="s">
        <v>328</v>
      </c>
      <c r="I281" s="209">
        <v>107.52</v>
      </c>
      <c r="J281" s="206"/>
      <c r="K281" s="210" t="s">
        <v>293</v>
      </c>
      <c r="L281" s="78"/>
      <c r="M281" s="78"/>
      <c r="N281" s="78"/>
      <c r="O281" s="149"/>
    </row>
    <row r="282" spans="1:15" ht="15" customHeight="1" x14ac:dyDescent="0.35">
      <c r="A282" s="201" t="s">
        <v>486</v>
      </c>
      <c r="B282" s="207" t="s">
        <v>487</v>
      </c>
      <c r="C282" s="208" t="s">
        <v>286</v>
      </c>
      <c r="D282" s="207" t="s">
        <v>287</v>
      </c>
      <c r="E282" s="207" t="s">
        <v>365</v>
      </c>
      <c r="F282" s="207" t="s">
        <v>366</v>
      </c>
      <c r="G282" s="207" t="s">
        <v>81</v>
      </c>
      <c r="H282" s="207" t="s">
        <v>328</v>
      </c>
      <c r="I282" s="209">
        <v>100601.52</v>
      </c>
      <c r="J282" s="206"/>
      <c r="K282" s="210" t="s">
        <v>293</v>
      </c>
      <c r="L282" s="78"/>
      <c r="M282" s="78"/>
      <c r="N282" s="78"/>
      <c r="O282" s="149"/>
    </row>
    <row r="283" spans="1:15" ht="15" customHeight="1" x14ac:dyDescent="0.35">
      <c r="A283" s="201" t="s">
        <v>486</v>
      </c>
      <c r="B283" s="207" t="s">
        <v>487</v>
      </c>
      <c r="C283" s="208" t="s">
        <v>286</v>
      </c>
      <c r="D283" s="207" t="s">
        <v>287</v>
      </c>
      <c r="E283" s="207" t="s">
        <v>444</v>
      </c>
      <c r="F283" s="207" t="s">
        <v>445</v>
      </c>
      <c r="G283" s="207" t="s">
        <v>81</v>
      </c>
      <c r="H283" s="207" t="s">
        <v>328</v>
      </c>
      <c r="I283" s="209">
        <v>54148.639999999999</v>
      </c>
      <c r="J283" s="206"/>
      <c r="K283" s="210" t="s">
        <v>293</v>
      </c>
      <c r="L283" s="78"/>
      <c r="M283" s="78"/>
      <c r="N283" s="78"/>
      <c r="O283" s="149"/>
    </row>
    <row r="284" spans="1:15" ht="15" customHeight="1" x14ac:dyDescent="0.35">
      <c r="A284" s="201" t="s">
        <v>486</v>
      </c>
      <c r="B284" s="207" t="s">
        <v>487</v>
      </c>
      <c r="C284" s="208" t="s">
        <v>286</v>
      </c>
      <c r="D284" s="207" t="s">
        <v>287</v>
      </c>
      <c r="E284" s="207" t="s">
        <v>446</v>
      </c>
      <c r="F284" s="207" t="s">
        <v>447</v>
      </c>
      <c r="G284" s="207" t="s">
        <v>81</v>
      </c>
      <c r="H284" s="207" t="s">
        <v>328</v>
      </c>
      <c r="I284" s="209">
        <v>43494.71</v>
      </c>
      <c r="J284" s="206"/>
      <c r="K284" s="210" t="s">
        <v>293</v>
      </c>
      <c r="L284" s="78"/>
      <c r="M284" s="78"/>
      <c r="N284" s="78"/>
      <c r="O284" s="149"/>
    </row>
    <row r="285" spans="1:15" ht="15" customHeight="1" x14ac:dyDescent="0.35">
      <c r="A285" s="201" t="s">
        <v>486</v>
      </c>
      <c r="B285" s="207" t="s">
        <v>487</v>
      </c>
      <c r="C285" s="208" t="s">
        <v>286</v>
      </c>
      <c r="D285" s="207" t="s">
        <v>287</v>
      </c>
      <c r="E285" s="207" t="s">
        <v>349</v>
      </c>
      <c r="F285" s="207" t="s">
        <v>350</v>
      </c>
      <c r="G285" s="207" t="s">
        <v>81</v>
      </c>
      <c r="H285" s="207" t="s">
        <v>328</v>
      </c>
      <c r="I285" s="209">
        <v>1850734.07</v>
      </c>
      <c r="J285" s="206"/>
      <c r="K285" s="210" t="s">
        <v>296</v>
      </c>
      <c r="L285" s="78"/>
      <c r="M285" s="78"/>
      <c r="N285" s="78"/>
      <c r="O285" s="149"/>
    </row>
    <row r="286" spans="1:15" ht="15" customHeight="1" x14ac:dyDescent="0.35">
      <c r="A286" s="201" t="s">
        <v>486</v>
      </c>
      <c r="B286" s="207" t="s">
        <v>487</v>
      </c>
      <c r="C286" s="208" t="s">
        <v>286</v>
      </c>
      <c r="D286" s="207" t="s">
        <v>287</v>
      </c>
      <c r="E286" s="207" t="s">
        <v>349</v>
      </c>
      <c r="F286" s="207" t="s">
        <v>350</v>
      </c>
      <c r="G286" s="207" t="s">
        <v>421</v>
      </c>
      <c r="H286" s="207" t="s">
        <v>422</v>
      </c>
      <c r="I286" s="209">
        <v>1823.25</v>
      </c>
      <c r="J286" s="206"/>
      <c r="K286" s="210" t="s">
        <v>324</v>
      </c>
      <c r="L286" s="78"/>
      <c r="M286" s="78"/>
      <c r="N286" s="78"/>
      <c r="O286" s="149"/>
    </row>
    <row r="287" spans="1:15" ht="15" customHeight="1" x14ac:dyDescent="0.35">
      <c r="A287" s="201" t="s">
        <v>486</v>
      </c>
      <c r="B287" s="207" t="s">
        <v>487</v>
      </c>
      <c r="C287" s="208" t="s">
        <v>286</v>
      </c>
      <c r="D287" s="207" t="s">
        <v>287</v>
      </c>
      <c r="E287" s="207" t="s">
        <v>351</v>
      </c>
      <c r="F287" s="207" t="s">
        <v>352</v>
      </c>
      <c r="G287" s="207" t="s">
        <v>81</v>
      </c>
      <c r="H287" s="207" t="s">
        <v>328</v>
      </c>
      <c r="I287" s="209">
        <v>18419.939999999999</v>
      </c>
      <c r="J287" s="206"/>
      <c r="K287" s="210" t="s">
        <v>293</v>
      </c>
      <c r="L287" s="78"/>
      <c r="M287" s="78"/>
      <c r="N287" s="78"/>
      <c r="O287" s="149"/>
    </row>
    <row r="288" spans="1:15" ht="15" customHeight="1" x14ac:dyDescent="0.35">
      <c r="A288" s="201" t="s">
        <v>486</v>
      </c>
      <c r="B288" s="207" t="s">
        <v>487</v>
      </c>
      <c r="C288" s="208" t="s">
        <v>286</v>
      </c>
      <c r="D288" s="207" t="s">
        <v>287</v>
      </c>
      <c r="E288" s="207" t="s">
        <v>351</v>
      </c>
      <c r="F288" s="207" t="s">
        <v>352</v>
      </c>
      <c r="G288" s="207" t="s">
        <v>421</v>
      </c>
      <c r="H288" s="207" t="s">
        <v>422</v>
      </c>
      <c r="I288" s="209">
        <v>66.959999999999994</v>
      </c>
      <c r="J288" s="206"/>
      <c r="K288" s="210" t="s">
        <v>324</v>
      </c>
      <c r="L288" s="78"/>
      <c r="M288" s="78"/>
      <c r="N288" s="78"/>
      <c r="O288" s="149"/>
    </row>
    <row r="289" spans="1:15" ht="15" customHeight="1" x14ac:dyDescent="0.35">
      <c r="A289" s="201" t="s">
        <v>486</v>
      </c>
      <c r="B289" s="207" t="s">
        <v>487</v>
      </c>
      <c r="C289" s="208" t="s">
        <v>286</v>
      </c>
      <c r="D289" s="207" t="s">
        <v>287</v>
      </c>
      <c r="E289" s="207" t="s">
        <v>353</v>
      </c>
      <c r="F289" s="207" t="s">
        <v>354</v>
      </c>
      <c r="G289" s="207" t="s">
        <v>81</v>
      </c>
      <c r="H289" s="207" t="s">
        <v>328</v>
      </c>
      <c r="I289" s="209">
        <v>-18419.939999999999</v>
      </c>
      <c r="J289" s="206"/>
      <c r="K289" s="210" t="s">
        <v>293</v>
      </c>
      <c r="L289" s="78"/>
      <c r="M289" s="78"/>
      <c r="N289" s="78"/>
      <c r="O289" s="149"/>
    </row>
    <row r="290" spans="1:15" ht="15" customHeight="1" x14ac:dyDescent="0.35">
      <c r="A290" s="201" t="s">
        <v>486</v>
      </c>
      <c r="B290" s="207" t="s">
        <v>487</v>
      </c>
      <c r="C290" s="208" t="s">
        <v>286</v>
      </c>
      <c r="D290" s="207" t="s">
        <v>287</v>
      </c>
      <c r="E290" s="207" t="s">
        <v>353</v>
      </c>
      <c r="F290" s="207" t="s">
        <v>354</v>
      </c>
      <c r="G290" s="207" t="s">
        <v>421</v>
      </c>
      <c r="H290" s="207" t="s">
        <v>422</v>
      </c>
      <c r="I290" s="209">
        <v>-66.959999999999994</v>
      </c>
      <c r="J290" s="206"/>
      <c r="K290" s="210" t="s">
        <v>324</v>
      </c>
      <c r="L290" s="78"/>
      <c r="M290" s="78"/>
      <c r="N290" s="78"/>
      <c r="O290" s="149"/>
    </row>
    <row r="291" spans="1:15" ht="15" customHeight="1" x14ac:dyDescent="0.35">
      <c r="A291" s="201" t="s">
        <v>486</v>
      </c>
      <c r="B291" s="207" t="s">
        <v>487</v>
      </c>
      <c r="C291" s="208" t="s">
        <v>286</v>
      </c>
      <c r="D291" s="207" t="s">
        <v>287</v>
      </c>
      <c r="E291" s="207" t="s">
        <v>355</v>
      </c>
      <c r="F291" s="207" t="s">
        <v>356</v>
      </c>
      <c r="G291" s="207" t="s">
        <v>81</v>
      </c>
      <c r="H291" s="207" t="s">
        <v>328</v>
      </c>
      <c r="I291" s="209">
        <v>1815134.96</v>
      </c>
      <c r="J291" s="206"/>
      <c r="K291" s="210" t="s">
        <v>301</v>
      </c>
      <c r="L291" s="78"/>
      <c r="M291" s="78"/>
      <c r="N291" s="78"/>
      <c r="O291" s="149"/>
    </row>
    <row r="292" spans="1:15" ht="15" customHeight="1" x14ac:dyDescent="0.35">
      <c r="A292" s="201" t="s">
        <v>486</v>
      </c>
      <c r="B292" s="207" t="s">
        <v>487</v>
      </c>
      <c r="C292" s="208" t="s">
        <v>286</v>
      </c>
      <c r="D292" s="207" t="s">
        <v>287</v>
      </c>
      <c r="E292" s="207" t="s">
        <v>355</v>
      </c>
      <c r="F292" s="207" t="s">
        <v>356</v>
      </c>
      <c r="G292" s="207" t="s">
        <v>421</v>
      </c>
      <c r="H292" s="207" t="s">
        <v>422</v>
      </c>
      <c r="I292" s="209">
        <v>2280</v>
      </c>
      <c r="J292" s="206"/>
      <c r="K292" s="210" t="s">
        <v>324</v>
      </c>
      <c r="L292" s="78"/>
      <c r="M292" s="78"/>
      <c r="N292" s="78"/>
      <c r="O292" s="149"/>
    </row>
    <row r="293" spans="1:15" ht="15" customHeight="1" x14ac:dyDescent="0.35">
      <c r="A293" s="201" t="s">
        <v>486</v>
      </c>
      <c r="B293" s="207" t="s">
        <v>487</v>
      </c>
      <c r="C293" s="208" t="s">
        <v>286</v>
      </c>
      <c r="D293" s="207" t="s">
        <v>287</v>
      </c>
      <c r="E293" s="207" t="s">
        <v>415</v>
      </c>
      <c r="F293" s="207" t="s">
        <v>416</v>
      </c>
      <c r="G293" s="207" t="s">
        <v>81</v>
      </c>
      <c r="H293" s="207" t="s">
        <v>328</v>
      </c>
      <c r="I293" s="209">
        <v>590.79999999999995</v>
      </c>
      <c r="J293" s="206"/>
      <c r="K293" s="210" t="s">
        <v>292</v>
      </c>
      <c r="L293" s="78"/>
      <c r="M293" s="78"/>
      <c r="N293" s="78"/>
      <c r="O293" s="149"/>
    </row>
    <row r="294" spans="1:15" ht="15" customHeight="1" x14ac:dyDescent="0.35">
      <c r="A294" s="201" t="s">
        <v>486</v>
      </c>
      <c r="B294" s="207" t="s">
        <v>487</v>
      </c>
      <c r="C294" s="208" t="s">
        <v>286</v>
      </c>
      <c r="D294" s="207" t="s">
        <v>287</v>
      </c>
      <c r="E294" s="207" t="s">
        <v>367</v>
      </c>
      <c r="F294" s="207" t="s">
        <v>368</v>
      </c>
      <c r="G294" s="207" t="s">
        <v>81</v>
      </c>
      <c r="H294" s="207" t="s">
        <v>328</v>
      </c>
      <c r="I294" s="209">
        <v>15498.02</v>
      </c>
      <c r="J294" s="206"/>
      <c r="K294" s="210" t="s">
        <v>292</v>
      </c>
      <c r="L294" s="78"/>
      <c r="M294" s="78"/>
      <c r="N294" s="78"/>
      <c r="O294" s="149"/>
    </row>
    <row r="295" spans="1:15" ht="15" customHeight="1" x14ac:dyDescent="0.35">
      <c r="A295" s="201" t="s">
        <v>486</v>
      </c>
      <c r="B295" s="207" t="s">
        <v>487</v>
      </c>
      <c r="C295" s="208" t="s">
        <v>286</v>
      </c>
      <c r="D295" s="207" t="s">
        <v>287</v>
      </c>
      <c r="E295" s="207" t="s">
        <v>373</v>
      </c>
      <c r="F295" s="207" t="s">
        <v>374</v>
      </c>
      <c r="G295" s="207" t="s">
        <v>81</v>
      </c>
      <c r="H295" s="207" t="s">
        <v>328</v>
      </c>
      <c r="I295" s="209">
        <v>14833.65</v>
      </c>
      <c r="J295" s="206"/>
      <c r="K295" s="210" t="s">
        <v>292</v>
      </c>
      <c r="L295" s="78"/>
      <c r="M295" s="78"/>
      <c r="N295" s="78"/>
      <c r="O295" s="149"/>
    </row>
    <row r="296" spans="1:15" ht="15" customHeight="1" x14ac:dyDescent="0.35">
      <c r="A296" s="201" t="s">
        <v>486</v>
      </c>
      <c r="B296" s="207" t="s">
        <v>487</v>
      </c>
      <c r="C296" s="208" t="s">
        <v>286</v>
      </c>
      <c r="D296" s="207" t="s">
        <v>287</v>
      </c>
      <c r="E296" s="207" t="s">
        <v>375</v>
      </c>
      <c r="F296" s="207" t="s">
        <v>376</v>
      </c>
      <c r="G296" s="207" t="s">
        <v>81</v>
      </c>
      <c r="H296" s="207" t="s">
        <v>328</v>
      </c>
      <c r="I296" s="209">
        <v>60739.3</v>
      </c>
      <c r="J296" s="206"/>
      <c r="K296" s="210" t="s">
        <v>292</v>
      </c>
      <c r="L296" s="78"/>
      <c r="M296" s="78"/>
      <c r="N296" s="78"/>
      <c r="O296" s="149"/>
    </row>
    <row r="297" spans="1:15" ht="15" customHeight="1" x14ac:dyDescent="0.35">
      <c r="A297" s="201" t="s">
        <v>486</v>
      </c>
      <c r="B297" s="207" t="s">
        <v>487</v>
      </c>
      <c r="C297" s="208" t="s">
        <v>286</v>
      </c>
      <c r="D297" s="207" t="s">
        <v>287</v>
      </c>
      <c r="E297" s="207" t="s">
        <v>377</v>
      </c>
      <c r="F297" s="207" t="s">
        <v>378</v>
      </c>
      <c r="G297" s="207" t="s">
        <v>81</v>
      </c>
      <c r="H297" s="207" t="s">
        <v>328</v>
      </c>
      <c r="I297" s="209">
        <v>9300</v>
      </c>
      <c r="J297" s="206"/>
      <c r="K297" s="210" t="s">
        <v>292</v>
      </c>
      <c r="L297" s="78"/>
      <c r="M297" s="78"/>
      <c r="N297" s="78"/>
      <c r="O297" s="149"/>
    </row>
    <row r="298" spans="1:15" ht="15" customHeight="1" x14ac:dyDescent="0.35">
      <c r="A298" s="201" t="s">
        <v>486</v>
      </c>
      <c r="B298" s="207" t="s">
        <v>487</v>
      </c>
      <c r="C298" s="208" t="s">
        <v>286</v>
      </c>
      <c r="D298" s="207" t="s">
        <v>287</v>
      </c>
      <c r="E298" s="207" t="s">
        <v>288</v>
      </c>
      <c r="F298" s="207" t="s">
        <v>289</v>
      </c>
      <c r="G298" s="207" t="s">
        <v>81</v>
      </c>
      <c r="H298" s="207" t="s">
        <v>328</v>
      </c>
      <c r="I298" s="209">
        <v>4217.22</v>
      </c>
      <c r="J298" s="206"/>
      <c r="K298" s="210" t="s">
        <v>292</v>
      </c>
      <c r="L298" s="78"/>
      <c r="M298" s="78"/>
      <c r="N298" s="78"/>
      <c r="O298" s="149"/>
    </row>
    <row r="299" spans="1:15" ht="15" customHeight="1" x14ac:dyDescent="0.35">
      <c r="A299" s="201" t="s">
        <v>486</v>
      </c>
      <c r="B299" s="207" t="s">
        <v>487</v>
      </c>
      <c r="C299" s="208" t="s">
        <v>286</v>
      </c>
      <c r="D299" s="207" t="s">
        <v>287</v>
      </c>
      <c r="E299" s="207" t="s">
        <v>379</v>
      </c>
      <c r="F299" s="207" t="s">
        <v>380</v>
      </c>
      <c r="G299" s="207" t="s">
        <v>81</v>
      </c>
      <c r="H299" s="207" t="s">
        <v>328</v>
      </c>
      <c r="I299" s="209">
        <v>5540</v>
      </c>
      <c r="J299" s="206"/>
      <c r="K299" s="210" t="s">
        <v>292</v>
      </c>
      <c r="L299" s="78"/>
      <c r="M299" s="78"/>
      <c r="N299" s="78"/>
      <c r="O299" s="149"/>
    </row>
    <row r="300" spans="1:15" ht="15" customHeight="1" x14ac:dyDescent="0.35">
      <c r="A300" s="201" t="s">
        <v>486</v>
      </c>
      <c r="B300" s="207" t="s">
        <v>487</v>
      </c>
      <c r="C300" s="208" t="s">
        <v>286</v>
      </c>
      <c r="D300" s="207" t="s">
        <v>287</v>
      </c>
      <c r="E300" s="207" t="s">
        <v>359</v>
      </c>
      <c r="F300" s="207" t="s">
        <v>360</v>
      </c>
      <c r="G300" s="207" t="s">
        <v>81</v>
      </c>
      <c r="H300" s="207" t="s">
        <v>328</v>
      </c>
      <c r="I300" s="209">
        <v>1477.68</v>
      </c>
      <c r="J300" s="206"/>
      <c r="K300" s="210" t="s">
        <v>292</v>
      </c>
      <c r="L300" s="78"/>
      <c r="M300" s="78"/>
      <c r="N300" s="78"/>
      <c r="O300" s="149"/>
    </row>
    <row r="301" spans="1:15" ht="15" customHeight="1" x14ac:dyDescent="0.35">
      <c r="A301" s="201" t="s">
        <v>486</v>
      </c>
      <c r="B301" s="207" t="s">
        <v>487</v>
      </c>
      <c r="C301" s="208" t="s">
        <v>286</v>
      </c>
      <c r="D301" s="207" t="s">
        <v>287</v>
      </c>
      <c r="E301" s="207" t="s">
        <v>359</v>
      </c>
      <c r="F301" s="207" t="s">
        <v>360</v>
      </c>
      <c r="G301" s="207" t="s">
        <v>490</v>
      </c>
      <c r="H301" s="207" t="s">
        <v>491</v>
      </c>
      <c r="I301" s="205">
        <v>392.86</v>
      </c>
      <c r="J301" s="206"/>
      <c r="K301" s="210" t="s">
        <v>292</v>
      </c>
      <c r="L301" s="78"/>
      <c r="M301" s="78"/>
      <c r="N301" s="78"/>
      <c r="O301" s="149"/>
    </row>
    <row r="302" spans="1:15" ht="15" customHeight="1" x14ac:dyDescent="0.35">
      <c r="A302" s="201" t="s">
        <v>486</v>
      </c>
      <c r="B302" s="207" t="s">
        <v>487</v>
      </c>
      <c r="C302" s="208" t="s">
        <v>286</v>
      </c>
      <c r="D302" s="207" t="s">
        <v>287</v>
      </c>
      <c r="E302" s="207" t="s">
        <v>383</v>
      </c>
      <c r="F302" s="207" t="s">
        <v>384</v>
      </c>
      <c r="G302" s="207" t="s">
        <v>81</v>
      </c>
      <c r="H302" s="207" t="s">
        <v>328</v>
      </c>
      <c r="I302" s="209">
        <v>56.52</v>
      </c>
      <c r="J302" s="206"/>
      <c r="K302" s="210" t="s">
        <v>292</v>
      </c>
      <c r="L302" s="78"/>
      <c r="M302" s="78"/>
      <c r="N302" s="78"/>
      <c r="O302" s="149"/>
    </row>
    <row r="303" spans="1:15" ht="15" customHeight="1" x14ac:dyDescent="0.35">
      <c r="A303" s="201" t="s">
        <v>486</v>
      </c>
      <c r="B303" s="207" t="s">
        <v>487</v>
      </c>
      <c r="C303" s="208" t="s">
        <v>286</v>
      </c>
      <c r="D303" s="207" t="s">
        <v>287</v>
      </c>
      <c r="E303" s="207" t="s">
        <v>452</v>
      </c>
      <c r="F303" s="207" t="s">
        <v>453</v>
      </c>
      <c r="G303" s="207" t="s">
        <v>81</v>
      </c>
      <c r="H303" s="207" t="s">
        <v>328</v>
      </c>
      <c r="I303" s="209">
        <v>83731.72</v>
      </c>
      <c r="J303" s="206"/>
      <c r="K303" s="210" t="s">
        <v>292</v>
      </c>
      <c r="L303" s="78"/>
      <c r="M303" s="78"/>
      <c r="N303" s="78"/>
      <c r="O303" s="149"/>
    </row>
    <row r="304" spans="1:15" ht="15" customHeight="1" x14ac:dyDescent="0.35">
      <c r="A304" s="201" t="s">
        <v>486</v>
      </c>
      <c r="B304" s="207" t="s">
        <v>487</v>
      </c>
      <c r="C304" s="208" t="s">
        <v>286</v>
      </c>
      <c r="D304" s="207" t="s">
        <v>287</v>
      </c>
      <c r="E304" s="207" t="s">
        <v>452</v>
      </c>
      <c r="F304" s="207" t="s">
        <v>453</v>
      </c>
      <c r="G304" s="207" t="s">
        <v>492</v>
      </c>
      <c r="H304" s="207" t="s">
        <v>493</v>
      </c>
      <c r="I304" s="209">
        <v>1447.2</v>
      </c>
      <c r="J304" s="206"/>
      <c r="K304" s="210" t="s">
        <v>292</v>
      </c>
      <c r="L304" s="78"/>
      <c r="M304" s="78"/>
      <c r="N304" s="78"/>
      <c r="O304" s="149"/>
    </row>
    <row r="305" spans="1:15" ht="15" customHeight="1" x14ac:dyDescent="0.35">
      <c r="A305" s="201" t="s">
        <v>486</v>
      </c>
      <c r="B305" s="207" t="s">
        <v>487</v>
      </c>
      <c r="C305" s="208" t="s">
        <v>286</v>
      </c>
      <c r="D305" s="207" t="s">
        <v>287</v>
      </c>
      <c r="E305" s="207" t="s">
        <v>385</v>
      </c>
      <c r="F305" s="207" t="s">
        <v>386</v>
      </c>
      <c r="G305" s="207" t="s">
        <v>81</v>
      </c>
      <c r="H305" s="207" t="s">
        <v>328</v>
      </c>
      <c r="I305" s="209">
        <v>834.35</v>
      </c>
      <c r="J305" s="206"/>
      <c r="K305" s="210" t="s">
        <v>292</v>
      </c>
      <c r="L305" s="78"/>
      <c r="M305" s="78"/>
      <c r="N305" s="78"/>
      <c r="O305" s="149"/>
    </row>
    <row r="306" spans="1:15" ht="15" customHeight="1" x14ac:dyDescent="0.35">
      <c r="A306" s="201" t="s">
        <v>486</v>
      </c>
      <c r="B306" s="207" t="s">
        <v>487</v>
      </c>
      <c r="C306" s="208" t="s">
        <v>286</v>
      </c>
      <c r="D306" s="207" t="s">
        <v>287</v>
      </c>
      <c r="E306" s="207" t="s">
        <v>494</v>
      </c>
      <c r="F306" s="207" t="s">
        <v>495</v>
      </c>
      <c r="G306" s="207" t="s">
        <v>81</v>
      </c>
      <c r="H306" s="207" t="s">
        <v>328</v>
      </c>
      <c r="I306" s="209">
        <v>54417.599999999999</v>
      </c>
      <c r="J306" s="206"/>
      <c r="K306" s="210" t="s">
        <v>292</v>
      </c>
      <c r="L306" s="78"/>
      <c r="M306" s="78"/>
      <c r="N306" s="78"/>
      <c r="O306" s="149"/>
    </row>
    <row r="307" spans="1:15" ht="15" customHeight="1" x14ac:dyDescent="0.35">
      <c r="A307" s="201" t="s">
        <v>486</v>
      </c>
      <c r="B307" s="207" t="s">
        <v>487</v>
      </c>
      <c r="C307" s="208" t="s">
        <v>286</v>
      </c>
      <c r="D307" s="207" t="s">
        <v>287</v>
      </c>
      <c r="E307" s="207" t="s">
        <v>312</v>
      </c>
      <c r="F307" s="207" t="s">
        <v>313</v>
      </c>
      <c r="G307" s="207" t="s">
        <v>81</v>
      </c>
      <c r="H307" s="207" t="s">
        <v>328</v>
      </c>
      <c r="I307" s="209">
        <v>33981.32</v>
      </c>
      <c r="J307" s="206"/>
      <c r="K307" s="210" t="s">
        <v>306</v>
      </c>
      <c r="L307" s="78"/>
      <c r="M307" s="78"/>
      <c r="N307" s="78"/>
      <c r="O307" s="149"/>
    </row>
    <row r="308" spans="1:15" ht="15" customHeight="1" x14ac:dyDescent="0.35">
      <c r="A308" s="201" t="s">
        <v>486</v>
      </c>
      <c r="B308" s="207" t="s">
        <v>487</v>
      </c>
      <c r="C308" s="208" t="s">
        <v>286</v>
      </c>
      <c r="D308" s="207" t="s">
        <v>287</v>
      </c>
      <c r="E308" s="207" t="s">
        <v>312</v>
      </c>
      <c r="F308" s="207" t="s">
        <v>313</v>
      </c>
      <c r="G308" s="207" t="s">
        <v>490</v>
      </c>
      <c r="H308" s="207" t="s">
        <v>491</v>
      </c>
      <c r="I308" s="209">
        <v>47.14</v>
      </c>
      <c r="J308" s="206"/>
      <c r="K308" s="210" t="s">
        <v>306</v>
      </c>
      <c r="L308" s="78"/>
      <c r="M308" s="78"/>
      <c r="N308" s="78"/>
      <c r="O308" s="149"/>
    </row>
    <row r="309" spans="1:15" ht="15" customHeight="1" x14ac:dyDescent="0.35">
      <c r="A309" s="201" t="s">
        <v>486</v>
      </c>
      <c r="B309" s="207" t="s">
        <v>487</v>
      </c>
      <c r="C309" s="208" t="s">
        <v>286</v>
      </c>
      <c r="D309" s="207" t="s">
        <v>287</v>
      </c>
      <c r="E309" s="207" t="s">
        <v>312</v>
      </c>
      <c r="F309" s="207" t="s">
        <v>313</v>
      </c>
      <c r="G309" s="207" t="s">
        <v>492</v>
      </c>
      <c r="H309" s="207" t="s">
        <v>493</v>
      </c>
      <c r="I309" s="209">
        <v>361.8</v>
      </c>
      <c r="J309" s="206"/>
      <c r="K309" s="210" t="s">
        <v>306</v>
      </c>
      <c r="L309" s="78"/>
      <c r="M309" s="78"/>
      <c r="N309" s="78"/>
      <c r="O309" s="149"/>
    </row>
    <row r="310" spans="1:15" ht="15" customHeight="1" x14ac:dyDescent="0.35">
      <c r="A310" s="201" t="s">
        <v>486</v>
      </c>
      <c r="B310" s="207" t="s">
        <v>487</v>
      </c>
      <c r="C310" s="208" t="s">
        <v>286</v>
      </c>
      <c r="D310" s="207" t="s">
        <v>287</v>
      </c>
      <c r="E310" s="207" t="s">
        <v>454</v>
      </c>
      <c r="F310" s="207" t="s">
        <v>455</v>
      </c>
      <c r="G310" s="207" t="s">
        <v>81</v>
      </c>
      <c r="H310" s="207" t="s">
        <v>328</v>
      </c>
      <c r="I310" s="209">
        <v>-1624656</v>
      </c>
      <c r="J310" s="206"/>
      <c r="K310" s="210" t="s">
        <v>317</v>
      </c>
      <c r="L310" s="78"/>
      <c r="M310" s="78"/>
      <c r="N310" s="78"/>
      <c r="O310" s="149"/>
    </row>
    <row r="311" spans="1:15" ht="15" customHeight="1" x14ac:dyDescent="0.35">
      <c r="A311" s="201" t="s">
        <v>486</v>
      </c>
      <c r="B311" s="207" t="s">
        <v>487</v>
      </c>
      <c r="C311" s="208" t="s">
        <v>286</v>
      </c>
      <c r="D311" s="207" t="s">
        <v>287</v>
      </c>
      <c r="E311" s="207" t="s">
        <v>401</v>
      </c>
      <c r="F311" s="207" t="s">
        <v>402</v>
      </c>
      <c r="G311" s="207" t="s">
        <v>81</v>
      </c>
      <c r="H311" s="207" t="s">
        <v>328</v>
      </c>
      <c r="I311" s="209">
        <v>-829871</v>
      </c>
      <c r="J311" s="206"/>
      <c r="K311" s="210" t="s">
        <v>311</v>
      </c>
      <c r="L311" s="78"/>
      <c r="M311" s="78"/>
      <c r="N311" s="78"/>
      <c r="O311" s="149"/>
    </row>
    <row r="312" spans="1:15" ht="15" customHeight="1" x14ac:dyDescent="0.35">
      <c r="A312" s="201" t="s">
        <v>486</v>
      </c>
      <c r="B312" s="207" t="s">
        <v>487</v>
      </c>
      <c r="C312" s="208" t="s">
        <v>286</v>
      </c>
      <c r="D312" s="207" t="s">
        <v>287</v>
      </c>
      <c r="E312" s="207" t="s">
        <v>456</v>
      </c>
      <c r="F312" s="207" t="s">
        <v>457</v>
      </c>
      <c r="G312" s="207" t="s">
        <v>81</v>
      </c>
      <c r="H312" s="207" t="s">
        <v>328</v>
      </c>
      <c r="I312" s="209">
        <v>-710415</v>
      </c>
      <c r="J312" s="206"/>
      <c r="K312" s="210" t="s">
        <v>311</v>
      </c>
      <c r="L312" s="78"/>
      <c r="M312" s="78"/>
      <c r="N312" s="78"/>
      <c r="O312" s="149"/>
    </row>
    <row r="313" spans="1:15" ht="15" customHeight="1" x14ac:dyDescent="0.35">
      <c r="A313" s="201" t="s">
        <v>486</v>
      </c>
      <c r="B313" s="207" t="s">
        <v>487</v>
      </c>
      <c r="C313" s="208" t="s">
        <v>286</v>
      </c>
      <c r="D313" s="207" t="s">
        <v>287</v>
      </c>
      <c r="E313" s="207" t="s">
        <v>496</v>
      </c>
      <c r="F313" s="207" t="s">
        <v>497</v>
      </c>
      <c r="G313" s="207" t="s">
        <v>81</v>
      </c>
      <c r="H313" s="207" t="s">
        <v>328</v>
      </c>
      <c r="I313" s="209">
        <v>-725548</v>
      </c>
      <c r="J313" s="206"/>
      <c r="K313" s="210" t="s">
        <v>311</v>
      </c>
      <c r="L313" s="78"/>
      <c r="M313" s="78"/>
      <c r="N313" s="78"/>
      <c r="O313" s="149"/>
    </row>
    <row r="314" spans="1:15" ht="15" customHeight="1" x14ac:dyDescent="0.35">
      <c r="A314" s="201" t="s">
        <v>486</v>
      </c>
      <c r="B314" s="207" t="s">
        <v>487</v>
      </c>
      <c r="C314" s="208" t="s">
        <v>286</v>
      </c>
      <c r="D314" s="207" t="s">
        <v>287</v>
      </c>
      <c r="E314" s="207" t="s">
        <v>320</v>
      </c>
      <c r="F314" s="207" t="s">
        <v>313</v>
      </c>
      <c r="G314" s="207" t="s">
        <v>81</v>
      </c>
      <c r="H314" s="207" t="s">
        <v>328</v>
      </c>
      <c r="I314" s="209">
        <v>-33981.32</v>
      </c>
      <c r="J314" s="206"/>
      <c r="K314" s="210" t="s">
        <v>314</v>
      </c>
      <c r="L314" s="78"/>
      <c r="M314" s="78"/>
      <c r="N314" s="78"/>
      <c r="O314" s="149"/>
    </row>
    <row r="315" spans="1:15" ht="15" customHeight="1" x14ac:dyDescent="0.35">
      <c r="A315" s="201" t="s">
        <v>486</v>
      </c>
      <c r="B315" s="207" t="s">
        <v>487</v>
      </c>
      <c r="C315" s="208" t="s">
        <v>286</v>
      </c>
      <c r="D315" s="207" t="s">
        <v>287</v>
      </c>
      <c r="E315" s="207" t="s">
        <v>320</v>
      </c>
      <c r="F315" s="207" t="s">
        <v>313</v>
      </c>
      <c r="G315" s="207" t="s">
        <v>490</v>
      </c>
      <c r="H315" s="207" t="s">
        <v>491</v>
      </c>
      <c r="I315" s="209">
        <v>-47.14</v>
      </c>
      <c r="J315" s="206"/>
      <c r="K315" s="210" t="s">
        <v>314</v>
      </c>
      <c r="L315" s="78"/>
      <c r="M315" s="78"/>
      <c r="N315" s="78"/>
      <c r="O315" s="149"/>
    </row>
    <row r="316" spans="1:15" ht="15" customHeight="1" x14ac:dyDescent="0.35">
      <c r="A316" s="201" t="s">
        <v>486</v>
      </c>
      <c r="B316" s="207" t="s">
        <v>487</v>
      </c>
      <c r="C316" s="208" t="s">
        <v>286</v>
      </c>
      <c r="D316" s="207" t="s">
        <v>287</v>
      </c>
      <c r="E316" s="207" t="s">
        <v>320</v>
      </c>
      <c r="F316" s="207" t="s">
        <v>313</v>
      </c>
      <c r="G316" s="207" t="s">
        <v>492</v>
      </c>
      <c r="H316" s="207" t="s">
        <v>493</v>
      </c>
      <c r="I316" s="209">
        <v>-361.8</v>
      </c>
      <c r="J316" s="206"/>
      <c r="K316" s="210" t="s">
        <v>314</v>
      </c>
      <c r="L316" s="78"/>
      <c r="M316" s="78"/>
      <c r="N316" s="78"/>
      <c r="O316" s="149"/>
    </row>
    <row r="317" spans="1:15" ht="15" customHeight="1" x14ac:dyDescent="0.35">
      <c r="A317" s="201" t="s">
        <v>486</v>
      </c>
      <c r="B317" s="207" t="s">
        <v>487</v>
      </c>
      <c r="C317" s="208" t="s">
        <v>458</v>
      </c>
      <c r="D317" s="207" t="s">
        <v>459</v>
      </c>
      <c r="E317" s="207" t="s">
        <v>373</v>
      </c>
      <c r="F317" s="207" t="s">
        <v>374</v>
      </c>
      <c r="G317" s="207" t="s">
        <v>81</v>
      </c>
      <c r="H317" s="207" t="s">
        <v>328</v>
      </c>
      <c r="I317" s="209">
        <v>434367.25</v>
      </c>
      <c r="J317" s="206"/>
      <c r="K317" s="210" t="s">
        <v>292</v>
      </c>
      <c r="L317" s="78"/>
      <c r="M317" s="78"/>
      <c r="N317" s="78"/>
      <c r="O317" s="149"/>
    </row>
    <row r="318" spans="1:15" ht="15" customHeight="1" x14ac:dyDescent="0.35">
      <c r="A318" s="201" t="s">
        <v>486</v>
      </c>
      <c r="B318" s="207" t="s">
        <v>487</v>
      </c>
      <c r="C318" s="208" t="s">
        <v>458</v>
      </c>
      <c r="D318" s="207" t="s">
        <v>459</v>
      </c>
      <c r="E318" s="207" t="s">
        <v>452</v>
      </c>
      <c r="F318" s="207" t="s">
        <v>453</v>
      </c>
      <c r="G318" s="207" t="s">
        <v>81</v>
      </c>
      <c r="H318" s="207" t="s">
        <v>328</v>
      </c>
      <c r="I318" s="209">
        <v>22085.48</v>
      </c>
      <c r="J318" s="206"/>
      <c r="K318" s="210" t="s">
        <v>292</v>
      </c>
      <c r="L318" s="78"/>
      <c r="M318" s="78"/>
      <c r="N318" s="78"/>
      <c r="O318" s="149"/>
    </row>
    <row r="319" spans="1:15" ht="15" customHeight="1" x14ac:dyDescent="0.35">
      <c r="A319" s="201" t="s">
        <v>486</v>
      </c>
      <c r="B319" s="207" t="s">
        <v>487</v>
      </c>
      <c r="C319" s="208" t="s">
        <v>458</v>
      </c>
      <c r="D319" s="207" t="s">
        <v>459</v>
      </c>
      <c r="E319" s="207" t="s">
        <v>312</v>
      </c>
      <c r="F319" s="207" t="s">
        <v>313</v>
      </c>
      <c r="G319" s="207" t="s">
        <v>81</v>
      </c>
      <c r="H319" s="207" t="s">
        <v>328</v>
      </c>
      <c r="I319" s="209">
        <v>71146.73</v>
      </c>
      <c r="J319" s="206"/>
      <c r="K319" s="210" t="s">
        <v>306</v>
      </c>
      <c r="L319" s="78"/>
      <c r="M319" s="78"/>
      <c r="N319" s="78"/>
      <c r="O319" s="149"/>
    </row>
    <row r="320" spans="1:15" ht="15" customHeight="1" x14ac:dyDescent="0.35">
      <c r="A320" s="201" t="s">
        <v>486</v>
      </c>
      <c r="B320" s="207" t="s">
        <v>487</v>
      </c>
      <c r="C320" s="208" t="s">
        <v>458</v>
      </c>
      <c r="D320" s="207" t="s">
        <v>459</v>
      </c>
      <c r="E320" s="207" t="s">
        <v>460</v>
      </c>
      <c r="F320" s="207" t="s">
        <v>461</v>
      </c>
      <c r="G320" s="207" t="s">
        <v>81</v>
      </c>
      <c r="H320" s="207" t="s">
        <v>328</v>
      </c>
      <c r="I320" s="209">
        <v>-443690</v>
      </c>
      <c r="J320" s="206"/>
      <c r="K320" s="210" t="s">
        <v>315</v>
      </c>
      <c r="L320" s="78"/>
      <c r="M320" s="78"/>
      <c r="N320" s="78"/>
      <c r="O320" s="149"/>
    </row>
    <row r="321" spans="1:15" ht="15" customHeight="1" x14ac:dyDescent="0.35">
      <c r="A321" s="201" t="s">
        <v>486</v>
      </c>
      <c r="B321" s="207" t="s">
        <v>487</v>
      </c>
      <c r="C321" s="208" t="s">
        <v>458</v>
      </c>
      <c r="D321" s="207" t="s">
        <v>459</v>
      </c>
      <c r="E321" s="207" t="s">
        <v>320</v>
      </c>
      <c r="F321" s="207" t="s">
        <v>313</v>
      </c>
      <c r="G321" s="207" t="s">
        <v>81</v>
      </c>
      <c r="H321" s="207" t="s">
        <v>328</v>
      </c>
      <c r="I321" s="209">
        <v>-71146.73</v>
      </c>
      <c r="J321" s="206"/>
      <c r="K321" s="210" t="s">
        <v>314</v>
      </c>
      <c r="L321" s="78"/>
      <c r="M321" s="78"/>
      <c r="N321" s="78"/>
      <c r="O321" s="149"/>
    </row>
    <row r="322" spans="1:15" ht="15" customHeight="1" x14ac:dyDescent="0.35">
      <c r="A322" s="201" t="s">
        <v>498</v>
      </c>
      <c r="B322" s="207" t="s">
        <v>499</v>
      </c>
      <c r="C322" s="208" t="s">
        <v>286</v>
      </c>
      <c r="D322" s="207" t="s">
        <v>287</v>
      </c>
      <c r="E322" s="207" t="s">
        <v>345</v>
      </c>
      <c r="F322" s="207" t="s">
        <v>346</v>
      </c>
      <c r="G322" s="207" t="s">
        <v>81</v>
      </c>
      <c r="H322" s="207" t="s">
        <v>328</v>
      </c>
      <c r="I322" s="209">
        <v>3444162.1</v>
      </c>
      <c r="J322" s="206"/>
      <c r="K322" s="210" t="s">
        <v>293</v>
      </c>
      <c r="L322" s="78"/>
      <c r="M322" s="78"/>
      <c r="N322" s="78"/>
      <c r="O322" s="149"/>
    </row>
    <row r="323" spans="1:15" ht="15" customHeight="1" x14ac:dyDescent="0.35">
      <c r="A323" s="201" t="s">
        <v>498</v>
      </c>
      <c r="B323" s="207" t="s">
        <v>499</v>
      </c>
      <c r="C323" s="208" t="s">
        <v>286</v>
      </c>
      <c r="D323" s="207" t="s">
        <v>287</v>
      </c>
      <c r="E323" s="207" t="s">
        <v>363</v>
      </c>
      <c r="F323" s="207" t="s">
        <v>364</v>
      </c>
      <c r="G323" s="207" t="s">
        <v>81</v>
      </c>
      <c r="H323" s="207" t="s">
        <v>328</v>
      </c>
      <c r="I323" s="209">
        <v>13385.28</v>
      </c>
      <c r="J323" s="206"/>
      <c r="K323" s="210" t="s">
        <v>293</v>
      </c>
      <c r="L323" s="78"/>
      <c r="M323" s="78"/>
      <c r="N323" s="78"/>
      <c r="O323" s="149"/>
    </row>
    <row r="324" spans="1:15" ht="15" customHeight="1" x14ac:dyDescent="0.35">
      <c r="A324" s="201" t="s">
        <v>498</v>
      </c>
      <c r="B324" s="207" t="s">
        <v>499</v>
      </c>
      <c r="C324" s="208" t="s">
        <v>286</v>
      </c>
      <c r="D324" s="207" t="s">
        <v>287</v>
      </c>
      <c r="E324" s="207" t="s">
        <v>488</v>
      </c>
      <c r="F324" s="207" t="s">
        <v>489</v>
      </c>
      <c r="G324" s="207" t="s">
        <v>81</v>
      </c>
      <c r="H324" s="207" t="s">
        <v>328</v>
      </c>
      <c r="I324" s="209">
        <v>125.44</v>
      </c>
      <c r="J324" s="206"/>
      <c r="K324" s="210" t="s">
        <v>293</v>
      </c>
      <c r="L324" s="78"/>
      <c r="M324" s="78"/>
      <c r="N324" s="78"/>
      <c r="O324" s="149"/>
    </row>
    <row r="325" spans="1:15" ht="15" customHeight="1" x14ac:dyDescent="0.35">
      <c r="A325" s="201" t="s">
        <v>498</v>
      </c>
      <c r="B325" s="207" t="s">
        <v>499</v>
      </c>
      <c r="C325" s="208" t="s">
        <v>286</v>
      </c>
      <c r="D325" s="207" t="s">
        <v>287</v>
      </c>
      <c r="E325" s="207" t="s">
        <v>365</v>
      </c>
      <c r="F325" s="207" t="s">
        <v>366</v>
      </c>
      <c r="G325" s="207" t="s">
        <v>81</v>
      </c>
      <c r="H325" s="207" t="s">
        <v>328</v>
      </c>
      <c r="I325" s="209">
        <v>40064.910000000003</v>
      </c>
      <c r="J325" s="206"/>
      <c r="K325" s="210" t="s">
        <v>293</v>
      </c>
      <c r="L325" s="78"/>
      <c r="M325" s="78"/>
      <c r="N325" s="78"/>
      <c r="O325" s="149"/>
    </row>
    <row r="326" spans="1:15" ht="15" customHeight="1" x14ac:dyDescent="0.35">
      <c r="A326" s="201" t="s">
        <v>498</v>
      </c>
      <c r="B326" s="207" t="s">
        <v>499</v>
      </c>
      <c r="C326" s="208" t="s">
        <v>286</v>
      </c>
      <c r="D326" s="207" t="s">
        <v>287</v>
      </c>
      <c r="E326" s="207" t="s">
        <v>444</v>
      </c>
      <c r="F326" s="207" t="s">
        <v>445</v>
      </c>
      <c r="G326" s="207" t="s">
        <v>81</v>
      </c>
      <c r="H326" s="207" t="s">
        <v>328</v>
      </c>
      <c r="I326" s="209">
        <v>18693.71</v>
      </c>
      <c r="J326" s="206"/>
      <c r="K326" s="210" t="s">
        <v>293</v>
      </c>
      <c r="L326" s="78"/>
      <c r="M326" s="78"/>
      <c r="N326" s="78"/>
      <c r="O326" s="149"/>
    </row>
    <row r="327" spans="1:15" ht="15" customHeight="1" x14ac:dyDescent="0.35">
      <c r="A327" s="201" t="s">
        <v>498</v>
      </c>
      <c r="B327" s="207" t="s">
        <v>499</v>
      </c>
      <c r="C327" s="208" t="s">
        <v>286</v>
      </c>
      <c r="D327" s="207" t="s">
        <v>287</v>
      </c>
      <c r="E327" s="207" t="s">
        <v>347</v>
      </c>
      <c r="F327" s="207" t="s">
        <v>348</v>
      </c>
      <c r="G327" s="207" t="s">
        <v>81</v>
      </c>
      <c r="H327" s="207" t="s">
        <v>328</v>
      </c>
      <c r="I327" s="209">
        <v>57502.31</v>
      </c>
      <c r="J327" s="206"/>
      <c r="K327" s="210" t="s">
        <v>293</v>
      </c>
      <c r="L327" s="78"/>
      <c r="M327" s="78"/>
      <c r="N327" s="78"/>
      <c r="O327" s="149"/>
    </row>
    <row r="328" spans="1:15" ht="15" customHeight="1" x14ac:dyDescent="0.35">
      <c r="A328" s="201" t="s">
        <v>498</v>
      </c>
      <c r="B328" s="207" t="s">
        <v>499</v>
      </c>
      <c r="C328" s="208" t="s">
        <v>286</v>
      </c>
      <c r="D328" s="207" t="s">
        <v>287</v>
      </c>
      <c r="E328" s="207" t="s">
        <v>446</v>
      </c>
      <c r="F328" s="207" t="s">
        <v>447</v>
      </c>
      <c r="G328" s="207" t="s">
        <v>81</v>
      </c>
      <c r="H328" s="207" t="s">
        <v>328</v>
      </c>
      <c r="I328" s="209">
        <v>10923.23</v>
      </c>
      <c r="J328" s="206"/>
      <c r="K328" s="210" t="s">
        <v>293</v>
      </c>
      <c r="L328" s="78"/>
      <c r="M328" s="78"/>
      <c r="N328" s="78"/>
      <c r="O328" s="149"/>
    </row>
    <row r="329" spans="1:15" ht="15" customHeight="1" x14ac:dyDescent="0.35">
      <c r="A329" s="201" t="s">
        <v>498</v>
      </c>
      <c r="B329" s="207" t="s">
        <v>499</v>
      </c>
      <c r="C329" s="208" t="s">
        <v>286</v>
      </c>
      <c r="D329" s="207" t="s">
        <v>287</v>
      </c>
      <c r="E329" s="207" t="s">
        <v>349</v>
      </c>
      <c r="F329" s="207" t="s">
        <v>350</v>
      </c>
      <c r="G329" s="207" t="s">
        <v>81</v>
      </c>
      <c r="H329" s="207" t="s">
        <v>328</v>
      </c>
      <c r="I329" s="209">
        <v>501404.91</v>
      </c>
      <c r="J329" s="206"/>
      <c r="K329" s="210" t="s">
        <v>296</v>
      </c>
      <c r="L329" s="78"/>
      <c r="M329" s="78"/>
      <c r="N329" s="78"/>
      <c r="O329" s="149"/>
    </row>
    <row r="330" spans="1:15" ht="15" customHeight="1" x14ac:dyDescent="0.35">
      <c r="A330" s="201" t="s">
        <v>498</v>
      </c>
      <c r="B330" s="207" t="s">
        <v>499</v>
      </c>
      <c r="C330" s="208" t="s">
        <v>286</v>
      </c>
      <c r="D330" s="207" t="s">
        <v>287</v>
      </c>
      <c r="E330" s="207" t="s">
        <v>351</v>
      </c>
      <c r="F330" s="207" t="s">
        <v>352</v>
      </c>
      <c r="G330" s="207" t="s">
        <v>81</v>
      </c>
      <c r="H330" s="207" t="s">
        <v>328</v>
      </c>
      <c r="I330" s="209">
        <v>5691.6</v>
      </c>
      <c r="J330" s="206"/>
      <c r="K330" s="210" t="s">
        <v>293</v>
      </c>
      <c r="L330" s="78"/>
      <c r="M330" s="78"/>
      <c r="N330" s="78"/>
      <c r="O330" s="149"/>
    </row>
    <row r="331" spans="1:15" ht="15" customHeight="1" x14ac:dyDescent="0.35">
      <c r="A331" s="201" t="s">
        <v>498</v>
      </c>
      <c r="B331" s="207" t="s">
        <v>499</v>
      </c>
      <c r="C331" s="208" t="s">
        <v>286</v>
      </c>
      <c r="D331" s="207" t="s">
        <v>287</v>
      </c>
      <c r="E331" s="207" t="s">
        <v>353</v>
      </c>
      <c r="F331" s="207" t="s">
        <v>354</v>
      </c>
      <c r="G331" s="207" t="s">
        <v>81</v>
      </c>
      <c r="H331" s="207" t="s">
        <v>328</v>
      </c>
      <c r="I331" s="209">
        <v>-5691.6</v>
      </c>
      <c r="J331" s="206"/>
      <c r="K331" s="210" t="s">
        <v>293</v>
      </c>
      <c r="L331" s="78"/>
      <c r="M331" s="78"/>
      <c r="N331" s="78"/>
      <c r="O331" s="149"/>
    </row>
    <row r="332" spans="1:15" ht="15" customHeight="1" x14ac:dyDescent="0.35">
      <c r="A332" s="201" t="s">
        <v>498</v>
      </c>
      <c r="B332" s="207" t="s">
        <v>499</v>
      </c>
      <c r="C332" s="208" t="s">
        <v>286</v>
      </c>
      <c r="D332" s="207" t="s">
        <v>287</v>
      </c>
      <c r="E332" s="207" t="s">
        <v>355</v>
      </c>
      <c r="F332" s="207" t="s">
        <v>356</v>
      </c>
      <c r="G332" s="207" t="s">
        <v>81</v>
      </c>
      <c r="H332" s="207" t="s">
        <v>328</v>
      </c>
      <c r="I332" s="209">
        <v>555142.40000000002</v>
      </c>
      <c r="J332" s="206"/>
      <c r="K332" s="210" t="s">
        <v>301</v>
      </c>
      <c r="L332" s="78"/>
      <c r="M332" s="78"/>
      <c r="N332" s="78"/>
      <c r="O332" s="149"/>
    </row>
    <row r="333" spans="1:15" ht="15" customHeight="1" x14ac:dyDescent="0.35">
      <c r="A333" s="201" t="s">
        <v>498</v>
      </c>
      <c r="B333" s="207" t="s">
        <v>499</v>
      </c>
      <c r="C333" s="208" t="s">
        <v>286</v>
      </c>
      <c r="D333" s="207" t="s">
        <v>287</v>
      </c>
      <c r="E333" s="207" t="s">
        <v>367</v>
      </c>
      <c r="F333" s="207" t="s">
        <v>368</v>
      </c>
      <c r="G333" s="207" t="s">
        <v>81</v>
      </c>
      <c r="H333" s="207" t="s">
        <v>328</v>
      </c>
      <c r="I333" s="209">
        <v>3527.6</v>
      </c>
      <c r="J333" s="206"/>
      <c r="K333" s="210" t="s">
        <v>292</v>
      </c>
      <c r="L333" s="78"/>
      <c r="M333" s="78"/>
      <c r="N333" s="78"/>
      <c r="O333" s="149"/>
    </row>
    <row r="334" spans="1:15" ht="15" customHeight="1" x14ac:dyDescent="0.35">
      <c r="A334" s="201" t="s">
        <v>498</v>
      </c>
      <c r="B334" s="207" t="s">
        <v>499</v>
      </c>
      <c r="C334" s="208" t="s">
        <v>286</v>
      </c>
      <c r="D334" s="207" t="s">
        <v>287</v>
      </c>
      <c r="E334" s="207" t="s">
        <v>373</v>
      </c>
      <c r="F334" s="207" t="s">
        <v>374</v>
      </c>
      <c r="G334" s="207" t="s">
        <v>81</v>
      </c>
      <c r="H334" s="207" t="s">
        <v>328</v>
      </c>
      <c r="I334" s="209">
        <v>5611.3</v>
      </c>
      <c r="J334" s="206"/>
      <c r="K334" s="210" t="s">
        <v>292</v>
      </c>
      <c r="L334" s="78"/>
      <c r="M334" s="78"/>
      <c r="N334" s="78"/>
      <c r="O334" s="149"/>
    </row>
    <row r="335" spans="1:15" ht="15" customHeight="1" x14ac:dyDescent="0.35">
      <c r="A335" s="201" t="s">
        <v>498</v>
      </c>
      <c r="B335" s="207" t="s">
        <v>499</v>
      </c>
      <c r="C335" s="208" t="s">
        <v>286</v>
      </c>
      <c r="D335" s="207" t="s">
        <v>287</v>
      </c>
      <c r="E335" s="207" t="s">
        <v>375</v>
      </c>
      <c r="F335" s="207" t="s">
        <v>376</v>
      </c>
      <c r="G335" s="207" t="s">
        <v>81</v>
      </c>
      <c r="H335" s="207" t="s">
        <v>328</v>
      </c>
      <c r="I335" s="209">
        <v>4884.46</v>
      </c>
      <c r="J335" s="206"/>
      <c r="K335" s="210" t="s">
        <v>292</v>
      </c>
      <c r="L335" s="78"/>
      <c r="M335" s="78"/>
      <c r="N335" s="78"/>
      <c r="O335" s="149"/>
    </row>
    <row r="336" spans="1:15" ht="15" customHeight="1" x14ac:dyDescent="0.35">
      <c r="A336" s="201" t="s">
        <v>498</v>
      </c>
      <c r="B336" s="207" t="s">
        <v>499</v>
      </c>
      <c r="C336" s="208" t="s">
        <v>286</v>
      </c>
      <c r="D336" s="207" t="s">
        <v>287</v>
      </c>
      <c r="E336" s="207" t="s">
        <v>377</v>
      </c>
      <c r="F336" s="207" t="s">
        <v>378</v>
      </c>
      <c r="G336" s="207" t="s">
        <v>81</v>
      </c>
      <c r="H336" s="207" t="s">
        <v>328</v>
      </c>
      <c r="I336" s="209">
        <v>700</v>
      </c>
      <c r="J336" s="206"/>
      <c r="K336" s="210" t="s">
        <v>292</v>
      </c>
      <c r="L336" s="78"/>
      <c r="M336" s="78"/>
      <c r="N336" s="78"/>
      <c r="O336" s="149"/>
    </row>
    <row r="337" spans="1:15" ht="15" customHeight="1" x14ac:dyDescent="0.35">
      <c r="A337" s="201" t="s">
        <v>498</v>
      </c>
      <c r="B337" s="207" t="s">
        <v>499</v>
      </c>
      <c r="C337" s="208" t="s">
        <v>286</v>
      </c>
      <c r="D337" s="207" t="s">
        <v>287</v>
      </c>
      <c r="E337" s="207" t="s">
        <v>288</v>
      </c>
      <c r="F337" s="207" t="s">
        <v>289</v>
      </c>
      <c r="G337" s="207" t="s">
        <v>81</v>
      </c>
      <c r="H337" s="207" t="s">
        <v>328</v>
      </c>
      <c r="I337" s="209">
        <v>1298.1300000000001</v>
      </c>
      <c r="J337" s="206"/>
      <c r="K337" s="210" t="s">
        <v>292</v>
      </c>
      <c r="L337" s="78"/>
      <c r="M337" s="78"/>
      <c r="N337" s="78"/>
      <c r="O337" s="149"/>
    </row>
    <row r="338" spans="1:15" ht="15" customHeight="1" x14ac:dyDescent="0.35">
      <c r="A338" s="201" t="s">
        <v>498</v>
      </c>
      <c r="B338" s="207" t="s">
        <v>499</v>
      </c>
      <c r="C338" s="208" t="s">
        <v>286</v>
      </c>
      <c r="D338" s="207" t="s">
        <v>287</v>
      </c>
      <c r="E338" s="207" t="s">
        <v>359</v>
      </c>
      <c r="F338" s="207" t="s">
        <v>360</v>
      </c>
      <c r="G338" s="207" t="s">
        <v>81</v>
      </c>
      <c r="H338" s="207" t="s">
        <v>328</v>
      </c>
      <c r="I338" s="209">
        <v>575</v>
      </c>
      <c r="J338" s="206"/>
      <c r="K338" s="210" t="s">
        <v>292</v>
      </c>
      <c r="L338" s="78"/>
      <c r="M338" s="78"/>
      <c r="N338" s="78"/>
      <c r="O338" s="149"/>
    </row>
    <row r="339" spans="1:15" ht="15" customHeight="1" x14ac:dyDescent="0.35">
      <c r="A339" s="201" t="s">
        <v>498</v>
      </c>
      <c r="B339" s="207" t="s">
        <v>499</v>
      </c>
      <c r="C339" s="208" t="s">
        <v>286</v>
      </c>
      <c r="D339" s="207" t="s">
        <v>287</v>
      </c>
      <c r="E339" s="207" t="s">
        <v>452</v>
      </c>
      <c r="F339" s="207" t="s">
        <v>453</v>
      </c>
      <c r="G339" s="207" t="s">
        <v>81</v>
      </c>
      <c r="H339" s="207" t="s">
        <v>328</v>
      </c>
      <c r="I339" s="209">
        <v>57439.06</v>
      </c>
      <c r="J339" s="206"/>
      <c r="K339" s="210" t="s">
        <v>292</v>
      </c>
      <c r="L339" s="78"/>
      <c r="M339" s="78"/>
      <c r="N339" s="78"/>
      <c r="O339" s="149"/>
    </row>
    <row r="340" spans="1:15" ht="15" customHeight="1" x14ac:dyDescent="0.35">
      <c r="A340" s="201" t="s">
        <v>498</v>
      </c>
      <c r="B340" s="207" t="s">
        <v>499</v>
      </c>
      <c r="C340" s="208" t="s">
        <v>286</v>
      </c>
      <c r="D340" s="207" t="s">
        <v>287</v>
      </c>
      <c r="E340" s="207" t="s">
        <v>466</v>
      </c>
      <c r="F340" s="207" t="s">
        <v>467</v>
      </c>
      <c r="G340" s="207" t="s">
        <v>81</v>
      </c>
      <c r="H340" s="207" t="s">
        <v>328</v>
      </c>
      <c r="I340" s="209">
        <v>860.34</v>
      </c>
      <c r="J340" s="206"/>
      <c r="K340" s="210" t="s">
        <v>292</v>
      </c>
      <c r="L340" s="78"/>
      <c r="M340" s="78"/>
      <c r="N340" s="78"/>
      <c r="O340" s="149"/>
    </row>
    <row r="341" spans="1:15" ht="15" customHeight="1" x14ac:dyDescent="0.35">
      <c r="A341" s="201" t="s">
        <v>498</v>
      </c>
      <c r="B341" s="207" t="s">
        <v>499</v>
      </c>
      <c r="C341" s="208" t="s">
        <v>286</v>
      </c>
      <c r="D341" s="207" t="s">
        <v>287</v>
      </c>
      <c r="E341" s="207" t="s">
        <v>385</v>
      </c>
      <c r="F341" s="207" t="s">
        <v>386</v>
      </c>
      <c r="G341" s="207" t="s">
        <v>81</v>
      </c>
      <c r="H341" s="207" t="s">
        <v>328</v>
      </c>
      <c r="I341" s="209">
        <v>474.03</v>
      </c>
      <c r="J341" s="206"/>
      <c r="K341" s="210" t="s">
        <v>292</v>
      </c>
      <c r="L341" s="78"/>
      <c r="M341" s="78"/>
      <c r="N341" s="78"/>
      <c r="O341" s="149"/>
    </row>
    <row r="342" spans="1:15" ht="15" customHeight="1" x14ac:dyDescent="0.35">
      <c r="A342" s="201" t="s">
        <v>498</v>
      </c>
      <c r="B342" s="207" t="s">
        <v>499</v>
      </c>
      <c r="C342" s="208" t="s">
        <v>286</v>
      </c>
      <c r="D342" s="207" t="s">
        <v>287</v>
      </c>
      <c r="E342" s="207" t="s">
        <v>312</v>
      </c>
      <c r="F342" s="207" t="s">
        <v>313</v>
      </c>
      <c r="G342" s="207" t="s">
        <v>81</v>
      </c>
      <c r="H342" s="207" t="s">
        <v>328</v>
      </c>
      <c r="I342" s="209">
        <v>15266.59</v>
      </c>
      <c r="J342" s="206"/>
      <c r="K342" s="210" t="s">
        <v>306</v>
      </c>
      <c r="L342" s="78"/>
      <c r="M342" s="78"/>
      <c r="N342" s="78"/>
      <c r="O342" s="149"/>
    </row>
    <row r="343" spans="1:15" ht="15" customHeight="1" x14ac:dyDescent="0.35">
      <c r="A343" s="201" t="s">
        <v>498</v>
      </c>
      <c r="B343" s="207" t="s">
        <v>499</v>
      </c>
      <c r="C343" s="208" t="s">
        <v>286</v>
      </c>
      <c r="D343" s="207" t="s">
        <v>287</v>
      </c>
      <c r="E343" s="207" t="s">
        <v>454</v>
      </c>
      <c r="F343" s="207" t="s">
        <v>455</v>
      </c>
      <c r="G343" s="207" t="s">
        <v>81</v>
      </c>
      <c r="H343" s="207" t="s">
        <v>328</v>
      </c>
      <c r="I343" s="209">
        <v>-466060</v>
      </c>
      <c r="J343" s="206"/>
      <c r="K343" s="210" t="s">
        <v>317</v>
      </c>
      <c r="L343" s="78"/>
      <c r="M343" s="78"/>
      <c r="N343" s="78"/>
      <c r="O343" s="149"/>
    </row>
    <row r="344" spans="1:15" ht="15" customHeight="1" x14ac:dyDescent="0.35">
      <c r="A344" s="201" t="s">
        <v>498</v>
      </c>
      <c r="B344" s="207" t="s">
        <v>499</v>
      </c>
      <c r="C344" s="208" t="s">
        <v>286</v>
      </c>
      <c r="D344" s="207" t="s">
        <v>287</v>
      </c>
      <c r="E344" s="207" t="s">
        <v>401</v>
      </c>
      <c r="F344" s="207" t="s">
        <v>402</v>
      </c>
      <c r="G344" s="207" t="s">
        <v>81</v>
      </c>
      <c r="H344" s="207" t="s">
        <v>328</v>
      </c>
      <c r="I344" s="209">
        <v>-65592</v>
      </c>
      <c r="J344" s="206"/>
      <c r="K344" s="210" t="s">
        <v>311</v>
      </c>
      <c r="L344" s="78"/>
      <c r="M344" s="78"/>
      <c r="N344" s="78"/>
      <c r="O344" s="149"/>
    </row>
    <row r="345" spans="1:15" ht="15" customHeight="1" x14ac:dyDescent="0.35">
      <c r="A345" s="201" t="s">
        <v>498</v>
      </c>
      <c r="B345" s="207" t="s">
        <v>499</v>
      </c>
      <c r="C345" s="208" t="s">
        <v>286</v>
      </c>
      <c r="D345" s="207" t="s">
        <v>287</v>
      </c>
      <c r="E345" s="207" t="s">
        <v>456</v>
      </c>
      <c r="F345" s="207" t="s">
        <v>457</v>
      </c>
      <c r="G345" s="207" t="s">
        <v>81</v>
      </c>
      <c r="H345" s="207" t="s">
        <v>328</v>
      </c>
      <c r="I345" s="209">
        <v>21086</v>
      </c>
      <c r="J345" s="206"/>
      <c r="K345" s="210" t="s">
        <v>311</v>
      </c>
      <c r="L345" s="78"/>
      <c r="M345" s="78"/>
      <c r="N345" s="78"/>
      <c r="O345" s="149"/>
    </row>
    <row r="346" spans="1:15" ht="15" customHeight="1" x14ac:dyDescent="0.35">
      <c r="A346" s="201" t="s">
        <v>498</v>
      </c>
      <c r="B346" s="207" t="s">
        <v>499</v>
      </c>
      <c r="C346" s="208" t="s">
        <v>286</v>
      </c>
      <c r="D346" s="207" t="s">
        <v>287</v>
      </c>
      <c r="E346" s="207" t="s">
        <v>320</v>
      </c>
      <c r="F346" s="207" t="s">
        <v>313</v>
      </c>
      <c r="G346" s="207" t="s">
        <v>81</v>
      </c>
      <c r="H346" s="207" t="s">
        <v>328</v>
      </c>
      <c r="I346" s="209">
        <v>-15266.59</v>
      </c>
      <c r="J346" s="206"/>
      <c r="K346" s="210" t="s">
        <v>314</v>
      </c>
      <c r="L346" s="78"/>
      <c r="M346" s="78"/>
      <c r="N346" s="78"/>
      <c r="O346" s="149"/>
    </row>
    <row r="347" spans="1:15" ht="15" customHeight="1" x14ac:dyDescent="0.35">
      <c r="A347" s="201" t="s">
        <v>498</v>
      </c>
      <c r="B347" s="207" t="s">
        <v>499</v>
      </c>
      <c r="C347" s="208" t="s">
        <v>458</v>
      </c>
      <c r="D347" s="207" t="s">
        <v>459</v>
      </c>
      <c r="E347" s="207" t="s">
        <v>373</v>
      </c>
      <c r="F347" s="207" t="s">
        <v>374</v>
      </c>
      <c r="G347" s="207" t="s">
        <v>81</v>
      </c>
      <c r="H347" s="207" t="s">
        <v>328</v>
      </c>
      <c r="I347" s="209">
        <v>130861.7</v>
      </c>
      <c r="J347" s="206"/>
      <c r="K347" s="210" t="s">
        <v>292</v>
      </c>
      <c r="L347" s="78"/>
      <c r="M347" s="78"/>
      <c r="N347" s="78"/>
      <c r="O347" s="149"/>
    </row>
    <row r="348" spans="1:15" ht="15" customHeight="1" x14ac:dyDescent="0.35">
      <c r="A348" s="201" t="s">
        <v>498</v>
      </c>
      <c r="B348" s="207" t="s">
        <v>499</v>
      </c>
      <c r="C348" s="208" t="s">
        <v>458</v>
      </c>
      <c r="D348" s="207" t="s">
        <v>459</v>
      </c>
      <c r="E348" s="207" t="s">
        <v>312</v>
      </c>
      <c r="F348" s="207" t="s">
        <v>313</v>
      </c>
      <c r="G348" s="207" t="s">
        <v>81</v>
      </c>
      <c r="H348" s="207" t="s">
        <v>328</v>
      </c>
      <c r="I348" s="209">
        <v>19673.96</v>
      </c>
      <c r="J348" s="206"/>
      <c r="K348" s="210" t="s">
        <v>306</v>
      </c>
      <c r="L348" s="78"/>
      <c r="M348" s="78"/>
      <c r="N348" s="78"/>
      <c r="O348" s="149"/>
    </row>
    <row r="349" spans="1:15" ht="15" customHeight="1" x14ac:dyDescent="0.35">
      <c r="A349" s="201" t="s">
        <v>498</v>
      </c>
      <c r="B349" s="207" t="s">
        <v>499</v>
      </c>
      <c r="C349" s="208" t="s">
        <v>458</v>
      </c>
      <c r="D349" s="207" t="s">
        <v>459</v>
      </c>
      <c r="E349" s="207" t="s">
        <v>460</v>
      </c>
      <c r="F349" s="207" t="s">
        <v>461</v>
      </c>
      <c r="G349" s="207" t="s">
        <v>81</v>
      </c>
      <c r="H349" s="207" t="s">
        <v>328</v>
      </c>
      <c r="I349" s="209">
        <v>-126900</v>
      </c>
      <c r="J349" s="206"/>
      <c r="K349" s="210" t="s">
        <v>315</v>
      </c>
      <c r="L349" s="78"/>
      <c r="M349" s="78"/>
      <c r="N349" s="78"/>
      <c r="O349" s="149"/>
    </row>
    <row r="350" spans="1:15" ht="15" customHeight="1" x14ac:dyDescent="0.35">
      <c r="A350" s="201" t="s">
        <v>498</v>
      </c>
      <c r="B350" s="207" t="s">
        <v>499</v>
      </c>
      <c r="C350" s="208" t="s">
        <v>458</v>
      </c>
      <c r="D350" s="207" t="s">
        <v>459</v>
      </c>
      <c r="E350" s="207" t="s">
        <v>320</v>
      </c>
      <c r="F350" s="207" t="s">
        <v>313</v>
      </c>
      <c r="G350" s="207" t="s">
        <v>81</v>
      </c>
      <c r="H350" s="207" t="s">
        <v>328</v>
      </c>
      <c r="I350" s="209">
        <v>-19673.96</v>
      </c>
      <c r="J350" s="206"/>
      <c r="K350" s="210" t="s">
        <v>314</v>
      </c>
      <c r="L350" s="78"/>
      <c r="M350" s="78"/>
      <c r="N350" s="78"/>
      <c r="O350" s="149"/>
    </row>
    <row r="351" spans="1:15" ht="15" customHeight="1" x14ac:dyDescent="0.35">
      <c r="A351" s="201" t="s">
        <v>500</v>
      </c>
      <c r="B351" s="207" t="s">
        <v>501</v>
      </c>
      <c r="C351" s="208" t="s">
        <v>286</v>
      </c>
      <c r="D351" s="207" t="s">
        <v>287</v>
      </c>
      <c r="E351" s="207" t="s">
        <v>345</v>
      </c>
      <c r="F351" s="207" t="s">
        <v>346</v>
      </c>
      <c r="G351" s="207" t="s">
        <v>502</v>
      </c>
      <c r="H351" s="207" t="s">
        <v>503</v>
      </c>
      <c r="I351" s="209">
        <v>554303.09</v>
      </c>
      <c r="J351" s="206"/>
      <c r="K351" s="210" t="s">
        <v>293</v>
      </c>
      <c r="L351" s="78"/>
      <c r="M351" s="78"/>
      <c r="N351" s="78"/>
      <c r="O351" s="149"/>
    </row>
    <row r="352" spans="1:15" ht="15" customHeight="1" x14ac:dyDescent="0.35">
      <c r="A352" s="201" t="s">
        <v>500</v>
      </c>
      <c r="B352" s="207" t="s">
        <v>501</v>
      </c>
      <c r="C352" s="208" t="s">
        <v>286</v>
      </c>
      <c r="D352" s="207" t="s">
        <v>287</v>
      </c>
      <c r="E352" s="207" t="s">
        <v>446</v>
      </c>
      <c r="F352" s="207" t="s">
        <v>447</v>
      </c>
      <c r="G352" s="207" t="s">
        <v>81</v>
      </c>
      <c r="H352" s="207" t="s">
        <v>328</v>
      </c>
      <c r="I352" s="209">
        <v>1666.7</v>
      </c>
      <c r="J352" s="206"/>
      <c r="K352" s="210" t="s">
        <v>293</v>
      </c>
      <c r="L352" s="78"/>
      <c r="M352" s="78"/>
      <c r="N352" s="78"/>
      <c r="O352" s="149"/>
    </row>
    <row r="353" spans="1:15" ht="15" customHeight="1" x14ac:dyDescent="0.35">
      <c r="A353" s="201" t="s">
        <v>500</v>
      </c>
      <c r="B353" s="207" t="s">
        <v>501</v>
      </c>
      <c r="C353" s="208" t="s">
        <v>286</v>
      </c>
      <c r="D353" s="207" t="s">
        <v>287</v>
      </c>
      <c r="E353" s="207" t="s">
        <v>349</v>
      </c>
      <c r="F353" s="207" t="s">
        <v>350</v>
      </c>
      <c r="G353" s="207" t="s">
        <v>502</v>
      </c>
      <c r="H353" s="207" t="s">
        <v>503</v>
      </c>
      <c r="I353" s="209">
        <v>80115.8</v>
      </c>
      <c r="J353" s="206"/>
      <c r="K353" s="210" t="s">
        <v>296</v>
      </c>
      <c r="L353" s="78"/>
      <c r="M353" s="78"/>
      <c r="N353" s="78"/>
      <c r="O353" s="149"/>
    </row>
    <row r="354" spans="1:15" ht="15" customHeight="1" x14ac:dyDescent="0.35">
      <c r="A354" s="201" t="s">
        <v>500</v>
      </c>
      <c r="B354" s="207" t="s">
        <v>501</v>
      </c>
      <c r="C354" s="208" t="s">
        <v>286</v>
      </c>
      <c r="D354" s="207" t="s">
        <v>287</v>
      </c>
      <c r="E354" s="207" t="s">
        <v>351</v>
      </c>
      <c r="F354" s="207" t="s">
        <v>352</v>
      </c>
      <c r="G354" s="207" t="s">
        <v>502</v>
      </c>
      <c r="H354" s="207" t="s">
        <v>503</v>
      </c>
      <c r="I354" s="209">
        <v>669.6</v>
      </c>
      <c r="J354" s="206"/>
      <c r="K354" s="210" t="s">
        <v>293</v>
      </c>
      <c r="L354" s="78"/>
      <c r="M354" s="78"/>
      <c r="N354" s="78"/>
      <c r="O354" s="149"/>
    </row>
    <row r="355" spans="1:15" ht="15" customHeight="1" x14ac:dyDescent="0.35">
      <c r="A355" s="201" t="s">
        <v>500</v>
      </c>
      <c r="B355" s="207" t="s">
        <v>501</v>
      </c>
      <c r="C355" s="208" t="s">
        <v>286</v>
      </c>
      <c r="D355" s="207" t="s">
        <v>287</v>
      </c>
      <c r="E355" s="207" t="s">
        <v>353</v>
      </c>
      <c r="F355" s="207" t="s">
        <v>354</v>
      </c>
      <c r="G355" s="207" t="s">
        <v>502</v>
      </c>
      <c r="H355" s="207" t="s">
        <v>503</v>
      </c>
      <c r="I355" s="209">
        <v>-669.6</v>
      </c>
      <c r="J355" s="206"/>
      <c r="K355" s="210" t="s">
        <v>293</v>
      </c>
      <c r="L355" s="78"/>
      <c r="M355" s="78"/>
      <c r="N355" s="78"/>
      <c r="O355" s="149"/>
    </row>
    <row r="356" spans="1:15" ht="15" customHeight="1" x14ac:dyDescent="0.35">
      <c r="A356" s="201" t="s">
        <v>500</v>
      </c>
      <c r="B356" s="207" t="s">
        <v>501</v>
      </c>
      <c r="C356" s="208" t="s">
        <v>286</v>
      </c>
      <c r="D356" s="207" t="s">
        <v>287</v>
      </c>
      <c r="E356" s="207" t="s">
        <v>355</v>
      </c>
      <c r="F356" s="207" t="s">
        <v>356</v>
      </c>
      <c r="G356" s="207" t="s">
        <v>81</v>
      </c>
      <c r="H356" s="207" t="s">
        <v>328</v>
      </c>
      <c r="I356" s="205">
        <v>235</v>
      </c>
      <c r="J356" s="206"/>
      <c r="K356" s="210" t="s">
        <v>301</v>
      </c>
      <c r="L356" s="78"/>
      <c r="M356" s="78"/>
      <c r="N356" s="78"/>
      <c r="O356" s="149"/>
    </row>
    <row r="357" spans="1:15" ht="15" customHeight="1" x14ac:dyDescent="0.35">
      <c r="A357" s="201" t="s">
        <v>500</v>
      </c>
      <c r="B357" s="207" t="s">
        <v>501</v>
      </c>
      <c r="C357" s="208" t="s">
        <v>286</v>
      </c>
      <c r="D357" s="207" t="s">
        <v>287</v>
      </c>
      <c r="E357" s="207" t="s">
        <v>355</v>
      </c>
      <c r="F357" s="207" t="s">
        <v>356</v>
      </c>
      <c r="G357" s="207" t="s">
        <v>502</v>
      </c>
      <c r="H357" s="207" t="s">
        <v>503</v>
      </c>
      <c r="I357" s="209">
        <v>89547.58</v>
      </c>
      <c r="J357" s="206"/>
      <c r="K357" s="210" t="s">
        <v>301</v>
      </c>
      <c r="L357" s="78"/>
      <c r="M357" s="78"/>
      <c r="N357" s="78"/>
      <c r="O357" s="149"/>
    </row>
    <row r="358" spans="1:15" ht="15" customHeight="1" x14ac:dyDescent="0.35">
      <c r="A358" s="201" t="s">
        <v>500</v>
      </c>
      <c r="B358" s="207" t="s">
        <v>501</v>
      </c>
      <c r="C358" s="208" t="s">
        <v>286</v>
      </c>
      <c r="D358" s="207" t="s">
        <v>287</v>
      </c>
      <c r="E358" s="207" t="s">
        <v>434</v>
      </c>
      <c r="F358" s="207" t="s">
        <v>435</v>
      </c>
      <c r="G358" s="207" t="s">
        <v>81</v>
      </c>
      <c r="H358" s="207" t="s">
        <v>328</v>
      </c>
      <c r="I358" s="209">
        <v>13176</v>
      </c>
      <c r="J358" s="206"/>
      <c r="K358" s="210" t="s">
        <v>292</v>
      </c>
      <c r="L358" s="78"/>
      <c r="M358" s="78"/>
      <c r="N358" s="78"/>
      <c r="O358" s="149"/>
    </row>
    <row r="359" spans="1:15" ht="15" customHeight="1" x14ac:dyDescent="0.35">
      <c r="A359" s="201" t="s">
        <v>500</v>
      </c>
      <c r="B359" s="207" t="s">
        <v>501</v>
      </c>
      <c r="C359" s="208" t="s">
        <v>286</v>
      </c>
      <c r="D359" s="207" t="s">
        <v>287</v>
      </c>
      <c r="E359" s="207" t="s">
        <v>288</v>
      </c>
      <c r="F359" s="207" t="s">
        <v>289</v>
      </c>
      <c r="G359" s="207" t="s">
        <v>81</v>
      </c>
      <c r="H359" s="207" t="s">
        <v>328</v>
      </c>
      <c r="I359" s="209">
        <v>-12785.69</v>
      </c>
      <c r="J359" s="206"/>
      <c r="K359" s="210" t="s">
        <v>292</v>
      </c>
      <c r="L359" s="78"/>
      <c r="M359" s="78"/>
      <c r="N359" s="78"/>
      <c r="O359" s="149"/>
    </row>
    <row r="360" spans="1:15" ht="15" customHeight="1" x14ac:dyDescent="0.35">
      <c r="A360" s="201" t="s">
        <v>500</v>
      </c>
      <c r="B360" s="207" t="s">
        <v>501</v>
      </c>
      <c r="C360" s="208" t="s">
        <v>286</v>
      </c>
      <c r="D360" s="207" t="s">
        <v>287</v>
      </c>
      <c r="E360" s="207" t="s">
        <v>379</v>
      </c>
      <c r="F360" s="207" t="s">
        <v>380</v>
      </c>
      <c r="G360" s="207" t="s">
        <v>502</v>
      </c>
      <c r="H360" s="207" t="s">
        <v>503</v>
      </c>
      <c r="I360" s="209">
        <v>1550.6</v>
      </c>
      <c r="J360" s="206"/>
      <c r="K360" s="210" t="s">
        <v>292</v>
      </c>
      <c r="L360" s="78"/>
      <c r="M360" s="78"/>
      <c r="N360" s="78"/>
      <c r="O360" s="149"/>
    </row>
    <row r="361" spans="1:15" ht="15" customHeight="1" x14ac:dyDescent="0.35">
      <c r="A361" s="201" t="s">
        <v>500</v>
      </c>
      <c r="B361" s="207" t="s">
        <v>501</v>
      </c>
      <c r="C361" s="208" t="s">
        <v>286</v>
      </c>
      <c r="D361" s="207" t="s">
        <v>287</v>
      </c>
      <c r="E361" s="207" t="s">
        <v>312</v>
      </c>
      <c r="F361" s="207" t="s">
        <v>313</v>
      </c>
      <c r="G361" s="207" t="s">
        <v>81</v>
      </c>
      <c r="H361" s="207" t="s">
        <v>328</v>
      </c>
      <c r="I361" s="209">
        <v>-390.31</v>
      </c>
      <c r="J361" s="206"/>
      <c r="K361" s="210" t="s">
        <v>306</v>
      </c>
      <c r="L361" s="78"/>
      <c r="M361" s="78"/>
      <c r="N361" s="78"/>
      <c r="O361" s="149"/>
    </row>
    <row r="362" spans="1:15" ht="15" customHeight="1" x14ac:dyDescent="0.35">
      <c r="A362" s="201" t="s">
        <v>500</v>
      </c>
      <c r="B362" s="207" t="s">
        <v>501</v>
      </c>
      <c r="C362" s="208" t="s">
        <v>286</v>
      </c>
      <c r="D362" s="207" t="s">
        <v>287</v>
      </c>
      <c r="E362" s="207" t="s">
        <v>320</v>
      </c>
      <c r="F362" s="207" t="s">
        <v>313</v>
      </c>
      <c r="G362" s="207" t="s">
        <v>81</v>
      </c>
      <c r="H362" s="207" t="s">
        <v>328</v>
      </c>
      <c r="I362" s="209">
        <v>390.31</v>
      </c>
      <c r="J362" s="206"/>
      <c r="K362" s="210" t="s">
        <v>314</v>
      </c>
      <c r="L362" s="78"/>
      <c r="M362" s="78"/>
      <c r="N362" s="78"/>
      <c r="O362" s="149"/>
    </row>
    <row r="363" spans="1:15" ht="15" customHeight="1" x14ac:dyDescent="0.35">
      <c r="A363" s="201" t="s">
        <v>504</v>
      </c>
      <c r="B363" s="207" t="s">
        <v>505</v>
      </c>
      <c r="C363" s="208" t="s">
        <v>286</v>
      </c>
      <c r="D363" s="207" t="s">
        <v>287</v>
      </c>
      <c r="E363" s="207" t="s">
        <v>345</v>
      </c>
      <c r="F363" s="207" t="s">
        <v>346</v>
      </c>
      <c r="G363" s="207" t="s">
        <v>81</v>
      </c>
      <c r="H363" s="207" t="s">
        <v>328</v>
      </c>
      <c r="I363" s="209">
        <v>3241409.23</v>
      </c>
      <c r="J363" s="206"/>
      <c r="K363" s="210" t="s">
        <v>293</v>
      </c>
      <c r="L363" s="78"/>
      <c r="M363" s="78"/>
      <c r="N363" s="78"/>
      <c r="O363" s="149"/>
    </row>
    <row r="364" spans="1:15" ht="15" customHeight="1" x14ac:dyDescent="0.35">
      <c r="A364" s="201" t="s">
        <v>504</v>
      </c>
      <c r="B364" s="207" t="s">
        <v>505</v>
      </c>
      <c r="C364" s="208" t="s">
        <v>286</v>
      </c>
      <c r="D364" s="207" t="s">
        <v>287</v>
      </c>
      <c r="E364" s="207" t="s">
        <v>349</v>
      </c>
      <c r="F364" s="207" t="s">
        <v>350</v>
      </c>
      <c r="G364" s="207" t="s">
        <v>81</v>
      </c>
      <c r="H364" s="207" t="s">
        <v>328</v>
      </c>
      <c r="I364" s="209">
        <v>457886.05</v>
      </c>
      <c r="J364" s="206"/>
      <c r="K364" s="210" t="s">
        <v>296</v>
      </c>
      <c r="L364" s="78"/>
      <c r="M364" s="78"/>
      <c r="N364" s="78"/>
      <c r="O364" s="149"/>
    </row>
    <row r="365" spans="1:15" ht="15" customHeight="1" x14ac:dyDescent="0.35">
      <c r="A365" s="201" t="s">
        <v>504</v>
      </c>
      <c r="B365" s="207" t="s">
        <v>505</v>
      </c>
      <c r="C365" s="208" t="s">
        <v>286</v>
      </c>
      <c r="D365" s="207" t="s">
        <v>287</v>
      </c>
      <c r="E365" s="207" t="s">
        <v>351</v>
      </c>
      <c r="F365" s="207" t="s">
        <v>352</v>
      </c>
      <c r="G365" s="207" t="s">
        <v>81</v>
      </c>
      <c r="H365" s="207" t="s">
        <v>328</v>
      </c>
      <c r="I365" s="209">
        <v>3179.52</v>
      </c>
      <c r="J365" s="206"/>
      <c r="K365" s="210" t="s">
        <v>293</v>
      </c>
      <c r="L365" s="78"/>
      <c r="M365" s="78"/>
      <c r="N365" s="78"/>
      <c r="O365" s="149"/>
    </row>
    <row r="366" spans="1:15" ht="15" customHeight="1" x14ac:dyDescent="0.35">
      <c r="A366" s="201" t="s">
        <v>504</v>
      </c>
      <c r="B366" s="207" t="s">
        <v>505</v>
      </c>
      <c r="C366" s="208" t="s">
        <v>286</v>
      </c>
      <c r="D366" s="207" t="s">
        <v>287</v>
      </c>
      <c r="E366" s="207" t="s">
        <v>353</v>
      </c>
      <c r="F366" s="207" t="s">
        <v>354</v>
      </c>
      <c r="G366" s="207" t="s">
        <v>81</v>
      </c>
      <c r="H366" s="207" t="s">
        <v>328</v>
      </c>
      <c r="I366" s="209">
        <v>-3179.52</v>
      </c>
      <c r="J366" s="206"/>
      <c r="K366" s="210" t="s">
        <v>293</v>
      </c>
      <c r="L366" s="78"/>
      <c r="M366" s="78"/>
      <c r="N366" s="78"/>
      <c r="O366" s="149"/>
    </row>
    <row r="367" spans="1:15" ht="15" customHeight="1" x14ac:dyDescent="0.35">
      <c r="A367" s="201" t="s">
        <v>504</v>
      </c>
      <c r="B367" s="207" t="s">
        <v>505</v>
      </c>
      <c r="C367" s="208" t="s">
        <v>286</v>
      </c>
      <c r="D367" s="207" t="s">
        <v>287</v>
      </c>
      <c r="E367" s="207" t="s">
        <v>355</v>
      </c>
      <c r="F367" s="207" t="s">
        <v>356</v>
      </c>
      <c r="G367" s="207" t="s">
        <v>81</v>
      </c>
      <c r="H367" s="207" t="s">
        <v>328</v>
      </c>
      <c r="I367" s="209">
        <v>522048.96</v>
      </c>
      <c r="J367" s="206"/>
      <c r="K367" s="210" t="s">
        <v>301</v>
      </c>
      <c r="L367" s="78"/>
      <c r="M367" s="78"/>
      <c r="N367" s="78"/>
      <c r="O367" s="149"/>
    </row>
    <row r="368" spans="1:15" ht="15" customHeight="1" x14ac:dyDescent="0.35">
      <c r="A368" s="201" t="s">
        <v>504</v>
      </c>
      <c r="B368" s="207" t="s">
        <v>505</v>
      </c>
      <c r="C368" s="208" t="s">
        <v>286</v>
      </c>
      <c r="D368" s="207" t="s">
        <v>287</v>
      </c>
      <c r="E368" s="207" t="s">
        <v>375</v>
      </c>
      <c r="F368" s="207" t="s">
        <v>376</v>
      </c>
      <c r="G368" s="207" t="s">
        <v>81</v>
      </c>
      <c r="H368" s="207" t="s">
        <v>328</v>
      </c>
      <c r="I368" s="209">
        <v>6358.5</v>
      </c>
      <c r="J368" s="206"/>
      <c r="K368" s="210" t="s">
        <v>292</v>
      </c>
      <c r="L368" s="78"/>
      <c r="M368" s="78"/>
      <c r="N368" s="78"/>
      <c r="O368" s="149"/>
    </row>
    <row r="369" spans="1:15" ht="15" customHeight="1" x14ac:dyDescent="0.35">
      <c r="A369" s="201" t="s">
        <v>504</v>
      </c>
      <c r="B369" s="207" t="s">
        <v>505</v>
      </c>
      <c r="C369" s="208" t="s">
        <v>286</v>
      </c>
      <c r="D369" s="207" t="s">
        <v>287</v>
      </c>
      <c r="E369" s="207" t="s">
        <v>359</v>
      </c>
      <c r="F369" s="207" t="s">
        <v>360</v>
      </c>
      <c r="G369" s="207" t="s">
        <v>81</v>
      </c>
      <c r="H369" s="207" t="s">
        <v>328</v>
      </c>
      <c r="I369" s="209">
        <v>9175.94</v>
      </c>
      <c r="J369" s="206"/>
      <c r="K369" s="210" t="s">
        <v>292</v>
      </c>
      <c r="L369" s="78"/>
      <c r="M369" s="78"/>
      <c r="N369" s="78"/>
      <c r="O369" s="149"/>
    </row>
    <row r="370" spans="1:15" ht="15" customHeight="1" x14ac:dyDescent="0.35">
      <c r="A370" s="201" t="s">
        <v>506</v>
      </c>
      <c r="B370" s="207" t="s">
        <v>507</v>
      </c>
      <c r="C370" s="208" t="s">
        <v>286</v>
      </c>
      <c r="D370" s="207" t="s">
        <v>287</v>
      </c>
      <c r="E370" s="207" t="s">
        <v>345</v>
      </c>
      <c r="F370" s="207" t="s">
        <v>346</v>
      </c>
      <c r="G370" s="207" t="s">
        <v>81</v>
      </c>
      <c r="H370" s="207" t="s">
        <v>328</v>
      </c>
      <c r="I370" s="209">
        <v>8515680.5199999996</v>
      </c>
      <c r="J370" s="206"/>
      <c r="K370" s="210" t="s">
        <v>293</v>
      </c>
      <c r="L370" s="78"/>
      <c r="M370" s="78"/>
      <c r="N370" s="78"/>
      <c r="O370" s="149"/>
    </row>
    <row r="371" spans="1:15" ht="15" customHeight="1" x14ac:dyDescent="0.35">
      <c r="A371" s="201" t="s">
        <v>506</v>
      </c>
      <c r="B371" s="207" t="s">
        <v>507</v>
      </c>
      <c r="C371" s="208" t="s">
        <v>286</v>
      </c>
      <c r="D371" s="207" t="s">
        <v>287</v>
      </c>
      <c r="E371" s="207" t="s">
        <v>345</v>
      </c>
      <c r="F371" s="207" t="s">
        <v>346</v>
      </c>
      <c r="G371" s="207" t="s">
        <v>508</v>
      </c>
      <c r="H371" s="207" t="s">
        <v>509</v>
      </c>
      <c r="I371" s="209">
        <v>694804.98</v>
      </c>
      <c r="J371" s="206"/>
      <c r="K371" s="210" t="s">
        <v>293</v>
      </c>
      <c r="L371" s="78"/>
      <c r="M371" s="78"/>
      <c r="N371" s="78"/>
      <c r="O371" s="149"/>
    </row>
    <row r="372" spans="1:15" ht="15" customHeight="1" x14ac:dyDescent="0.35">
      <c r="A372" s="201" t="s">
        <v>506</v>
      </c>
      <c r="B372" s="207" t="s">
        <v>507</v>
      </c>
      <c r="C372" s="208" t="s">
        <v>286</v>
      </c>
      <c r="D372" s="207" t="s">
        <v>287</v>
      </c>
      <c r="E372" s="207" t="s">
        <v>363</v>
      </c>
      <c r="F372" s="207" t="s">
        <v>364</v>
      </c>
      <c r="G372" s="207" t="s">
        <v>81</v>
      </c>
      <c r="H372" s="207" t="s">
        <v>328</v>
      </c>
      <c r="I372" s="209">
        <v>999795.58</v>
      </c>
      <c r="J372" s="206"/>
      <c r="K372" s="210" t="s">
        <v>293</v>
      </c>
      <c r="L372" s="78"/>
      <c r="M372" s="78"/>
      <c r="N372" s="78"/>
      <c r="O372" s="149"/>
    </row>
    <row r="373" spans="1:15" ht="15" customHeight="1" x14ac:dyDescent="0.35">
      <c r="A373" s="201" t="s">
        <v>506</v>
      </c>
      <c r="B373" s="207" t="s">
        <v>507</v>
      </c>
      <c r="C373" s="208" t="s">
        <v>286</v>
      </c>
      <c r="D373" s="207" t="s">
        <v>287</v>
      </c>
      <c r="E373" s="207" t="s">
        <v>363</v>
      </c>
      <c r="F373" s="207" t="s">
        <v>364</v>
      </c>
      <c r="G373" s="207" t="s">
        <v>510</v>
      </c>
      <c r="H373" s="207" t="s">
        <v>511</v>
      </c>
      <c r="I373" s="209">
        <v>138375.99</v>
      </c>
      <c r="J373" s="206"/>
      <c r="K373" s="210" t="s">
        <v>293</v>
      </c>
      <c r="L373" s="78"/>
      <c r="M373" s="78"/>
      <c r="N373" s="78"/>
      <c r="O373" s="149"/>
    </row>
    <row r="374" spans="1:15" ht="15" customHeight="1" x14ac:dyDescent="0.35">
      <c r="A374" s="201" t="s">
        <v>506</v>
      </c>
      <c r="B374" s="207" t="s">
        <v>507</v>
      </c>
      <c r="C374" s="208" t="s">
        <v>286</v>
      </c>
      <c r="D374" s="207" t="s">
        <v>287</v>
      </c>
      <c r="E374" s="207" t="s">
        <v>488</v>
      </c>
      <c r="F374" s="207" t="s">
        <v>489</v>
      </c>
      <c r="G374" s="207" t="s">
        <v>81</v>
      </c>
      <c r="H374" s="207" t="s">
        <v>328</v>
      </c>
      <c r="I374" s="209">
        <v>362.81</v>
      </c>
      <c r="J374" s="206"/>
      <c r="K374" s="210" t="s">
        <v>293</v>
      </c>
      <c r="L374" s="78"/>
      <c r="M374" s="78"/>
      <c r="N374" s="78"/>
      <c r="O374" s="149"/>
    </row>
    <row r="375" spans="1:15" ht="15" customHeight="1" x14ac:dyDescent="0.35">
      <c r="A375" s="201" t="s">
        <v>506</v>
      </c>
      <c r="B375" s="207" t="s">
        <v>507</v>
      </c>
      <c r="C375" s="208" t="s">
        <v>286</v>
      </c>
      <c r="D375" s="207" t="s">
        <v>287</v>
      </c>
      <c r="E375" s="207" t="s">
        <v>365</v>
      </c>
      <c r="F375" s="207" t="s">
        <v>366</v>
      </c>
      <c r="G375" s="207" t="s">
        <v>81</v>
      </c>
      <c r="H375" s="207" t="s">
        <v>328</v>
      </c>
      <c r="I375" s="209">
        <v>66529.55</v>
      </c>
      <c r="J375" s="206"/>
      <c r="K375" s="210" t="s">
        <v>293</v>
      </c>
      <c r="L375" s="78"/>
      <c r="M375" s="78"/>
      <c r="N375" s="78"/>
      <c r="O375" s="149"/>
    </row>
    <row r="376" spans="1:15" ht="15" customHeight="1" x14ac:dyDescent="0.35">
      <c r="A376" s="201" t="s">
        <v>506</v>
      </c>
      <c r="B376" s="207" t="s">
        <v>507</v>
      </c>
      <c r="C376" s="208" t="s">
        <v>286</v>
      </c>
      <c r="D376" s="207" t="s">
        <v>287</v>
      </c>
      <c r="E376" s="207" t="s">
        <v>464</v>
      </c>
      <c r="F376" s="207" t="s">
        <v>465</v>
      </c>
      <c r="G376" s="207" t="s">
        <v>81</v>
      </c>
      <c r="H376" s="207" t="s">
        <v>328</v>
      </c>
      <c r="I376" s="209">
        <v>48574.57</v>
      </c>
      <c r="J376" s="206"/>
      <c r="K376" s="210" t="s">
        <v>293</v>
      </c>
      <c r="L376" s="78"/>
      <c r="M376" s="78"/>
      <c r="N376" s="78"/>
      <c r="O376" s="149"/>
    </row>
    <row r="377" spans="1:15" ht="15" customHeight="1" x14ac:dyDescent="0.35">
      <c r="A377" s="201" t="s">
        <v>506</v>
      </c>
      <c r="B377" s="207" t="s">
        <v>507</v>
      </c>
      <c r="C377" s="208" t="s">
        <v>286</v>
      </c>
      <c r="D377" s="207" t="s">
        <v>287</v>
      </c>
      <c r="E377" s="207" t="s">
        <v>442</v>
      </c>
      <c r="F377" s="207" t="s">
        <v>443</v>
      </c>
      <c r="G377" s="207" t="s">
        <v>81</v>
      </c>
      <c r="H377" s="207" t="s">
        <v>328</v>
      </c>
      <c r="I377" s="209">
        <v>18371.82</v>
      </c>
      <c r="J377" s="206"/>
      <c r="K377" s="210" t="s">
        <v>293</v>
      </c>
      <c r="L377" s="78"/>
      <c r="M377" s="78"/>
      <c r="N377" s="78"/>
      <c r="O377" s="149"/>
    </row>
    <row r="378" spans="1:15" ht="15" customHeight="1" x14ac:dyDescent="0.35">
      <c r="A378" s="201" t="s">
        <v>506</v>
      </c>
      <c r="B378" s="207" t="s">
        <v>507</v>
      </c>
      <c r="C378" s="208" t="s">
        <v>286</v>
      </c>
      <c r="D378" s="207" t="s">
        <v>287</v>
      </c>
      <c r="E378" s="207" t="s">
        <v>442</v>
      </c>
      <c r="F378" s="207" t="s">
        <v>443</v>
      </c>
      <c r="G378" s="207" t="s">
        <v>508</v>
      </c>
      <c r="H378" s="207" t="s">
        <v>509</v>
      </c>
      <c r="I378" s="209">
        <v>90010.66</v>
      </c>
      <c r="J378" s="206"/>
      <c r="K378" s="210" t="s">
        <v>293</v>
      </c>
      <c r="L378" s="78"/>
      <c r="M378" s="78"/>
      <c r="N378" s="78"/>
      <c r="O378" s="149"/>
    </row>
    <row r="379" spans="1:15" ht="15" customHeight="1" x14ac:dyDescent="0.35">
      <c r="A379" s="201" t="s">
        <v>506</v>
      </c>
      <c r="B379" s="207" t="s">
        <v>507</v>
      </c>
      <c r="C379" s="208" t="s">
        <v>286</v>
      </c>
      <c r="D379" s="207" t="s">
        <v>287</v>
      </c>
      <c r="E379" s="207" t="s">
        <v>444</v>
      </c>
      <c r="F379" s="207" t="s">
        <v>445</v>
      </c>
      <c r="G379" s="207" t="s">
        <v>81</v>
      </c>
      <c r="H379" s="207" t="s">
        <v>328</v>
      </c>
      <c r="I379" s="209">
        <v>76049.72</v>
      </c>
      <c r="J379" s="206"/>
      <c r="K379" s="210" t="s">
        <v>293</v>
      </c>
      <c r="L379" s="78"/>
      <c r="M379" s="78"/>
      <c r="N379" s="78"/>
      <c r="O379" s="149"/>
    </row>
    <row r="380" spans="1:15" ht="15" customHeight="1" x14ac:dyDescent="0.35">
      <c r="A380" s="201" t="s">
        <v>506</v>
      </c>
      <c r="B380" s="207" t="s">
        <v>507</v>
      </c>
      <c r="C380" s="208" t="s">
        <v>286</v>
      </c>
      <c r="D380" s="207" t="s">
        <v>287</v>
      </c>
      <c r="E380" s="207" t="s">
        <v>347</v>
      </c>
      <c r="F380" s="207" t="s">
        <v>348</v>
      </c>
      <c r="G380" s="207" t="s">
        <v>81</v>
      </c>
      <c r="H380" s="207" t="s">
        <v>328</v>
      </c>
      <c r="I380" s="209">
        <v>54.75</v>
      </c>
      <c r="J380" s="206"/>
      <c r="K380" s="210" t="s">
        <v>293</v>
      </c>
      <c r="L380" s="78"/>
      <c r="M380" s="78"/>
      <c r="N380" s="78"/>
      <c r="O380" s="149"/>
    </row>
    <row r="381" spans="1:15" ht="15" customHeight="1" x14ac:dyDescent="0.35">
      <c r="A381" s="201" t="s">
        <v>506</v>
      </c>
      <c r="B381" s="207" t="s">
        <v>507</v>
      </c>
      <c r="C381" s="208" t="s">
        <v>286</v>
      </c>
      <c r="D381" s="207" t="s">
        <v>287</v>
      </c>
      <c r="E381" s="207" t="s">
        <v>446</v>
      </c>
      <c r="F381" s="207" t="s">
        <v>447</v>
      </c>
      <c r="G381" s="207" t="s">
        <v>81</v>
      </c>
      <c r="H381" s="207" t="s">
        <v>328</v>
      </c>
      <c r="I381" s="209">
        <v>36396.019999999997</v>
      </c>
      <c r="J381" s="206"/>
      <c r="K381" s="210" t="s">
        <v>293</v>
      </c>
      <c r="L381" s="78"/>
      <c r="M381" s="78"/>
      <c r="N381" s="78"/>
      <c r="O381" s="149"/>
    </row>
    <row r="382" spans="1:15" ht="15" customHeight="1" x14ac:dyDescent="0.35">
      <c r="A382" s="201" t="s">
        <v>506</v>
      </c>
      <c r="B382" s="207" t="s">
        <v>507</v>
      </c>
      <c r="C382" s="208" t="s">
        <v>286</v>
      </c>
      <c r="D382" s="207" t="s">
        <v>287</v>
      </c>
      <c r="E382" s="207" t="s">
        <v>349</v>
      </c>
      <c r="F382" s="207" t="s">
        <v>350</v>
      </c>
      <c r="G382" s="207" t="s">
        <v>81</v>
      </c>
      <c r="H382" s="207" t="s">
        <v>328</v>
      </c>
      <c r="I382" s="209">
        <v>1307681.8</v>
      </c>
      <c r="J382" s="206"/>
      <c r="K382" s="210" t="s">
        <v>296</v>
      </c>
      <c r="L382" s="78"/>
      <c r="M382" s="78"/>
      <c r="N382" s="78"/>
      <c r="O382" s="149"/>
    </row>
    <row r="383" spans="1:15" ht="15" customHeight="1" x14ac:dyDescent="0.35">
      <c r="A383" s="201" t="s">
        <v>506</v>
      </c>
      <c r="B383" s="207" t="s">
        <v>507</v>
      </c>
      <c r="C383" s="208" t="s">
        <v>286</v>
      </c>
      <c r="D383" s="207" t="s">
        <v>287</v>
      </c>
      <c r="E383" s="207" t="s">
        <v>349</v>
      </c>
      <c r="F383" s="207" t="s">
        <v>350</v>
      </c>
      <c r="G383" s="207" t="s">
        <v>510</v>
      </c>
      <c r="H383" s="207" t="s">
        <v>511</v>
      </c>
      <c r="I383" s="209">
        <v>17667.650000000001</v>
      </c>
      <c r="J383" s="206"/>
      <c r="K383" s="210" t="s">
        <v>296</v>
      </c>
      <c r="L383" s="78"/>
      <c r="M383" s="78"/>
      <c r="N383" s="78"/>
      <c r="O383" s="149"/>
    </row>
    <row r="384" spans="1:15" ht="15" customHeight="1" x14ac:dyDescent="0.35">
      <c r="A384" s="201" t="s">
        <v>506</v>
      </c>
      <c r="B384" s="207" t="s">
        <v>507</v>
      </c>
      <c r="C384" s="208" t="s">
        <v>286</v>
      </c>
      <c r="D384" s="207" t="s">
        <v>287</v>
      </c>
      <c r="E384" s="207" t="s">
        <v>349</v>
      </c>
      <c r="F384" s="207" t="s">
        <v>350</v>
      </c>
      <c r="G384" s="207" t="s">
        <v>508</v>
      </c>
      <c r="H384" s="207" t="s">
        <v>509</v>
      </c>
      <c r="I384" s="209">
        <v>115975.42</v>
      </c>
      <c r="J384" s="206"/>
      <c r="K384" s="210" t="s">
        <v>296</v>
      </c>
      <c r="L384" s="78"/>
      <c r="M384" s="78"/>
      <c r="N384" s="78"/>
      <c r="O384" s="149"/>
    </row>
    <row r="385" spans="1:15" ht="15" customHeight="1" x14ac:dyDescent="0.35">
      <c r="A385" s="201" t="s">
        <v>506</v>
      </c>
      <c r="B385" s="207" t="s">
        <v>507</v>
      </c>
      <c r="C385" s="208" t="s">
        <v>286</v>
      </c>
      <c r="D385" s="207" t="s">
        <v>287</v>
      </c>
      <c r="E385" s="207" t="s">
        <v>351</v>
      </c>
      <c r="F385" s="207" t="s">
        <v>352</v>
      </c>
      <c r="G385" s="207" t="s">
        <v>81</v>
      </c>
      <c r="H385" s="207" t="s">
        <v>328</v>
      </c>
      <c r="I385" s="209">
        <v>13760.11</v>
      </c>
      <c r="J385" s="206"/>
      <c r="K385" s="210" t="s">
        <v>293</v>
      </c>
      <c r="L385" s="78"/>
      <c r="M385" s="78"/>
      <c r="N385" s="78"/>
      <c r="O385" s="149"/>
    </row>
    <row r="386" spans="1:15" ht="15" customHeight="1" x14ac:dyDescent="0.35">
      <c r="A386" s="201" t="s">
        <v>506</v>
      </c>
      <c r="B386" s="207" t="s">
        <v>507</v>
      </c>
      <c r="C386" s="208" t="s">
        <v>286</v>
      </c>
      <c r="D386" s="207" t="s">
        <v>287</v>
      </c>
      <c r="E386" s="207" t="s">
        <v>351</v>
      </c>
      <c r="F386" s="207" t="s">
        <v>352</v>
      </c>
      <c r="G386" s="207" t="s">
        <v>508</v>
      </c>
      <c r="H386" s="207" t="s">
        <v>509</v>
      </c>
      <c r="I386" s="209">
        <v>1205.28</v>
      </c>
      <c r="J386" s="206"/>
      <c r="K386" s="210" t="s">
        <v>293</v>
      </c>
      <c r="L386" s="78"/>
      <c r="M386" s="78"/>
      <c r="N386" s="78"/>
      <c r="O386" s="149"/>
    </row>
    <row r="387" spans="1:15" ht="15" customHeight="1" x14ac:dyDescent="0.35">
      <c r="A387" s="201" t="s">
        <v>506</v>
      </c>
      <c r="B387" s="207" t="s">
        <v>507</v>
      </c>
      <c r="C387" s="208" t="s">
        <v>286</v>
      </c>
      <c r="D387" s="207" t="s">
        <v>287</v>
      </c>
      <c r="E387" s="207" t="s">
        <v>353</v>
      </c>
      <c r="F387" s="207" t="s">
        <v>354</v>
      </c>
      <c r="G387" s="207" t="s">
        <v>81</v>
      </c>
      <c r="H387" s="207" t="s">
        <v>328</v>
      </c>
      <c r="I387" s="209">
        <v>-13760.11</v>
      </c>
      <c r="J387" s="206"/>
      <c r="K387" s="210" t="s">
        <v>293</v>
      </c>
      <c r="L387" s="78"/>
      <c r="M387" s="78"/>
      <c r="N387" s="78"/>
      <c r="O387" s="149"/>
    </row>
    <row r="388" spans="1:15" ht="15" customHeight="1" x14ac:dyDescent="0.35">
      <c r="A388" s="201" t="s">
        <v>506</v>
      </c>
      <c r="B388" s="207" t="s">
        <v>507</v>
      </c>
      <c r="C388" s="208" t="s">
        <v>286</v>
      </c>
      <c r="D388" s="207" t="s">
        <v>287</v>
      </c>
      <c r="E388" s="207" t="s">
        <v>353</v>
      </c>
      <c r="F388" s="207" t="s">
        <v>354</v>
      </c>
      <c r="G388" s="207" t="s">
        <v>508</v>
      </c>
      <c r="H388" s="207" t="s">
        <v>509</v>
      </c>
      <c r="I388" s="209">
        <v>-1205.28</v>
      </c>
      <c r="J388" s="206"/>
      <c r="K388" s="210" t="s">
        <v>293</v>
      </c>
      <c r="L388" s="78"/>
      <c r="M388" s="78"/>
      <c r="N388" s="78"/>
      <c r="O388" s="149"/>
    </row>
    <row r="389" spans="1:15" ht="15" customHeight="1" x14ac:dyDescent="0.35">
      <c r="A389" s="201" t="s">
        <v>506</v>
      </c>
      <c r="B389" s="207" t="s">
        <v>507</v>
      </c>
      <c r="C389" s="208" t="s">
        <v>286</v>
      </c>
      <c r="D389" s="207" t="s">
        <v>287</v>
      </c>
      <c r="E389" s="207" t="s">
        <v>355</v>
      </c>
      <c r="F389" s="207" t="s">
        <v>356</v>
      </c>
      <c r="G389" s="207" t="s">
        <v>81</v>
      </c>
      <c r="H389" s="207" t="s">
        <v>328</v>
      </c>
      <c r="I389" s="209">
        <v>1471988.55</v>
      </c>
      <c r="J389" s="206"/>
      <c r="K389" s="210" t="s">
        <v>301</v>
      </c>
      <c r="L389" s="78"/>
      <c r="M389" s="78"/>
      <c r="N389" s="78"/>
      <c r="O389" s="149"/>
    </row>
    <row r="390" spans="1:15" ht="15" customHeight="1" x14ac:dyDescent="0.35">
      <c r="A390" s="201" t="s">
        <v>506</v>
      </c>
      <c r="B390" s="207" t="s">
        <v>507</v>
      </c>
      <c r="C390" s="208" t="s">
        <v>286</v>
      </c>
      <c r="D390" s="207" t="s">
        <v>287</v>
      </c>
      <c r="E390" s="207" t="s">
        <v>355</v>
      </c>
      <c r="F390" s="207" t="s">
        <v>356</v>
      </c>
      <c r="G390" s="207" t="s">
        <v>510</v>
      </c>
      <c r="H390" s="207" t="s">
        <v>511</v>
      </c>
      <c r="I390" s="209">
        <v>22002.15</v>
      </c>
      <c r="J390" s="206"/>
      <c r="K390" s="210" t="s">
        <v>301</v>
      </c>
      <c r="L390" s="78"/>
      <c r="M390" s="78"/>
      <c r="N390" s="78"/>
      <c r="O390" s="149"/>
    </row>
    <row r="391" spans="1:15" ht="15" customHeight="1" x14ac:dyDescent="0.35">
      <c r="A391" s="201" t="s">
        <v>506</v>
      </c>
      <c r="B391" s="207" t="s">
        <v>507</v>
      </c>
      <c r="C391" s="208" t="s">
        <v>286</v>
      </c>
      <c r="D391" s="207" t="s">
        <v>287</v>
      </c>
      <c r="E391" s="207" t="s">
        <v>355</v>
      </c>
      <c r="F391" s="207" t="s">
        <v>356</v>
      </c>
      <c r="G391" s="207" t="s">
        <v>508</v>
      </c>
      <c r="H391" s="207" t="s">
        <v>509</v>
      </c>
      <c r="I391" s="209">
        <v>127181.51</v>
      </c>
      <c r="J391" s="206"/>
      <c r="K391" s="210" t="s">
        <v>301</v>
      </c>
      <c r="L391" s="78"/>
      <c r="M391" s="78"/>
      <c r="N391" s="78"/>
      <c r="O391" s="149"/>
    </row>
    <row r="392" spans="1:15" ht="15" customHeight="1" x14ac:dyDescent="0.35">
      <c r="A392" s="201" t="s">
        <v>506</v>
      </c>
      <c r="B392" s="207" t="s">
        <v>507</v>
      </c>
      <c r="C392" s="208" t="s">
        <v>286</v>
      </c>
      <c r="D392" s="207" t="s">
        <v>287</v>
      </c>
      <c r="E392" s="207" t="s">
        <v>415</v>
      </c>
      <c r="F392" s="207" t="s">
        <v>416</v>
      </c>
      <c r="G392" s="207" t="s">
        <v>81</v>
      </c>
      <c r="H392" s="207" t="s">
        <v>328</v>
      </c>
      <c r="I392" s="209">
        <v>9047.0499999999993</v>
      </c>
      <c r="J392" s="206"/>
      <c r="K392" s="210" t="s">
        <v>292</v>
      </c>
      <c r="L392" s="78"/>
      <c r="M392" s="78"/>
      <c r="N392" s="78"/>
      <c r="O392" s="149"/>
    </row>
    <row r="393" spans="1:15" ht="15" customHeight="1" x14ac:dyDescent="0.35">
      <c r="A393" s="201" t="s">
        <v>506</v>
      </c>
      <c r="B393" s="207" t="s">
        <v>507</v>
      </c>
      <c r="C393" s="208" t="s">
        <v>286</v>
      </c>
      <c r="D393" s="207" t="s">
        <v>287</v>
      </c>
      <c r="E393" s="207" t="s">
        <v>448</v>
      </c>
      <c r="F393" s="207" t="s">
        <v>449</v>
      </c>
      <c r="G393" s="207" t="s">
        <v>81</v>
      </c>
      <c r="H393" s="207" t="s">
        <v>328</v>
      </c>
      <c r="I393" s="209">
        <v>2938.4</v>
      </c>
      <c r="J393" s="206"/>
      <c r="K393" s="210" t="s">
        <v>292</v>
      </c>
      <c r="L393" s="78"/>
      <c r="M393" s="78"/>
      <c r="N393" s="78"/>
      <c r="O393" s="149"/>
    </row>
    <row r="394" spans="1:15" ht="15" customHeight="1" x14ac:dyDescent="0.35">
      <c r="A394" s="201" t="s">
        <v>506</v>
      </c>
      <c r="B394" s="207" t="s">
        <v>507</v>
      </c>
      <c r="C394" s="208" t="s">
        <v>286</v>
      </c>
      <c r="D394" s="207" t="s">
        <v>287</v>
      </c>
      <c r="E394" s="207" t="s">
        <v>474</v>
      </c>
      <c r="F394" s="207" t="s">
        <v>475</v>
      </c>
      <c r="G394" s="207" t="s">
        <v>81</v>
      </c>
      <c r="H394" s="207" t="s">
        <v>328</v>
      </c>
      <c r="I394" s="209">
        <v>1496.58</v>
      </c>
      <c r="J394" s="206"/>
      <c r="K394" s="210" t="s">
        <v>292</v>
      </c>
      <c r="L394" s="78"/>
      <c r="M394" s="78"/>
      <c r="N394" s="78"/>
      <c r="O394" s="149"/>
    </row>
    <row r="395" spans="1:15" ht="15" customHeight="1" x14ac:dyDescent="0.35">
      <c r="A395" s="201" t="s">
        <v>506</v>
      </c>
      <c r="B395" s="207" t="s">
        <v>507</v>
      </c>
      <c r="C395" s="208" t="s">
        <v>286</v>
      </c>
      <c r="D395" s="207" t="s">
        <v>287</v>
      </c>
      <c r="E395" s="207" t="s">
        <v>367</v>
      </c>
      <c r="F395" s="207" t="s">
        <v>368</v>
      </c>
      <c r="G395" s="207" t="s">
        <v>81</v>
      </c>
      <c r="H395" s="207" t="s">
        <v>328</v>
      </c>
      <c r="I395" s="209">
        <v>13105.62</v>
      </c>
      <c r="J395" s="206"/>
      <c r="K395" s="210" t="s">
        <v>292</v>
      </c>
      <c r="L395" s="78"/>
      <c r="M395" s="78"/>
      <c r="N395" s="78"/>
      <c r="O395" s="149"/>
    </row>
    <row r="396" spans="1:15" ht="15" customHeight="1" x14ac:dyDescent="0.35">
      <c r="A396" s="201" t="s">
        <v>506</v>
      </c>
      <c r="B396" s="207" t="s">
        <v>507</v>
      </c>
      <c r="C396" s="208" t="s">
        <v>286</v>
      </c>
      <c r="D396" s="207" t="s">
        <v>287</v>
      </c>
      <c r="E396" s="207" t="s">
        <v>373</v>
      </c>
      <c r="F396" s="207" t="s">
        <v>374</v>
      </c>
      <c r="G396" s="207" t="s">
        <v>81</v>
      </c>
      <c r="H396" s="207" t="s">
        <v>328</v>
      </c>
      <c r="I396" s="209">
        <v>132.78</v>
      </c>
      <c r="J396" s="206"/>
      <c r="K396" s="210" t="s">
        <v>292</v>
      </c>
      <c r="L396" s="78"/>
      <c r="M396" s="78"/>
      <c r="N396" s="78"/>
      <c r="O396" s="149"/>
    </row>
    <row r="397" spans="1:15" ht="15" customHeight="1" x14ac:dyDescent="0.35">
      <c r="A397" s="201" t="s">
        <v>506</v>
      </c>
      <c r="B397" s="207" t="s">
        <v>507</v>
      </c>
      <c r="C397" s="208" t="s">
        <v>286</v>
      </c>
      <c r="D397" s="207" t="s">
        <v>287</v>
      </c>
      <c r="E397" s="207" t="s">
        <v>375</v>
      </c>
      <c r="F397" s="207" t="s">
        <v>376</v>
      </c>
      <c r="G397" s="207" t="s">
        <v>81</v>
      </c>
      <c r="H397" s="207" t="s">
        <v>328</v>
      </c>
      <c r="I397" s="209">
        <v>81464.600000000006</v>
      </c>
      <c r="J397" s="206"/>
      <c r="K397" s="210" t="s">
        <v>292</v>
      </c>
      <c r="L397" s="78"/>
      <c r="M397" s="78"/>
      <c r="N397" s="78"/>
      <c r="O397" s="149"/>
    </row>
    <row r="398" spans="1:15" ht="15" customHeight="1" x14ac:dyDescent="0.35">
      <c r="A398" s="201" t="s">
        <v>506</v>
      </c>
      <c r="B398" s="207" t="s">
        <v>507</v>
      </c>
      <c r="C398" s="208" t="s">
        <v>286</v>
      </c>
      <c r="D398" s="207" t="s">
        <v>287</v>
      </c>
      <c r="E398" s="207" t="s">
        <v>377</v>
      </c>
      <c r="F398" s="207" t="s">
        <v>378</v>
      </c>
      <c r="G398" s="207" t="s">
        <v>81</v>
      </c>
      <c r="H398" s="207" t="s">
        <v>328</v>
      </c>
      <c r="I398" s="209">
        <v>4104.58</v>
      </c>
      <c r="J398" s="206"/>
      <c r="K398" s="210" t="s">
        <v>292</v>
      </c>
      <c r="L398" s="78"/>
      <c r="M398" s="78"/>
      <c r="N398" s="78"/>
      <c r="O398" s="149"/>
    </row>
    <row r="399" spans="1:15" ht="15" customHeight="1" x14ac:dyDescent="0.35">
      <c r="A399" s="201" t="s">
        <v>506</v>
      </c>
      <c r="B399" s="207" t="s">
        <v>507</v>
      </c>
      <c r="C399" s="208" t="s">
        <v>286</v>
      </c>
      <c r="D399" s="207" t="s">
        <v>287</v>
      </c>
      <c r="E399" s="207" t="s">
        <v>434</v>
      </c>
      <c r="F399" s="207" t="s">
        <v>435</v>
      </c>
      <c r="G399" s="207" t="s">
        <v>81</v>
      </c>
      <c r="H399" s="207" t="s">
        <v>328</v>
      </c>
      <c r="I399" s="209">
        <v>4392</v>
      </c>
      <c r="J399" s="206"/>
      <c r="K399" s="210" t="s">
        <v>292</v>
      </c>
      <c r="L399" s="78"/>
      <c r="M399" s="78"/>
      <c r="N399" s="78"/>
      <c r="O399" s="149"/>
    </row>
    <row r="400" spans="1:15" ht="15" customHeight="1" x14ac:dyDescent="0.35">
      <c r="A400" s="201" t="s">
        <v>506</v>
      </c>
      <c r="B400" s="207" t="s">
        <v>507</v>
      </c>
      <c r="C400" s="208" t="s">
        <v>286</v>
      </c>
      <c r="D400" s="207" t="s">
        <v>287</v>
      </c>
      <c r="E400" s="207" t="s">
        <v>288</v>
      </c>
      <c r="F400" s="207" t="s">
        <v>289</v>
      </c>
      <c r="G400" s="207" t="s">
        <v>81</v>
      </c>
      <c r="H400" s="207" t="s">
        <v>328</v>
      </c>
      <c r="I400" s="209">
        <v>1578.6</v>
      </c>
      <c r="J400" s="206"/>
      <c r="K400" s="210" t="s">
        <v>292</v>
      </c>
      <c r="L400" s="78"/>
      <c r="M400" s="78"/>
      <c r="N400" s="78"/>
      <c r="O400" s="149"/>
    </row>
    <row r="401" spans="1:15" ht="15" customHeight="1" x14ac:dyDescent="0.35">
      <c r="A401" s="201" t="s">
        <v>506</v>
      </c>
      <c r="B401" s="207" t="s">
        <v>507</v>
      </c>
      <c r="C401" s="208" t="s">
        <v>286</v>
      </c>
      <c r="D401" s="207" t="s">
        <v>287</v>
      </c>
      <c r="E401" s="207" t="s">
        <v>379</v>
      </c>
      <c r="F401" s="207" t="s">
        <v>380</v>
      </c>
      <c r="G401" s="207" t="s">
        <v>81</v>
      </c>
      <c r="H401" s="207" t="s">
        <v>328</v>
      </c>
      <c r="I401" s="209">
        <v>840</v>
      </c>
      <c r="J401" s="206"/>
      <c r="K401" s="210" t="s">
        <v>292</v>
      </c>
      <c r="L401" s="78"/>
      <c r="M401" s="78"/>
      <c r="N401" s="78"/>
      <c r="O401" s="149"/>
    </row>
    <row r="402" spans="1:15" ht="15" customHeight="1" x14ac:dyDescent="0.35">
      <c r="A402" s="201" t="s">
        <v>506</v>
      </c>
      <c r="B402" s="207" t="s">
        <v>507</v>
      </c>
      <c r="C402" s="208" t="s">
        <v>286</v>
      </c>
      <c r="D402" s="207" t="s">
        <v>287</v>
      </c>
      <c r="E402" s="207" t="s">
        <v>357</v>
      </c>
      <c r="F402" s="207" t="s">
        <v>358</v>
      </c>
      <c r="G402" s="207" t="s">
        <v>81</v>
      </c>
      <c r="H402" s="207" t="s">
        <v>328</v>
      </c>
      <c r="I402" s="209">
        <v>200.75</v>
      </c>
      <c r="J402" s="206"/>
      <c r="K402" s="210" t="s">
        <v>292</v>
      </c>
      <c r="L402" s="78"/>
      <c r="M402" s="78"/>
      <c r="N402" s="78"/>
      <c r="O402" s="149"/>
    </row>
    <row r="403" spans="1:15" ht="15" customHeight="1" x14ac:dyDescent="0.35">
      <c r="A403" s="201" t="s">
        <v>506</v>
      </c>
      <c r="B403" s="207" t="s">
        <v>507</v>
      </c>
      <c r="C403" s="208" t="s">
        <v>286</v>
      </c>
      <c r="D403" s="207" t="s">
        <v>287</v>
      </c>
      <c r="E403" s="207" t="s">
        <v>359</v>
      </c>
      <c r="F403" s="207" t="s">
        <v>360</v>
      </c>
      <c r="G403" s="207" t="s">
        <v>81</v>
      </c>
      <c r="H403" s="207" t="s">
        <v>328</v>
      </c>
      <c r="I403" s="209">
        <v>2296.6999999999998</v>
      </c>
      <c r="J403" s="206"/>
      <c r="K403" s="210" t="s">
        <v>292</v>
      </c>
      <c r="L403" s="78"/>
      <c r="M403" s="78"/>
      <c r="N403" s="78"/>
      <c r="O403" s="149"/>
    </row>
    <row r="404" spans="1:15" ht="15" customHeight="1" x14ac:dyDescent="0.35">
      <c r="A404" s="201" t="s">
        <v>506</v>
      </c>
      <c r="B404" s="207" t="s">
        <v>507</v>
      </c>
      <c r="C404" s="208" t="s">
        <v>286</v>
      </c>
      <c r="D404" s="207" t="s">
        <v>287</v>
      </c>
      <c r="E404" s="207" t="s">
        <v>383</v>
      </c>
      <c r="F404" s="207" t="s">
        <v>384</v>
      </c>
      <c r="G404" s="207" t="s">
        <v>81</v>
      </c>
      <c r="H404" s="207" t="s">
        <v>328</v>
      </c>
      <c r="I404" s="209">
        <v>56.52</v>
      </c>
      <c r="J404" s="206"/>
      <c r="K404" s="210" t="s">
        <v>292</v>
      </c>
      <c r="L404" s="78"/>
      <c r="M404" s="78"/>
      <c r="N404" s="78"/>
      <c r="O404" s="149"/>
    </row>
    <row r="405" spans="1:15" ht="15" customHeight="1" x14ac:dyDescent="0.35">
      <c r="A405" s="201" t="s">
        <v>506</v>
      </c>
      <c r="B405" s="207" t="s">
        <v>507</v>
      </c>
      <c r="C405" s="208" t="s">
        <v>286</v>
      </c>
      <c r="D405" s="207" t="s">
        <v>287</v>
      </c>
      <c r="E405" s="207" t="s">
        <v>452</v>
      </c>
      <c r="F405" s="207" t="s">
        <v>453</v>
      </c>
      <c r="G405" s="207" t="s">
        <v>81</v>
      </c>
      <c r="H405" s="207" t="s">
        <v>328</v>
      </c>
      <c r="I405" s="209">
        <v>3868.2</v>
      </c>
      <c r="J405" s="206"/>
      <c r="K405" s="210" t="s">
        <v>292</v>
      </c>
      <c r="L405" s="78"/>
      <c r="M405" s="78"/>
      <c r="N405" s="78"/>
      <c r="O405" s="149"/>
    </row>
    <row r="406" spans="1:15" ht="15" customHeight="1" x14ac:dyDescent="0.35">
      <c r="A406" s="201" t="s">
        <v>506</v>
      </c>
      <c r="B406" s="207" t="s">
        <v>507</v>
      </c>
      <c r="C406" s="208" t="s">
        <v>286</v>
      </c>
      <c r="D406" s="207" t="s">
        <v>287</v>
      </c>
      <c r="E406" s="207" t="s">
        <v>466</v>
      </c>
      <c r="F406" s="207" t="s">
        <v>467</v>
      </c>
      <c r="G406" s="207" t="s">
        <v>81</v>
      </c>
      <c r="H406" s="207" t="s">
        <v>328</v>
      </c>
      <c r="I406" s="209">
        <v>34396.65</v>
      </c>
      <c r="J406" s="206"/>
      <c r="K406" s="210" t="s">
        <v>292</v>
      </c>
      <c r="L406" s="78"/>
      <c r="M406" s="78"/>
      <c r="N406" s="78"/>
      <c r="O406" s="149"/>
    </row>
    <row r="407" spans="1:15" ht="15" customHeight="1" x14ac:dyDescent="0.35">
      <c r="A407" s="201" t="s">
        <v>506</v>
      </c>
      <c r="B407" s="207" t="s">
        <v>507</v>
      </c>
      <c r="C407" s="208" t="s">
        <v>286</v>
      </c>
      <c r="D407" s="207" t="s">
        <v>287</v>
      </c>
      <c r="E407" s="207" t="s">
        <v>385</v>
      </c>
      <c r="F407" s="207" t="s">
        <v>386</v>
      </c>
      <c r="G407" s="207" t="s">
        <v>81</v>
      </c>
      <c r="H407" s="207" t="s">
        <v>328</v>
      </c>
      <c r="I407" s="209">
        <v>848.7</v>
      </c>
      <c r="J407" s="206"/>
      <c r="K407" s="210" t="s">
        <v>292</v>
      </c>
      <c r="L407" s="78"/>
      <c r="M407" s="78"/>
      <c r="N407" s="78"/>
      <c r="O407" s="149"/>
    </row>
    <row r="408" spans="1:15" ht="15" customHeight="1" x14ac:dyDescent="0.35">
      <c r="A408" s="201" t="s">
        <v>506</v>
      </c>
      <c r="B408" s="207" t="s">
        <v>507</v>
      </c>
      <c r="C408" s="208" t="s">
        <v>286</v>
      </c>
      <c r="D408" s="207" t="s">
        <v>287</v>
      </c>
      <c r="E408" s="207" t="s">
        <v>385</v>
      </c>
      <c r="F408" s="207" t="s">
        <v>386</v>
      </c>
      <c r="G408" s="207" t="s">
        <v>484</v>
      </c>
      <c r="H408" s="207" t="s">
        <v>485</v>
      </c>
      <c r="I408" s="209">
        <v>22709.61</v>
      </c>
      <c r="J408" s="204"/>
      <c r="K408" s="210" t="s">
        <v>292</v>
      </c>
      <c r="L408" s="78"/>
      <c r="M408" s="78"/>
      <c r="N408" s="78"/>
      <c r="O408" s="149"/>
    </row>
    <row r="409" spans="1:15" ht="15" customHeight="1" x14ac:dyDescent="0.35">
      <c r="A409" s="201" t="s">
        <v>506</v>
      </c>
      <c r="B409" s="207" t="s">
        <v>507</v>
      </c>
      <c r="C409" s="208" t="s">
        <v>286</v>
      </c>
      <c r="D409" s="207" t="s">
        <v>287</v>
      </c>
      <c r="E409" s="207" t="s">
        <v>312</v>
      </c>
      <c r="F409" s="207" t="s">
        <v>313</v>
      </c>
      <c r="G409" s="207" t="s">
        <v>81</v>
      </c>
      <c r="H409" s="207" t="s">
        <v>328</v>
      </c>
      <c r="I409" s="209">
        <v>31812.39</v>
      </c>
      <c r="J409" s="204"/>
      <c r="K409" s="210" t="s">
        <v>306</v>
      </c>
      <c r="L409" s="78"/>
      <c r="M409" s="78"/>
      <c r="N409" s="78"/>
      <c r="O409" s="149"/>
    </row>
    <row r="410" spans="1:15" ht="15" customHeight="1" x14ac:dyDescent="0.35">
      <c r="A410" s="201" t="s">
        <v>506</v>
      </c>
      <c r="B410" s="207" t="s">
        <v>507</v>
      </c>
      <c r="C410" s="208" t="s">
        <v>286</v>
      </c>
      <c r="D410" s="207" t="s">
        <v>287</v>
      </c>
      <c r="E410" s="207" t="s">
        <v>454</v>
      </c>
      <c r="F410" s="207" t="s">
        <v>455</v>
      </c>
      <c r="G410" s="207" t="s">
        <v>81</v>
      </c>
      <c r="H410" s="207" t="s">
        <v>328</v>
      </c>
      <c r="I410" s="209">
        <v>-1171057</v>
      </c>
      <c r="J410" s="204"/>
      <c r="K410" s="210" t="s">
        <v>317</v>
      </c>
      <c r="L410" s="78"/>
      <c r="M410" s="78"/>
      <c r="N410" s="78"/>
      <c r="O410" s="149"/>
    </row>
    <row r="411" spans="1:15" ht="15" customHeight="1" x14ac:dyDescent="0.35">
      <c r="A411" s="201" t="s">
        <v>506</v>
      </c>
      <c r="B411" s="207" t="s">
        <v>507</v>
      </c>
      <c r="C411" s="208" t="s">
        <v>286</v>
      </c>
      <c r="D411" s="207" t="s">
        <v>287</v>
      </c>
      <c r="E411" s="207" t="s">
        <v>512</v>
      </c>
      <c r="F411" s="207" t="s">
        <v>513</v>
      </c>
      <c r="G411" s="207" t="s">
        <v>508</v>
      </c>
      <c r="H411" s="207" t="s">
        <v>509</v>
      </c>
      <c r="I411" s="209">
        <v>-583461</v>
      </c>
      <c r="J411" s="204"/>
      <c r="K411" s="210" t="s">
        <v>316</v>
      </c>
      <c r="L411" s="78"/>
      <c r="M411" s="78"/>
      <c r="N411" s="78"/>
      <c r="O411" s="149"/>
    </row>
    <row r="412" spans="1:15" ht="15" customHeight="1" x14ac:dyDescent="0.35">
      <c r="A412" s="201" t="s">
        <v>506</v>
      </c>
      <c r="B412" s="207" t="s">
        <v>507</v>
      </c>
      <c r="C412" s="208" t="s">
        <v>286</v>
      </c>
      <c r="D412" s="207" t="s">
        <v>287</v>
      </c>
      <c r="E412" s="207" t="s">
        <v>401</v>
      </c>
      <c r="F412" s="207" t="s">
        <v>402</v>
      </c>
      <c r="G412" s="207" t="s">
        <v>81</v>
      </c>
      <c r="H412" s="207" t="s">
        <v>328</v>
      </c>
      <c r="I412" s="209">
        <v>-255481</v>
      </c>
      <c r="J412" s="204"/>
      <c r="K412" s="210" t="s">
        <v>311</v>
      </c>
      <c r="L412" s="78"/>
      <c r="M412" s="78"/>
      <c r="N412" s="78"/>
      <c r="O412" s="149"/>
    </row>
    <row r="413" spans="1:15" ht="15" customHeight="1" x14ac:dyDescent="0.35">
      <c r="A413" s="201" t="s">
        <v>506</v>
      </c>
      <c r="B413" s="207" t="s">
        <v>507</v>
      </c>
      <c r="C413" s="208" t="s">
        <v>286</v>
      </c>
      <c r="D413" s="207" t="s">
        <v>287</v>
      </c>
      <c r="E413" s="207" t="s">
        <v>456</v>
      </c>
      <c r="F413" s="207" t="s">
        <v>457</v>
      </c>
      <c r="G413" s="207" t="s">
        <v>81</v>
      </c>
      <c r="H413" s="207" t="s">
        <v>328</v>
      </c>
      <c r="I413" s="209">
        <v>-191343</v>
      </c>
      <c r="J413" s="204"/>
      <c r="K413" s="210" t="s">
        <v>311</v>
      </c>
      <c r="L413" s="78"/>
      <c r="M413" s="78"/>
      <c r="N413" s="78"/>
      <c r="O413" s="149"/>
    </row>
    <row r="414" spans="1:15" ht="15" customHeight="1" x14ac:dyDescent="0.35">
      <c r="A414" s="201" t="s">
        <v>506</v>
      </c>
      <c r="B414" s="207" t="s">
        <v>507</v>
      </c>
      <c r="C414" s="208" t="s">
        <v>286</v>
      </c>
      <c r="D414" s="207" t="s">
        <v>287</v>
      </c>
      <c r="E414" s="207" t="s">
        <v>496</v>
      </c>
      <c r="F414" s="207" t="s">
        <v>497</v>
      </c>
      <c r="G414" s="207" t="s">
        <v>81</v>
      </c>
      <c r="H414" s="207" t="s">
        <v>328</v>
      </c>
      <c r="I414" s="209">
        <v>-178117</v>
      </c>
      <c r="J414" s="204"/>
      <c r="K414" s="210" t="s">
        <v>311</v>
      </c>
      <c r="L414" s="78"/>
      <c r="M414" s="78"/>
      <c r="N414" s="78"/>
      <c r="O414" s="149"/>
    </row>
    <row r="415" spans="1:15" ht="15" customHeight="1" x14ac:dyDescent="0.35">
      <c r="A415" s="201" t="s">
        <v>506</v>
      </c>
      <c r="B415" s="207" t="s">
        <v>507</v>
      </c>
      <c r="C415" s="208" t="s">
        <v>286</v>
      </c>
      <c r="D415" s="207" t="s">
        <v>287</v>
      </c>
      <c r="E415" s="207" t="s">
        <v>320</v>
      </c>
      <c r="F415" s="207" t="s">
        <v>313</v>
      </c>
      <c r="G415" s="207" t="s">
        <v>81</v>
      </c>
      <c r="H415" s="207" t="s">
        <v>328</v>
      </c>
      <c r="I415" s="209">
        <v>-31812.39</v>
      </c>
      <c r="J415" s="204"/>
      <c r="K415" s="210" t="s">
        <v>314</v>
      </c>
      <c r="L415" s="78"/>
      <c r="M415" s="78"/>
      <c r="N415" s="78"/>
      <c r="O415" s="149"/>
    </row>
    <row r="416" spans="1:15" ht="15" customHeight="1" x14ac:dyDescent="0.35">
      <c r="A416" s="201" t="s">
        <v>506</v>
      </c>
      <c r="B416" s="207" t="s">
        <v>507</v>
      </c>
      <c r="C416" s="208" t="s">
        <v>458</v>
      </c>
      <c r="D416" s="207" t="s">
        <v>459</v>
      </c>
      <c r="E416" s="207" t="s">
        <v>373</v>
      </c>
      <c r="F416" s="207" t="s">
        <v>374</v>
      </c>
      <c r="G416" s="207" t="s">
        <v>81</v>
      </c>
      <c r="H416" s="207" t="s">
        <v>328</v>
      </c>
      <c r="I416" s="209">
        <v>316333.34999999998</v>
      </c>
      <c r="J416" s="204"/>
      <c r="K416" s="210" t="s">
        <v>292</v>
      </c>
      <c r="L416" s="78"/>
      <c r="M416" s="78"/>
      <c r="N416" s="78"/>
      <c r="O416" s="149"/>
    </row>
    <row r="417" spans="1:15" ht="15" customHeight="1" x14ac:dyDescent="0.35">
      <c r="A417" s="201" t="s">
        <v>506</v>
      </c>
      <c r="B417" s="207" t="s">
        <v>507</v>
      </c>
      <c r="C417" s="208" t="s">
        <v>458</v>
      </c>
      <c r="D417" s="207" t="s">
        <v>459</v>
      </c>
      <c r="E417" s="207" t="s">
        <v>312</v>
      </c>
      <c r="F417" s="207" t="s">
        <v>313</v>
      </c>
      <c r="G417" s="207" t="s">
        <v>81</v>
      </c>
      <c r="H417" s="207" t="s">
        <v>328</v>
      </c>
      <c r="I417" s="209">
        <v>47447.45</v>
      </c>
      <c r="J417" s="204"/>
      <c r="K417" s="210" t="s">
        <v>306</v>
      </c>
      <c r="L417" s="78"/>
      <c r="M417" s="78"/>
      <c r="N417" s="78"/>
      <c r="O417" s="149"/>
    </row>
    <row r="418" spans="1:15" ht="15" customHeight="1" x14ac:dyDescent="0.35">
      <c r="A418" s="201" t="s">
        <v>506</v>
      </c>
      <c r="B418" s="207" t="s">
        <v>507</v>
      </c>
      <c r="C418" s="208" t="s">
        <v>458</v>
      </c>
      <c r="D418" s="207" t="s">
        <v>459</v>
      </c>
      <c r="E418" s="207" t="s">
        <v>419</v>
      </c>
      <c r="F418" s="207" t="s">
        <v>420</v>
      </c>
      <c r="G418" s="207" t="s">
        <v>81</v>
      </c>
      <c r="H418" s="207" t="s">
        <v>328</v>
      </c>
      <c r="I418" s="209">
        <v>26660.22</v>
      </c>
      <c r="J418" s="204"/>
      <c r="K418" s="210" t="s">
        <v>325</v>
      </c>
      <c r="L418" s="78"/>
      <c r="M418" s="78"/>
      <c r="N418" s="78"/>
      <c r="O418" s="149"/>
    </row>
    <row r="419" spans="1:15" ht="15" customHeight="1" x14ac:dyDescent="0.35">
      <c r="A419" s="201" t="s">
        <v>506</v>
      </c>
      <c r="B419" s="207" t="s">
        <v>507</v>
      </c>
      <c r="C419" s="208" t="s">
        <v>458</v>
      </c>
      <c r="D419" s="207" t="s">
        <v>459</v>
      </c>
      <c r="E419" s="207" t="s">
        <v>460</v>
      </c>
      <c r="F419" s="207" t="s">
        <v>461</v>
      </c>
      <c r="G419" s="207" t="s">
        <v>81</v>
      </c>
      <c r="H419" s="207" t="s">
        <v>328</v>
      </c>
      <c r="I419" s="209">
        <v>-343126</v>
      </c>
      <c r="J419" s="204"/>
      <c r="K419" s="210" t="s">
        <v>315</v>
      </c>
      <c r="L419" s="78"/>
      <c r="M419" s="78"/>
      <c r="N419" s="78"/>
      <c r="O419" s="149"/>
    </row>
    <row r="420" spans="1:15" ht="15" customHeight="1" x14ac:dyDescent="0.35">
      <c r="A420" s="201" t="s">
        <v>506</v>
      </c>
      <c r="B420" s="207" t="s">
        <v>507</v>
      </c>
      <c r="C420" s="208" t="s">
        <v>458</v>
      </c>
      <c r="D420" s="207" t="s">
        <v>459</v>
      </c>
      <c r="E420" s="207" t="s">
        <v>320</v>
      </c>
      <c r="F420" s="207" t="s">
        <v>313</v>
      </c>
      <c r="G420" s="207" t="s">
        <v>81</v>
      </c>
      <c r="H420" s="207" t="s">
        <v>328</v>
      </c>
      <c r="I420" s="209">
        <v>-47447.45</v>
      </c>
      <c r="J420" s="204"/>
      <c r="K420" s="210" t="s">
        <v>314</v>
      </c>
      <c r="L420" s="78"/>
      <c r="M420" s="78"/>
      <c r="N420" s="78"/>
      <c r="O420" s="149"/>
    </row>
    <row r="421" spans="1:15" ht="15" customHeight="1" x14ac:dyDescent="0.35">
      <c r="A421" s="201" t="s">
        <v>514</v>
      </c>
      <c r="B421" s="207" t="s">
        <v>515</v>
      </c>
      <c r="C421" s="208" t="s">
        <v>286</v>
      </c>
      <c r="D421" s="207" t="s">
        <v>287</v>
      </c>
      <c r="E421" s="207" t="s">
        <v>345</v>
      </c>
      <c r="F421" s="207" t="s">
        <v>346</v>
      </c>
      <c r="G421" s="207" t="s">
        <v>81</v>
      </c>
      <c r="H421" s="207" t="s">
        <v>328</v>
      </c>
      <c r="I421" s="209">
        <v>8440478.4800000004</v>
      </c>
      <c r="J421" s="204"/>
      <c r="K421" s="210" t="s">
        <v>293</v>
      </c>
      <c r="L421" s="78"/>
      <c r="M421" s="78"/>
      <c r="N421" s="78"/>
      <c r="O421" s="149"/>
    </row>
    <row r="422" spans="1:15" ht="15" customHeight="1" x14ac:dyDescent="0.35">
      <c r="A422" s="201" t="s">
        <v>514</v>
      </c>
      <c r="B422" s="207" t="s">
        <v>515</v>
      </c>
      <c r="C422" s="208" t="s">
        <v>286</v>
      </c>
      <c r="D422" s="207" t="s">
        <v>287</v>
      </c>
      <c r="E422" s="207" t="s">
        <v>363</v>
      </c>
      <c r="F422" s="207" t="s">
        <v>364</v>
      </c>
      <c r="G422" s="207" t="s">
        <v>81</v>
      </c>
      <c r="H422" s="207" t="s">
        <v>328</v>
      </c>
      <c r="I422" s="209">
        <v>440642.33</v>
      </c>
      <c r="J422" s="204"/>
      <c r="K422" s="210" t="s">
        <v>293</v>
      </c>
      <c r="L422" s="78"/>
      <c r="M422" s="78"/>
      <c r="N422" s="78"/>
      <c r="O422" s="149"/>
    </row>
    <row r="423" spans="1:15" ht="15" customHeight="1" x14ac:dyDescent="0.35">
      <c r="A423" s="201" t="s">
        <v>514</v>
      </c>
      <c r="B423" s="207" t="s">
        <v>515</v>
      </c>
      <c r="C423" s="208" t="s">
        <v>286</v>
      </c>
      <c r="D423" s="207" t="s">
        <v>287</v>
      </c>
      <c r="E423" s="207" t="s">
        <v>365</v>
      </c>
      <c r="F423" s="207" t="s">
        <v>366</v>
      </c>
      <c r="G423" s="207" t="s">
        <v>81</v>
      </c>
      <c r="H423" s="207" t="s">
        <v>328</v>
      </c>
      <c r="I423" s="209">
        <v>253584.17</v>
      </c>
      <c r="J423" s="204"/>
      <c r="K423" s="210" t="s">
        <v>293</v>
      </c>
      <c r="L423" s="78"/>
      <c r="M423" s="78"/>
      <c r="N423" s="78"/>
      <c r="O423" s="149"/>
    </row>
    <row r="424" spans="1:15" ht="15" customHeight="1" x14ac:dyDescent="0.35">
      <c r="A424" s="201" t="s">
        <v>514</v>
      </c>
      <c r="B424" s="207" t="s">
        <v>515</v>
      </c>
      <c r="C424" s="208" t="s">
        <v>286</v>
      </c>
      <c r="D424" s="207" t="s">
        <v>287</v>
      </c>
      <c r="E424" s="207" t="s">
        <v>444</v>
      </c>
      <c r="F424" s="207" t="s">
        <v>445</v>
      </c>
      <c r="G424" s="207" t="s">
        <v>81</v>
      </c>
      <c r="H424" s="207" t="s">
        <v>328</v>
      </c>
      <c r="I424" s="209">
        <v>60712.55</v>
      </c>
      <c r="J424" s="204"/>
      <c r="K424" s="210" t="s">
        <v>293</v>
      </c>
      <c r="L424" s="78"/>
      <c r="M424" s="78"/>
      <c r="N424" s="78"/>
      <c r="O424" s="149"/>
    </row>
    <row r="425" spans="1:15" ht="15" customHeight="1" x14ac:dyDescent="0.35">
      <c r="A425" s="201" t="s">
        <v>514</v>
      </c>
      <c r="B425" s="207" t="s">
        <v>515</v>
      </c>
      <c r="C425" s="208" t="s">
        <v>286</v>
      </c>
      <c r="D425" s="207" t="s">
        <v>287</v>
      </c>
      <c r="E425" s="207" t="s">
        <v>347</v>
      </c>
      <c r="F425" s="207" t="s">
        <v>348</v>
      </c>
      <c r="G425" s="207" t="s">
        <v>81</v>
      </c>
      <c r="H425" s="207" t="s">
        <v>328</v>
      </c>
      <c r="I425" s="209">
        <v>186160.2</v>
      </c>
      <c r="J425" s="204"/>
      <c r="K425" s="210" t="s">
        <v>293</v>
      </c>
      <c r="L425" s="78"/>
      <c r="M425" s="78"/>
      <c r="N425" s="78"/>
      <c r="O425" s="149"/>
    </row>
    <row r="426" spans="1:15" ht="15" customHeight="1" x14ac:dyDescent="0.35">
      <c r="A426" s="201" t="s">
        <v>514</v>
      </c>
      <c r="B426" s="207" t="s">
        <v>515</v>
      </c>
      <c r="C426" s="208" t="s">
        <v>286</v>
      </c>
      <c r="D426" s="207" t="s">
        <v>287</v>
      </c>
      <c r="E426" s="207" t="s">
        <v>446</v>
      </c>
      <c r="F426" s="207" t="s">
        <v>447</v>
      </c>
      <c r="G426" s="207" t="s">
        <v>81</v>
      </c>
      <c r="H426" s="207" t="s">
        <v>328</v>
      </c>
      <c r="I426" s="209">
        <v>32564.65</v>
      </c>
      <c r="J426" s="204"/>
      <c r="K426" s="210" t="s">
        <v>293</v>
      </c>
      <c r="L426" s="78"/>
      <c r="M426" s="78"/>
      <c r="N426" s="78"/>
      <c r="O426" s="149"/>
    </row>
    <row r="427" spans="1:15" ht="15" customHeight="1" x14ac:dyDescent="0.35">
      <c r="A427" s="201" t="s">
        <v>514</v>
      </c>
      <c r="B427" s="207" t="s">
        <v>515</v>
      </c>
      <c r="C427" s="208" t="s">
        <v>286</v>
      </c>
      <c r="D427" s="207" t="s">
        <v>287</v>
      </c>
      <c r="E427" s="207" t="s">
        <v>349</v>
      </c>
      <c r="F427" s="207" t="s">
        <v>350</v>
      </c>
      <c r="G427" s="207" t="s">
        <v>81</v>
      </c>
      <c r="H427" s="207" t="s">
        <v>328</v>
      </c>
      <c r="I427" s="209">
        <v>1310979.06</v>
      </c>
      <c r="J427" s="204"/>
      <c r="K427" s="210" t="s">
        <v>296</v>
      </c>
      <c r="L427" s="78"/>
      <c r="M427" s="78"/>
      <c r="N427" s="78"/>
      <c r="O427" s="149"/>
    </row>
    <row r="428" spans="1:15" ht="15" customHeight="1" x14ac:dyDescent="0.35">
      <c r="A428" s="201" t="s">
        <v>514</v>
      </c>
      <c r="B428" s="207" t="s">
        <v>515</v>
      </c>
      <c r="C428" s="208" t="s">
        <v>286</v>
      </c>
      <c r="D428" s="207" t="s">
        <v>287</v>
      </c>
      <c r="E428" s="207" t="s">
        <v>351</v>
      </c>
      <c r="F428" s="207" t="s">
        <v>352</v>
      </c>
      <c r="G428" s="207" t="s">
        <v>81</v>
      </c>
      <c r="H428" s="207" t="s">
        <v>328</v>
      </c>
      <c r="I428" s="209">
        <v>13184.32</v>
      </c>
      <c r="J428" s="204"/>
      <c r="K428" s="210" t="s">
        <v>293</v>
      </c>
      <c r="L428" s="78"/>
      <c r="M428" s="78"/>
      <c r="N428" s="78"/>
      <c r="O428" s="149"/>
    </row>
    <row r="429" spans="1:15" ht="15" customHeight="1" x14ac:dyDescent="0.35">
      <c r="A429" s="201" t="s">
        <v>514</v>
      </c>
      <c r="B429" s="207" t="s">
        <v>515</v>
      </c>
      <c r="C429" s="208" t="s">
        <v>286</v>
      </c>
      <c r="D429" s="207" t="s">
        <v>287</v>
      </c>
      <c r="E429" s="207" t="s">
        <v>353</v>
      </c>
      <c r="F429" s="207" t="s">
        <v>354</v>
      </c>
      <c r="G429" s="207" t="s">
        <v>81</v>
      </c>
      <c r="H429" s="207" t="s">
        <v>328</v>
      </c>
      <c r="I429" s="209">
        <v>-13184.32</v>
      </c>
      <c r="J429" s="204"/>
      <c r="K429" s="210" t="s">
        <v>293</v>
      </c>
      <c r="L429" s="78"/>
      <c r="M429" s="78"/>
      <c r="N429" s="78"/>
      <c r="O429" s="149"/>
    </row>
    <row r="430" spans="1:15" ht="15" customHeight="1" x14ac:dyDescent="0.35">
      <c r="A430" s="201" t="s">
        <v>514</v>
      </c>
      <c r="B430" s="207" t="s">
        <v>515</v>
      </c>
      <c r="C430" s="208" t="s">
        <v>286</v>
      </c>
      <c r="D430" s="207" t="s">
        <v>287</v>
      </c>
      <c r="E430" s="207" t="s">
        <v>355</v>
      </c>
      <c r="F430" s="207" t="s">
        <v>356</v>
      </c>
      <c r="G430" s="207" t="s">
        <v>81</v>
      </c>
      <c r="H430" s="207" t="s">
        <v>328</v>
      </c>
      <c r="I430" s="209">
        <v>1405023.51</v>
      </c>
      <c r="J430" s="204"/>
      <c r="K430" s="210" t="s">
        <v>301</v>
      </c>
      <c r="L430" s="78"/>
      <c r="M430" s="78"/>
      <c r="N430" s="78"/>
      <c r="O430" s="149"/>
    </row>
    <row r="431" spans="1:15" ht="15" customHeight="1" x14ac:dyDescent="0.35">
      <c r="A431" s="201" t="s">
        <v>514</v>
      </c>
      <c r="B431" s="207" t="s">
        <v>515</v>
      </c>
      <c r="C431" s="208" t="s">
        <v>286</v>
      </c>
      <c r="D431" s="207" t="s">
        <v>287</v>
      </c>
      <c r="E431" s="207" t="s">
        <v>415</v>
      </c>
      <c r="F431" s="207" t="s">
        <v>416</v>
      </c>
      <c r="G431" s="207" t="s">
        <v>81</v>
      </c>
      <c r="H431" s="207" t="s">
        <v>328</v>
      </c>
      <c r="I431" s="209">
        <v>15167.87</v>
      </c>
      <c r="J431" s="204"/>
      <c r="K431" s="210" t="s">
        <v>292</v>
      </c>
      <c r="L431" s="78"/>
      <c r="M431" s="78"/>
      <c r="N431" s="78"/>
      <c r="O431" s="149"/>
    </row>
    <row r="432" spans="1:15" ht="15" customHeight="1" x14ac:dyDescent="0.35">
      <c r="A432" s="201" t="s">
        <v>514</v>
      </c>
      <c r="B432" s="207" t="s">
        <v>515</v>
      </c>
      <c r="C432" s="208" t="s">
        <v>286</v>
      </c>
      <c r="D432" s="207" t="s">
        <v>287</v>
      </c>
      <c r="E432" s="207" t="s">
        <v>474</v>
      </c>
      <c r="F432" s="207" t="s">
        <v>475</v>
      </c>
      <c r="G432" s="207" t="s">
        <v>81</v>
      </c>
      <c r="H432" s="207" t="s">
        <v>328</v>
      </c>
      <c r="I432" s="209">
        <v>1332.96</v>
      </c>
      <c r="J432" s="204"/>
      <c r="K432" s="210" t="s">
        <v>292</v>
      </c>
      <c r="L432" s="78"/>
      <c r="M432" s="78"/>
      <c r="N432" s="78"/>
      <c r="O432" s="149"/>
    </row>
    <row r="433" spans="1:15" ht="15" customHeight="1" x14ac:dyDescent="0.35">
      <c r="A433" s="201" t="s">
        <v>514</v>
      </c>
      <c r="B433" s="207" t="s">
        <v>515</v>
      </c>
      <c r="C433" s="208" t="s">
        <v>286</v>
      </c>
      <c r="D433" s="207" t="s">
        <v>287</v>
      </c>
      <c r="E433" s="207" t="s">
        <v>367</v>
      </c>
      <c r="F433" s="207" t="s">
        <v>368</v>
      </c>
      <c r="G433" s="207" t="s">
        <v>81</v>
      </c>
      <c r="H433" s="207" t="s">
        <v>328</v>
      </c>
      <c r="I433" s="209">
        <v>11081.38</v>
      </c>
      <c r="J433" s="204"/>
      <c r="K433" s="210" t="s">
        <v>292</v>
      </c>
      <c r="L433" s="78"/>
      <c r="M433" s="78"/>
      <c r="N433" s="78"/>
      <c r="O433" s="149"/>
    </row>
    <row r="434" spans="1:15" ht="15" customHeight="1" x14ac:dyDescent="0.35">
      <c r="A434" s="201" t="s">
        <v>514</v>
      </c>
      <c r="B434" s="207" t="s">
        <v>515</v>
      </c>
      <c r="C434" s="208" t="s">
        <v>286</v>
      </c>
      <c r="D434" s="207" t="s">
        <v>287</v>
      </c>
      <c r="E434" s="207" t="s">
        <v>373</v>
      </c>
      <c r="F434" s="207" t="s">
        <v>374</v>
      </c>
      <c r="G434" s="207" t="s">
        <v>81</v>
      </c>
      <c r="H434" s="207" t="s">
        <v>328</v>
      </c>
      <c r="I434" s="209">
        <v>381.29</v>
      </c>
      <c r="J434" s="204"/>
      <c r="K434" s="210" t="s">
        <v>292</v>
      </c>
      <c r="L434" s="78"/>
      <c r="M434" s="78"/>
      <c r="N434" s="78"/>
      <c r="O434" s="149"/>
    </row>
    <row r="435" spans="1:15" ht="15" customHeight="1" x14ac:dyDescent="0.35">
      <c r="A435" s="201" t="s">
        <v>514</v>
      </c>
      <c r="B435" s="207" t="s">
        <v>515</v>
      </c>
      <c r="C435" s="208" t="s">
        <v>286</v>
      </c>
      <c r="D435" s="207" t="s">
        <v>287</v>
      </c>
      <c r="E435" s="207" t="s">
        <v>375</v>
      </c>
      <c r="F435" s="207" t="s">
        <v>376</v>
      </c>
      <c r="G435" s="207" t="s">
        <v>81</v>
      </c>
      <c r="H435" s="207" t="s">
        <v>328</v>
      </c>
      <c r="I435" s="209">
        <v>59082.53</v>
      </c>
      <c r="J435" s="204"/>
      <c r="K435" s="210" t="s">
        <v>292</v>
      </c>
      <c r="L435" s="78"/>
      <c r="M435" s="78"/>
      <c r="N435" s="78"/>
      <c r="O435" s="149"/>
    </row>
    <row r="436" spans="1:15" ht="15" customHeight="1" x14ac:dyDescent="0.35">
      <c r="A436" s="201" t="s">
        <v>514</v>
      </c>
      <c r="B436" s="207" t="s">
        <v>515</v>
      </c>
      <c r="C436" s="208" t="s">
        <v>286</v>
      </c>
      <c r="D436" s="207" t="s">
        <v>287</v>
      </c>
      <c r="E436" s="207" t="s">
        <v>377</v>
      </c>
      <c r="F436" s="207" t="s">
        <v>378</v>
      </c>
      <c r="G436" s="207" t="s">
        <v>81</v>
      </c>
      <c r="H436" s="207" t="s">
        <v>328</v>
      </c>
      <c r="I436" s="209">
        <v>8654.2099999999991</v>
      </c>
      <c r="J436" s="204"/>
      <c r="K436" s="210" t="s">
        <v>292</v>
      </c>
      <c r="L436" s="78"/>
      <c r="M436" s="78"/>
      <c r="N436" s="78"/>
      <c r="O436" s="149"/>
    </row>
    <row r="437" spans="1:15" ht="15" customHeight="1" x14ac:dyDescent="0.35">
      <c r="A437" s="201" t="s">
        <v>514</v>
      </c>
      <c r="B437" s="207" t="s">
        <v>515</v>
      </c>
      <c r="C437" s="208" t="s">
        <v>286</v>
      </c>
      <c r="D437" s="207" t="s">
        <v>287</v>
      </c>
      <c r="E437" s="207" t="s">
        <v>434</v>
      </c>
      <c r="F437" s="207" t="s">
        <v>435</v>
      </c>
      <c r="G437" s="207" t="s">
        <v>81</v>
      </c>
      <c r="H437" s="207" t="s">
        <v>328</v>
      </c>
      <c r="I437" s="209">
        <v>4392</v>
      </c>
      <c r="J437" s="204"/>
      <c r="K437" s="210" t="s">
        <v>292</v>
      </c>
      <c r="L437" s="78"/>
      <c r="M437" s="78"/>
      <c r="N437" s="78"/>
      <c r="O437" s="149"/>
    </row>
    <row r="438" spans="1:15" ht="15" customHeight="1" x14ac:dyDescent="0.35">
      <c r="A438" s="201" t="s">
        <v>514</v>
      </c>
      <c r="B438" s="207" t="s">
        <v>515</v>
      </c>
      <c r="C438" s="208" t="s">
        <v>286</v>
      </c>
      <c r="D438" s="207" t="s">
        <v>287</v>
      </c>
      <c r="E438" s="207" t="s">
        <v>288</v>
      </c>
      <c r="F438" s="207" t="s">
        <v>289</v>
      </c>
      <c r="G438" s="207" t="s">
        <v>81</v>
      </c>
      <c r="H438" s="207" t="s">
        <v>328</v>
      </c>
      <c r="I438" s="209">
        <v>661</v>
      </c>
      <c r="J438" s="204"/>
      <c r="K438" s="210" t="s">
        <v>292</v>
      </c>
      <c r="L438" s="78"/>
      <c r="M438" s="78"/>
      <c r="N438" s="78"/>
      <c r="O438" s="149"/>
    </row>
    <row r="439" spans="1:15" ht="15" customHeight="1" x14ac:dyDescent="0.35">
      <c r="A439" s="201" t="s">
        <v>514</v>
      </c>
      <c r="B439" s="207" t="s">
        <v>515</v>
      </c>
      <c r="C439" s="208" t="s">
        <v>286</v>
      </c>
      <c r="D439" s="207" t="s">
        <v>287</v>
      </c>
      <c r="E439" s="207" t="s">
        <v>379</v>
      </c>
      <c r="F439" s="207" t="s">
        <v>380</v>
      </c>
      <c r="G439" s="207" t="s">
        <v>81</v>
      </c>
      <c r="H439" s="207" t="s">
        <v>328</v>
      </c>
      <c r="I439" s="209">
        <v>550.4</v>
      </c>
      <c r="J439" s="204"/>
      <c r="K439" s="210" t="s">
        <v>292</v>
      </c>
      <c r="L439" s="78"/>
      <c r="M439" s="78"/>
      <c r="N439" s="78"/>
      <c r="O439" s="149"/>
    </row>
    <row r="440" spans="1:15" ht="15" customHeight="1" x14ac:dyDescent="0.35">
      <c r="A440" s="201" t="s">
        <v>514</v>
      </c>
      <c r="B440" s="207" t="s">
        <v>515</v>
      </c>
      <c r="C440" s="208" t="s">
        <v>286</v>
      </c>
      <c r="D440" s="207" t="s">
        <v>287</v>
      </c>
      <c r="E440" s="207" t="s">
        <v>359</v>
      </c>
      <c r="F440" s="207" t="s">
        <v>360</v>
      </c>
      <c r="G440" s="207" t="s">
        <v>81</v>
      </c>
      <c r="H440" s="207" t="s">
        <v>328</v>
      </c>
      <c r="I440" s="209">
        <v>916.96</v>
      </c>
      <c r="J440" s="204"/>
      <c r="K440" s="210" t="s">
        <v>292</v>
      </c>
      <c r="L440" s="78"/>
      <c r="M440" s="78"/>
      <c r="N440" s="78"/>
      <c r="O440" s="149"/>
    </row>
    <row r="441" spans="1:15" ht="15" customHeight="1" x14ac:dyDescent="0.35">
      <c r="A441" s="201" t="s">
        <v>514</v>
      </c>
      <c r="B441" s="207" t="s">
        <v>515</v>
      </c>
      <c r="C441" s="208" t="s">
        <v>286</v>
      </c>
      <c r="D441" s="207" t="s">
        <v>287</v>
      </c>
      <c r="E441" s="207" t="s">
        <v>452</v>
      </c>
      <c r="F441" s="207" t="s">
        <v>453</v>
      </c>
      <c r="G441" s="207" t="s">
        <v>81</v>
      </c>
      <c r="H441" s="207" t="s">
        <v>328</v>
      </c>
      <c r="I441" s="209">
        <v>33223.4</v>
      </c>
      <c r="J441" s="204"/>
      <c r="K441" s="210" t="s">
        <v>292</v>
      </c>
      <c r="L441" s="78"/>
      <c r="M441" s="78"/>
      <c r="N441" s="78"/>
      <c r="O441" s="149"/>
    </row>
    <row r="442" spans="1:15" ht="15" customHeight="1" x14ac:dyDescent="0.35">
      <c r="A442" s="201" t="s">
        <v>514</v>
      </c>
      <c r="B442" s="207" t="s">
        <v>515</v>
      </c>
      <c r="C442" s="208" t="s">
        <v>286</v>
      </c>
      <c r="D442" s="207" t="s">
        <v>287</v>
      </c>
      <c r="E442" s="207" t="s">
        <v>466</v>
      </c>
      <c r="F442" s="207" t="s">
        <v>467</v>
      </c>
      <c r="G442" s="207" t="s">
        <v>81</v>
      </c>
      <c r="H442" s="207" t="s">
        <v>328</v>
      </c>
      <c r="I442" s="209">
        <v>5154.3999999999996</v>
      </c>
      <c r="J442" s="204"/>
      <c r="K442" s="210" t="s">
        <v>292</v>
      </c>
      <c r="L442" s="78"/>
      <c r="M442" s="78"/>
      <c r="N442" s="78"/>
      <c r="O442" s="149"/>
    </row>
    <row r="443" spans="1:15" ht="15" customHeight="1" x14ac:dyDescent="0.35">
      <c r="A443" s="201" t="s">
        <v>514</v>
      </c>
      <c r="B443" s="207" t="s">
        <v>515</v>
      </c>
      <c r="C443" s="208" t="s">
        <v>286</v>
      </c>
      <c r="D443" s="207" t="s">
        <v>287</v>
      </c>
      <c r="E443" s="207" t="s">
        <v>307</v>
      </c>
      <c r="F443" s="207" t="s">
        <v>308</v>
      </c>
      <c r="G443" s="207" t="s">
        <v>81</v>
      </c>
      <c r="H443" s="207" t="s">
        <v>328</v>
      </c>
      <c r="I443" s="209">
        <v>9746</v>
      </c>
      <c r="J443" s="204"/>
      <c r="K443" s="210" t="s">
        <v>292</v>
      </c>
      <c r="L443" s="78"/>
      <c r="M443" s="78"/>
      <c r="N443" s="78"/>
      <c r="O443" s="149"/>
    </row>
    <row r="444" spans="1:15" ht="15" customHeight="1" x14ac:dyDescent="0.35">
      <c r="A444" s="201" t="s">
        <v>514</v>
      </c>
      <c r="B444" s="207" t="s">
        <v>515</v>
      </c>
      <c r="C444" s="208" t="s">
        <v>286</v>
      </c>
      <c r="D444" s="207" t="s">
        <v>287</v>
      </c>
      <c r="E444" s="207" t="s">
        <v>385</v>
      </c>
      <c r="F444" s="207" t="s">
        <v>386</v>
      </c>
      <c r="G444" s="207" t="s">
        <v>484</v>
      </c>
      <c r="H444" s="207" t="s">
        <v>485</v>
      </c>
      <c r="I444" s="209">
        <v>5171.66</v>
      </c>
      <c r="J444" s="204"/>
      <c r="K444" s="210" t="s">
        <v>292</v>
      </c>
      <c r="L444" s="78"/>
      <c r="M444" s="78"/>
      <c r="N444" s="78"/>
      <c r="O444" s="149"/>
    </row>
    <row r="445" spans="1:15" ht="15" customHeight="1" x14ac:dyDescent="0.35">
      <c r="A445" s="201" t="s">
        <v>514</v>
      </c>
      <c r="B445" s="207" t="s">
        <v>515</v>
      </c>
      <c r="C445" s="208" t="s">
        <v>286</v>
      </c>
      <c r="D445" s="207" t="s">
        <v>287</v>
      </c>
      <c r="E445" s="207" t="s">
        <v>312</v>
      </c>
      <c r="F445" s="207" t="s">
        <v>313</v>
      </c>
      <c r="G445" s="207" t="s">
        <v>81</v>
      </c>
      <c r="H445" s="207" t="s">
        <v>328</v>
      </c>
      <c r="I445" s="209">
        <v>28627.27</v>
      </c>
      <c r="J445" s="204"/>
      <c r="K445" s="210" t="s">
        <v>306</v>
      </c>
      <c r="L445" s="78"/>
      <c r="M445" s="78"/>
      <c r="N445" s="78"/>
      <c r="O445" s="149"/>
    </row>
    <row r="446" spans="1:15" ht="15" customHeight="1" x14ac:dyDescent="0.35">
      <c r="A446" s="201" t="s">
        <v>514</v>
      </c>
      <c r="B446" s="207" t="s">
        <v>515</v>
      </c>
      <c r="C446" s="208" t="s">
        <v>286</v>
      </c>
      <c r="D446" s="207" t="s">
        <v>287</v>
      </c>
      <c r="E446" s="207" t="s">
        <v>454</v>
      </c>
      <c r="F446" s="207" t="s">
        <v>455</v>
      </c>
      <c r="G446" s="207" t="s">
        <v>81</v>
      </c>
      <c r="H446" s="207" t="s">
        <v>328</v>
      </c>
      <c r="I446" s="209">
        <v>-1155524</v>
      </c>
      <c r="J446" s="204"/>
      <c r="K446" s="210" t="s">
        <v>317</v>
      </c>
      <c r="L446" s="78"/>
      <c r="M446" s="78"/>
      <c r="N446" s="78"/>
      <c r="O446" s="149"/>
    </row>
    <row r="447" spans="1:15" ht="15" customHeight="1" x14ac:dyDescent="0.35">
      <c r="A447" s="201" t="s">
        <v>514</v>
      </c>
      <c r="B447" s="207" t="s">
        <v>515</v>
      </c>
      <c r="C447" s="208" t="s">
        <v>286</v>
      </c>
      <c r="D447" s="207" t="s">
        <v>287</v>
      </c>
      <c r="E447" s="207" t="s">
        <v>401</v>
      </c>
      <c r="F447" s="207" t="s">
        <v>402</v>
      </c>
      <c r="G447" s="207" t="s">
        <v>81</v>
      </c>
      <c r="H447" s="207" t="s">
        <v>328</v>
      </c>
      <c r="I447" s="209">
        <v>-605565</v>
      </c>
      <c r="J447" s="204"/>
      <c r="K447" s="210" t="s">
        <v>311</v>
      </c>
      <c r="L447" s="78"/>
      <c r="M447" s="78"/>
      <c r="N447" s="78"/>
      <c r="O447" s="149"/>
    </row>
    <row r="448" spans="1:15" ht="15" customHeight="1" x14ac:dyDescent="0.35">
      <c r="A448" s="201" t="s">
        <v>514</v>
      </c>
      <c r="B448" s="207" t="s">
        <v>515</v>
      </c>
      <c r="C448" s="208" t="s">
        <v>286</v>
      </c>
      <c r="D448" s="207" t="s">
        <v>287</v>
      </c>
      <c r="E448" s="207" t="s">
        <v>456</v>
      </c>
      <c r="F448" s="207" t="s">
        <v>457</v>
      </c>
      <c r="G448" s="207" t="s">
        <v>81</v>
      </c>
      <c r="H448" s="207" t="s">
        <v>328</v>
      </c>
      <c r="I448" s="209">
        <v>-97713</v>
      </c>
      <c r="J448" s="204"/>
      <c r="K448" s="210" t="s">
        <v>311</v>
      </c>
      <c r="L448" s="78"/>
      <c r="M448" s="78"/>
      <c r="N448" s="78"/>
      <c r="O448" s="149"/>
    </row>
    <row r="449" spans="1:15" ht="15" customHeight="1" x14ac:dyDescent="0.35">
      <c r="A449" s="201" t="s">
        <v>514</v>
      </c>
      <c r="B449" s="207" t="s">
        <v>515</v>
      </c>
      <c r="C449" s="208" t="s">
        <v>286</v>
      </c>
      <c r="D449" s="207" t="s">
        <v>287</v>
      </c>
      <c r="E449" s="207" t="s">
        <v>320</v>
      </c>
      <c r="F449" s="207" t="s">
        <v>313</v>
      </c>
      <c r="G449" s="207" t="s">
        <v>81</v>
      </c>
      <c r="H449" s="207" t="s">
        <v>328</v>
      </c>
      <c r="I449" s="209">
        <v>-28627.27</v>
      </c>
      <c r="J449" s="204"/>
      <c r="K449" s="210" t="s">
        <v>314</v>
      </c>
      <c r="L449" s="78"/>
      <c r="M449" s="78"/>
      <c r="N449" s="78"/>
      <c r="O449" s="149"/>
    </row>
    <row r="450" spans="1:15" ht="15" customHeight="1" x14ac:dyDescent="0.35">
      <c r="A450" s="201" t="s">
        <v>514</v>
      </c>
      <c r="B450" s="207" t="s">
        <v>515</v>
      </c>
      <c r="C450" s="208" t="s">
        <v>286</v>
      </c>
      <c r="D450" s="207" t="s">
        <v>287</v>
      </c>
      <c r="E450" s="207" t="s">
        <v>403</v>
      </c>
      <c r="F450" s="207" t="s">
        <v>404</v>
      </c>
      <c r="G450" s="207" t="s">
        <v>421</v>
      </c>
      <c r="H450" s="207" t="s">
        <v>422</v>
      </c>
      <c r="I450" s="209">
        <v>-22919.99</v>
      </c>
      <c r="J450" s="204"/>
      <c r="K450" s="210" t="s">
        <v>324</v>
      </c>
      <c r="L450" s="78"/>
      <c r="M450" s="78"/>
      <c r="N450" s="78"/>
      <c r="O450" s="149"/>
    </row>
    <row r="451" spans="1:15" ht="15" customHeight="1" x14ac:dyDescent="0.35">
      <c r="A451" s="201" t="s">
        <v>514</v>
      </c>
      <c r="B451" s="207" t="s">
        <v>515</v>
      </c>
      <c r="C451" s="208" t="s">
        <v>458</v>
      </c>
      <c r="D451" s="207" t="s">
        <v>459</v>
      </c>
      <c r="E451" s="207" t="s">
        <v>373</v>
      </c>
      <c r="F451" s="207" t="s">
        <v>374</v>
      </c>
      <c r="G451" s="207" t="s">
        <v>81</v>
      </c>
      <c r="H451" s="207" t="s">
        <v>328</v>
      </c>
      <c r="I451" s="209">
        <v>307117.73</v>
      </c>
      <c r="J451" s="204"/>
      <c r="K451" s="210" t="s">
        <v>292</v>
      </c>
      <c r="L451" s="78"/>
      <c r="M451" s="78"/>
      <c r="N451" s="78"/>
      <c r="O451" s="149"/>
    </row>
    <row r="452" spans="1:15" ht="15" customHeight="1" x14ac:dyDescent="0.35">
      <c r="A452" s="201" t="s">
        <v>514</v>
      </c>
      <c r="B452" s="207" t="s">
        <v>515</v>
      </c>
      <c r="C452" s="208" t="s">
        <v>458</v>
      </c>
      <c r="D452" s="207" t="s">
        <v>459</v>
      </c>
      <c r="E452" s="207" t="s">
        <v>312</v>
      </c>
      <c r="F452" s="207" t="s">
        <v>313</v>
      </c>
      <c r="G452" s="207" t="s">
        <v>81</v>
      </c>
      <c r="H452" s="207" t="s">
        <v>328</v>
      </c>
      <c r="I452" s="209">
        <v>45993.74</v>
      </c>
      <c r="J452" s="204"/>
      <c r="K452" s="210" t="s">
        <v>306</v>
      </c>
      <c r="L452" s="78"/>
      <c r="M452" s="78"/>
      <c r="N452" s="78"/>
      <c r="O452" s="149"/>
    </row>
    <row r="453" spans="1:15" ht="15" customHeight="1" x14ac:dyDescent="0.35">
      <c r="A453" s="201" t="s">
        <v>514</v>
      </c>
      <c r="B453" s="207" t="s">
        <v>515</v>
      </c>
      <c r="C453" s="208" t="s">
        <v>458</v>
      </c>
      <c r="D453" s="207" t="s">
        <v>459</v>
      </c>
      <c r="E453" s="207" t="s">
        <v>419</v>
      </c>
      <c r="F453" s="207" t="s">
        <v>420</v>
      </c>
      <c r="G453" s="207" t="s">
        <v>81</v>
      </c>
      <c r="H453" s="207" t="s">
        <v>328</v>
      </c>
      <c r="I453" s="209">
        <v>4848.71</v>
      </c>
      <c r="J453" s="204"/>
      <c r="K453" s="210" t="s">
        <v>325</v>
      </c>
      <c r="L453" s="78"/>
      <c r="M453" s="78"/>
      <c r="N453" s="78"/>
      <c r="O453" s="149"/>
    </row>
    <row r="454" spans="1:15" ht="15" customHeight="1" x14ac:dyDescent="0.35">
      <c r="A454" s="201" t="s">
        <v>514</v>
      </c>
      <c r="B454" s="207" t="s">
        <v>515</v>
      </c>
      <c r="C454" s="208" t="s">
        <v>458</v>
      </c>
      <c r="D454" s="207" t="s">
        <v>459</v>
      </c>
      <c r="E454" s="207" t="s">
        <v>460</v>
      </c>
      <c r="F454" s="207" t="s">
        <v>461</v>
      </c>
      <c r="G454" s="207" t="s">
        <v>81</v>
      </c>
      <c r="H454" s="207" t="s">
        <v>328</v>
      </c>
      <c r="I454" s="209">
        <v>-312143</v>
      </c>
      <c r="J454" s="204"/>
      <c r="K454" s="210" t="s">
        <v>315</v>
      </c>
      <c r="L454" s="78"/>
      <c r="M454" s="78"/>
      <c r="N454" s="78"/>
      <c r="O454" s="149"/>
    </row>
    <row r="455" spans="1:15" ht="15" customHeight="1" x14ac:dyDescent="0.35">
      <c r="A455" s="201" t="s">
        <v>514</v>
      </c>
      <c r="B455" s="207" t="s">
        <v>515</v>
      </c>
      <c r="C455" s="208" t="s">
        <v>458</v>
      </c>
      <c r="D455" s="207" t="s">
        <v>459</v>
      </c>
      <c r="E455" s="207" t="s">
        <v>320</v>
      </c>
      <c r="F455" s="207" t="s">
        <v>313</v>
      </c>
      <c r="G455" s="207" t="s">
        <v>81</v>
      </c>
      <c r="H455" s="207" t="s">
        <v>328</v>
      </c>
      <c r="I455" s="209">
        <v>-45993.74</v>
      </c>
      <c r="J455" s="204"/>
      <c r="K455" s="210" t="s">
        <v>314</v>
      </c>
      <c r="L455" s="78"/>
      <c r="M455" s="78"/>
      <c r="N455" s="78"/>
      <c r="O455" s="149"/>
    </row>
    <row r="456" spans="1:15" ht="15" customHeight="1" x14ac:dyDescent="0.35">
      <c r="A456" s="201" t="s">
        <v>514</v>
      </c>
      <c r="B456" s="207" t="s">
        <v>515</v>
      </c>
      <c r="C456" s="208" t="s">
        <v>458</v>
      </c>
      <c r="D456" s="207" t="s">
        <v>459</v>
      </c>
      <c r="E456" s="207" t="s">
        <v>430</v>
      </c>
      <c r="F456" s="207" t="s">
        <v>431</v>
      </c>
      <c r="G456" s="207" t="s">
        <v>81</v>
      </c>
      <c r="H456" s="207" t="s">
        <v>328</v>
      </c>
      <c r="I456" s="209">
        <v>-205.06</v>
      </c>
      <c r="J456" s="204"/>
      <c r="K456" s="210" t="s">
        <v>325</v>
      </c>
      <c r="L456" s="78"/>
      <c r="M456" s="78"/>
      <c r="N456" s="78"/>
      <c r="O456" s="149"/>
    </row>
    <row r="457" spans="1:15" ht="15" customHeight="1" x14ac:dyDescent="0.35">
      <c r="A457" s="201" t="s">
        <v>516</v>
      </c>
      <c r="B457" s="207" t="s">
        <v>517</v>
      </c>
      <c r="C457" s="208" t="s">
        <v>286</v>
      </c>
      <c r="D457" s="207" t="s">
        <v>287</v>
      </c>
      <c r="E457" s="207" t="s">
        <v>345</v>
      </c>
      <c r="F457" s="207" t="s">
        <v>346</v>
      </c>
      <c r="G457" s="207" t="s">
        <v>81</v>
      </c>
      <c r="H457" s="207" t="s">
        <v>328</v>
      </c>
      <c r="I457" s="209">
        <v>9699423.1799999997</v>
      </c>
      <c r="J457" s="204"/>
      <c r="K457" s="210" t="s">
        <v>293</v>
      </c>
      <c r="L457" s="78"/>
      <c r="M457" s="78"/>
      <c r="N457" s="78"/>
      <c r="O457" s="149"/>
    </row>
    <row r="458" spans="1:15" ht="15" customHeight="1" x14ac:dyDescent="0.35">
      <c r="A458" s="201" t="s">
        <v>516</v>
      </c>
      <c r="B458" s="207" t="s">
        <v>517</v>
      </c>
      <c r="C458" s="208" t="s">
        <v>286</v>
      </c>
      <c r="D458" s="207" t="s">
        <v>287</v>
      </c>
      <c r="E458" s="207" t="s">
        <v>363</v>
      </c>
      <c r="F458" s="207" t="s">
        <v>364</v>
      </c>
      <c r="G458" s="207" t="s">
        <v>81</v>
      </c>
      <c r="H458" s="207" t="s">
        <v>328</v>
      </c>
      <c r="I458" s="209">
        <v>238506.82</v>
      </c>
      <c r="J458" s="204"/>
      <c r="K458" s="210" t="s">
        <v>293</v>
      </c>
      <c r="L458" s="78"/>
      <c r="M458" s="78"/>
      <c r="N458" s="78"/>
      <c r="O458" s="149"/>
    </row>
    <row r="459" spans="1:15" ht="15" customHeight="1" x14ac:dyDescent="0.35">
      <c r="A459" s="201" t="s">
        <v>516</v>
      </c>
      <c r="B459" s="207" t="s">
        <v>517</v>
      </c>
      <c r="C459" s="208" t="s">
        <v>286</v>
      </c>
      <c r="D459" s="207" t="s">
        <v>287</v>
      </c>
      <c r="E459" s="207" t="s">
        <v>363</v>
      </c>
      <c r="F459" s="207" t="s">
        <v>364</v>
      </c>
      <c r="G459" s="207" t="s">
        <v>510</v>
      </c>
      <c r="H459" s="207" t="s">
        <v>511</v>
      </c>
      <c r="I459" s="209">
        <v>17101.599999999999</v>
      </c>
      <c r="J459" s="204"/>
      <c r="K459" s="210" t="s">
        <v>293</v>
      </c>
      <c r="L459" s="78"/>
      <c r="M459" s="78"/>
      <c r="N459" s="78"/>
      <c r="O459" s="149"/>
    </row>
    <row r="460" spans="1:15" ht="15" customHeight="1" x14ac:dyDescent="0.35">
      <c r="A460" s="201" t="s">
        <v>516</v>
      </c>
      <c r="B460" s="207" t="s">
        <v>517</v>
      </c>
      <c r="C460" s="208" t="s">
        <v>286</v>
      </c>
      <c r="D460" s="207" t="s">
        <v>287</v>
      </c>
      <c r="E460" s="207" t="s">
        <v>363</v>
      </c>
      <c r="F460" s="207" t="s">
        <v>364</v>
      </c>
      <c r="G460" s="207" t="s">
        <v>518</v>
      </c>
      <c r="H460" s="207" t="s">
        <v>519</v>
      </c>
      <c r="I460" s="209">
        <v>174416.61</v>
      </c>
      <c r="J460" s="204"/>
      <c r="K460" s="210" t="s">
        <v>324</v>
      </c>
      <c r="L460" s="78"/>
      <c r="M460" s="78"/>
      <c r="N460" s="78"/>
      <c r="O460" s="149"/>
    </row>
    <row r="461" spans="1:15" ht="15" customHeight="1" x14ac:dyDescent="0.35">
      <c r="A461" s="201" t="s">
        <v>516</v>
      </c>
      <c r="B461" s="207" t="s">
        <v>517</v>
      </c>
      <c r="C461" s="208" t="s">
        <v>286</v>
      </c>
      <c r="D461" s="207" t="s">
        <v>287</v>
      </c>
      <c r="E461" s="207" t="s">
        <v>365</v>
      </c>
      <c r="F461" s="207" t="s">
        <v>366</v>
      </c>
      <c r="G461" s="207" t="s">
        <v>81</v>
      </c>
      <c r="H461" s="207" t="s">
        <v>328</v>
      </c>
      <c r="I461" s="209">
        <v>177381.62</v>
      </c>
      <c r="J461" s="204"/>
      <c r="K461" s="210" t="s">
        <v>293</v>
      </c>
      <c r="L461" s="78"/>
      <c r="M461" s="78"/>
      <c r="N461" s="78"/>
      <c r="O461" s="149"/>
    </row>
    <row r="462" spans="1:15" ht="15" customHeight="1" x14ac:dyDescent="0.35">
      <c r="A462" s="201" t="s">
        <v>516</v>
      </c>
      <c r="B462" s="207" t="s">
        <v>517</v>
      </c>
      <c r="C462" s="208" t="s">
        <v>286</v>
      </c>
      <c r="D462" s="207" t="s">
        <v>287</v>
      </c>
      <c r="E462" s="207" t="s">
        <v>365</v>
      </c>
      <c r="F462" s="207" t="s">
        <v>366</v>
      </c>
      <c r="G462" s="207" t="s">
        <v>518</v>
      </c>
      <c r="H462" s="207" t="s">
        <v>519</v>
      </c>
      <c r="I462" s="209">
        <v>14829.01</v>
      </c>
      <c r="J462" s="204"/>
      <c r="K462" s="210" t="s">
        <v>324</v>
      </c>
      <c r="L462" s="78"/>
      <c r="M462" s="78"/>
      <c r="N462" s="78"/>
      <c r="O462" s="149"/>
    </row>
    <row r="463" spans="1:15" ht="15" customHeight="1" x14ac:dyDescent="0.35">
      <c r="A463" s="201" t="s">
        <v>516</v>
      </c>
      <c r="B463" s="207" t="s">
        <v>517</v>
      </c>
      <c r="C463" s="208" t="s">
        <v>286</v>
      </c>
      <c r="D463" s="207" t="s">
        <v>287</v>
      </c>
      <c r="E463" s="207" t="s">
        <v>444</v>
      </c>
      <c r="F463" s="207" t="s">
        <v>445</v>
      </c>
      <c r="G463" s="207" t="s">
        <v>81</v>
      </c>
      <c r="H463" s="207" t="s">
        <v>328</v>
      </c>
      <c r="I463" s="209">
        <v>42377.54</v>
      </c>
      <c r="J463" s="204"/>
      <c r="K463" s="210" t="s">
        <v>293</v>
      </c>
      <c r="L463" s="78"/>
      <c r="M463" s="78"/>
      <c r="N463" s="78"/>
      <c r="O463" s="149"/>
    </row>
    <row r="464" spans="1:15" ht="15" customHeight="1" x14ac:dyDescent="0.35">
      <c r="A464" s="201" t="s">
        <v>516</v>
      </c>
      <c r="B464" s="207" t="s">
        <v>517</v>
      </c>
      <c r="C464" s="208" t="s">
        <v>286</v>
      </c>
      <c r="D464" s="207" t="s">
        <v>287</v>
      </c>
      <c r="E464" s="207" t="s">
        <v>347</v>
      </c>
      <c r="F464" s="207" t="s">
        <v>348</v>
      </c>
      <c r="G464" s="207" t="s">
        <v>81</v>
      </c>
      <c r="H464" s="207" t="s">
        <v>328</v>
      </c>
      <c r="I464" s="209">
        <v>160989.12</v>
      </c>
      <c r="J464" s="204"/>
      <c r="K464" s="210" t="s">
        <v>293</v>
      </c>
      <c r="L464" s="78"/>
      <c r="M464" s="78"/>
      <c r="N464" s="78"/>
      <c r="O464" s="149"/>
    </row>
    <row r="465" spans="1:15" ht="15" customHeight="1" x14ac:dyDescent="0.35">
      <c r="A465" s="201" t="s">
        <v>516</v>
      </c>
      <c r="B465" s="207" t="s">
        <v>517</v>
      </c>
      <c r="C465" s="208" t="s">
        <v>286</v>
      </c>
      <c r="D465" s="207" t="s">
        <v>287</v>
      </c>
      <c r="E465" s="207" t="s">
        <v>446</v>
      </c>
      <c r="F465" s="207" t="s">
        <v>447</v>
      </c>
      <c r="G465" s="207" t="s">
        <v>81</v>
      </c>
      <c r="H465" s="207" t="s">
        <v>328</v>
      </c>
      <c r="I465" s="209">
        <v>36268.480000000003</v>
      </c>
      <c r="J465" s="204"/>
      <c r="K465" s="210" t="s">
        <v>293</v>
      </c>
      <c r="L465" s="78"/>
      <c r="M465" s="78"/>
      <c r="N465" s="78"/>
      <c r="O465" s="149"/>
    </row>
    <row r="466" spans="1:15" ht="15" customHeight="1" x14ac:dyDescent="0.35">
      <c r="A466" s="201" t="s">
        <v>516</v>
      </c>
      <c r="B466" s="207" t="s">
        <v>517</v>
      </c>
      <c r="C466" s="208" t="s">
        <v>286</v>
      </c>
      <c r="D466" s="207" t="s">
        <v>287</v>
      </c>
      <c r="E466" s="207" t="s">
        <v>446</v>
      </c>
      <c r="F466" s="207" t="s">
        <v>447</v>
      </c>
      <c r="G466" s="207" t="s">
        <v>518</v>
      </c>
      <c r="H466" s="207" t="s">
        <v>519</v>
      </c>
      <c r="I466" s="209">
        <v>666.68</v>
      </c>
      <c r="J466" s="204"/>
      <c r="K466" s="210" t="s">
        <v>324</v>
      </c>
      <c r="L466" s="78"/>
      <c r="M466" s="78"/>
      <c r="N466" s="78"/>
      <c r="O466" s="149"/>
    </row>
    <row r="467" spans="1:15" ht="15" customHeight="1" x14ac:dyDescent="0.35">
      <c r="A467" s="201" t="s">
        <v>516</v>
      </c>
      <c r="B467" s="207" t="s">
        <v>517</v>
      </c>
      <c r="C467" s="208" t="s">
        <v>286</v>
      </c>
      <c r="D467" s="207" t="s">
        <v>287</v>
      </c>
      <c r="E467" s="207" t="s">
        <v>349</v>
      </c>
      <c r="F467" s="207" t="s">
        <v>350</v>
      </c>
      <c r="G467" s="207" t="s">
        <v>81</v>
      </c>
      <c r="H467" s="207" t="s">
        <v>328</v>
      </c>
      <c r="I467" s="209">
        <v>1442334.7</v>
      </c>
      <c r="J467" s="204"/>
      <c r="K467" s="210" t="s">
        <v>296</v>
      </c>
      <c r="L467" s="78"/>
      <c r="M467" s="78"/>
      <c r="N467" s="78"/>
      <c r="O467" s="149"/>
    </row>
    <row r="468" spans="1:15" ht="15" customHeight="1" x14ac:dyDescent="0.35">
      <c r="A468" s="201" t="s">
        <v>516</v>
      </c>
      <c r="B468" s="207" t="s">
        <v>517</v>
      </c>
      <c r="C468" s="208" t="s">
        <v>286</v>
      </c>
      <c r="D468" s="207" t="s">
        <v>287</v>
      </c>
      <c r="E468" s="207" t="s">
        <v>349</v>
      </c>
      <c r="F468" s="207" t="s">
        <v>350</v>
      </c>
      <c r="G468" s="207" t="s">
        <v>510</v>
      </c>
      <c r="H468" s="207" t="s">
        <v>511</v>
      </c>
      <c r="I468" s="209">
        <v>2183.5</v>
      </c>
      <c r="J468" s="204"/>
      <c r="K468" s="210" t="s">
        <v>296</v>
      </c>
      <c r="L468" s="78"/>
      <c r="M468" s="78"/>
      <c r="N468" s="78"/>
      <c r="O468" s="149"/>
    </row>
    <row r="469" spans="1:15" ht="15" customHeight="1" x14ac:dyDescent="0.35">
      <c r="A469" s="201" t="s">
        <v>516</v>
      </c>
      <c r="B469" s="207" t="s">
        <v>517</v>
      </c>
      <c r="C469" s="208" t="s">
        <v>286</v>
      </c>
      <c r="D469" s="207" t="s">
        <v>287</v>
      </c>
      <c r="E469" s="207" t="s">
        <v>349</v>
      </c>
      <c r="F469" s="207" t="s">
        <v>350</v>
      </c>
      <c r="G469" s="207" t="s">
        <v>518</v>
      </c>
      <c r="H469" s="207" t="s">
        <v>519</v>
      </c>
      <c r="I469" s="209">
        <v>24138.57</v>
      </c>
      <c r="J469" s="204"/>
      <c r="K469" s="210" t="s">
        <v>324</v>
      </c>
      <c r="L469" s="78"/>
      <c r="M469" s="78"/>
      <c r="N469" s="78"/>
      <c r="O469" s="149"/>
    </row>
    <row r="470" spans="1:15" ht="15" customHeight="1" x14ac:dyDescent="0.35">
      <c r="A470" s="201" t="s">
        <v>516</v>
      </c>
      <c r="B470" s="207" t="s">
        <v>517</v>
      </c>
      <c r="C470" s="208" t="s">
        <v>286</v>
      </c>
      <c r="D470" s="207" t="s">
        <v>287</v>
      </c>
      <c r="E470" s="207" t="s">
        <v>351</v>
      </c>
      <c r="F470" s="207" t="s">
        <v>352</v>
      </c>
      <c r="G470" s="207" t="s">
        <v>81</v>
      </c>
      <c r="H470" s="207" t="s">
        <v>328</v>
      </c>
      <c r="I470" s="209">
        <v>14802.63</v>
      </c>
      <c r="J470" s="204"/>
      <c r="K470" s="210" t="s">
        <v>293</v>
      </c>
      <c r="L470" s="78"/>
      <c r="M470" s="78"/>
      <c r="N470" s="78"/>
      <c r="O470" s="149"/>
    </row>
    <row r="471" spans="1:15" ht="15" customHeight="1" x14ac:dyDescent="0.35">
      <c r="A471" s="201" t="s">
        <v>516</v>
      </c>
      <c r="B471" s="207" t="s">
        <v>517</v>
      </c>
      <c r="C471" s="208" t="s">
        <v>286</v>
      </c>
      <c r="D471" s="207" t="s">
        <v>287</v>
      </c>
      <c r="E471" s="207" t="s">
        <v>351</v>
      </c>
      <c r="F471" s="207" t="s">
        <v>352</v>
      </c>
      <c r="G471" s="207" t="s">
        <v>518</v>
      </c>
      <c r="H471" s="207" t="s">
        <v>519</v>
      </c>
      <c r="I471" s="209">
        <v>334.8</v>
      </c>
      <c r="J471" s="204"/>
      <c r="K471" s="210" t="s">
        <v>324</v>
      </c>
      <c r="L471" s="78"/>
      <c r="M471" s="78"/>
      <c r="N471" s="78"/>
      <c r="O471" s="149"/>
    </row>
    <row r="472" spans="1:15" ht="15" customHeight="1" x14ac:dyDescent="0.35">
      <c r="A472" s="201" t="s">
        <v>516</v>
      </c>
      <c r="B472" s="207" t="s">
        <v>517</v>
      </c>
      <c r="C472" s="208" t="s">
        <v>286</v>
      </c>
      <c r="D472" s="207" t="s">
        <v>287</v>
      </c>
      <c r="E472" s="207" t="s">
        <v>353</v>
      </c>
      <c r="F472" s="207" t="s">
        <v>354</v>
      </c>
      <c r="G472" s="207" t="s">
        <v>81</v>
      </c>
      <c r="H472" s="207" t="s">
        <v>328</v>
      </c>
      <c r="I472" s="209">
        <v>-14802.63</v>
      </c>
      <c r="J472" s="204"/>
      <c r="K472" s="210" t="s">
        <v>293</v>
      </c>
      <c r="L472" s="78"/>
      <c r="M472" s="78"/>
      <c r="N472" s="78"/>
      <c r="O472" s="149"/>
    </row>
    <row r="473" spans="1:15" ht="15" customHeight="1" x14ac:dyDescent="0.35">
      <c r="A473" s="201" t="s">
        <v>516</v>
      </c>
      <c r="B473" s="207" t="s">
        <v>517</v>
      </c>
      <c r="C473" s="208" t="s">
        <v>286</v>
      </c>
      <c r="D473" s="207" t="s">
        <v>287</v>
      </c>
      <c r="E473" s="207" t="s">
        <v>353</v>
      </c>
      <c r="F473" s="207" t="s">
        <v>354</v>
      </c>
      <c r="G473" s="207" t="s">
        <v>518</v>
      </c>
      <c r="H473" s="207" t="s">
        <v>519</v>
      </c>
      <c r="I473" s="209">
        <v>-334.8</v>
      </c>
      <c r="J473" s="204"/>
      <c r="K473" s="210" t="s">
        <v>324</v>
      </c>
      <c r="L473" s="78"/>
      <c r="M473" s="78"/>
      <c r="N473" s="78"/>
      <c r="O473" s="149"/>
    </row>
    <row r="474" spans="1:15" ht="15" customHeight="1" x14ac:dyDescent="0.35">
      <c r="A474" s="201" t="s">
        <v>516</v>
      </c>
      <c r="B474" s="207" t="s">
        <v>517</v>
      </c>
      <c r="C474" s="208" t="s">
        <v>286</v>
      </c>
      <c r="D474" s="207" t="s">
        <v>287</v>
      </c>
      <c r="E474" s="207" t="s">
        <v>355</v>
      </c>
      <c r="F474" s="207" t="s">
        <v>356</v>
      </c>
      <c r="G474" s="207" t="s">
        <v>81</v>
      </c>
      <c r="H474" s="207" t="s">
        <v>328</v>
      </c>
      <c r="I474" s="209">
        <v>1586194.58</v>
      </c>
      <c r="J474" s="204"/>
      <c r="K474" s="210" t="s">
        <v>301</v>
      </c>
      <c r="L474" s="78"/>
      <c r="M474" s="78"/>
      <c r="N474" s="78"/>
      <c r="O474" s="149"/>
    </row>
    <row r="475" spans="1:15" ht="15" customHeight="1" x14ac:dyDescent="0.35">
      <c r="A475" s="201" t="s">
        <v>516</v>
      </c>
      <c r="B475" s="207" t="s">
        <v>517</v>
      </c>
      <c r="C475" s="208" t="s">
        <v>286</v>
      </c>
      <c r="D475" s="207" t="s">
        <v>287</v>
      </c>
      <c r="E475" s="207" t="s">
        <v>355</v>
      </c>
      <c r="F475" s="207" t="s">
        <v>356</v>
      </c>
      <c r="G475" s="207" t="s">
        <v>510</v>
      </c>
      <c r="H475" s="207" t="s">
        <v>511</v>
      </c>
      <c r="I475" s="209">
        <v>2719.3</v>
      </c>
      <c r="J475" s="204"/>
      <c r="K475" s="210" t="s">
        <v>301</v>
      </c>
      <c r="L475" s="78"/>
      <c r="M475" s="78"/>
      <c r="N475" s="78"/>
      <c r="O475" s="149"/>
    </row>
    <row r="476" spans="1:15" ht="15" customHeight="1" x14ac:dyDescent="0.35">
      <c r="A476" s="201" t="s">
        <v>516</v>
      </c>
      <c r="B476" s="207" t="s">
        <v>517</v>
      </c>
      <c r="C476" s="208" t="s">
        <v>286</v>
      </c>
      <c r="D476" s="207" t="s">
        <v>287</v>
      </c>
      <c r="E476" s="207" t="s">
        <v>355</v>
      </c>
      <c r="F476" s="207" t="s">
        <v>356</v>
      </c>
      <c r="G476" s="207" t="s">
        <v>518</v>
      </c>
      <c r="H476" s="207" t="s">
        <v>519</v>
      </c>
      <c r="I476" s="209">
        <v>30228.39</v>
      </c>
      <c r="J476" s="204"/>
      <c r="K476" s="210" t="s">
        <v>324</v>
      </c>
      <c r="L476" s="78"/>
      <c r="M476" s="78"/>
      <c r="N476" s="78"/>
      <c r="O476" s="149"/>
    </row>
    <row r="477" spans="1:15" ht="15" customHeight="1" x14ac:dyDescent="0.35">
      <c r="A477" s="201" t="s">
        <v>516</v>
      </c>
      <c r="B477" s="207" t="s">
        <v>517</v>
      </c>
      <c r="C477" s="208" t="s">
        <v>286</v>
      </c>
      <c r="D477" s="207" t="s">
        <v>287</v>
      </c>
      <c r="E477" s="207" t="s">
        <v>415</v>
      </c>
      <c r="F477" s="207" t="s">
        <v>416</v>
      </c>
      <c r="G477" s="207" t="s">
        <v>81</v>
      </c>
      <c r="H477" s="207" t="s">
        <v>328</v>
      </c>
      <c r="I477" s="209">
        <v>12636.37</v>
      </c>
      <c r="J477" s="204"/>
      <c r="K477" s="210" t="s">
        <v>292</v>
      </c>
      <c r="L477" s="78"/>
      <c r="M477" s="78"/>
      <c r="N477" s="78"/>
      <c r="O477" s="149"/>
    </row>
    <row r="478" spans="1:15" ht="15" customHeight="1" x14ac:dyDescent="0.35">
      <c r="A478" s="201" t="s">
        <v>516</v>
      </c>
      <c r="B478" s="207" t="s">
        <v>517</v>
      </c>
      <c r="C478" s="208" t="s">
        <v>286</v>
      </c>
      <c r="D478" s="207" t="s">
        <v>287</v>
      </c>
      <c r="E478" s="207" t="s">
        <v>474</v>
      </c>
      <c r="F478" s="207" t="s">
        <v>475</v>
      </c>
      <c r="G478" s="207" t="s">
        <v>81</v>
      </c>
      <c r="H478" s="207" t="s">
        <v>328</v>
      </c>
      <c r="I478" s="209">
        <v>1565.22</v>
      </c>
      <c r="J478" s="204"/>
      <c r="K478" s="210" t="s">
        <v>292</v>
      </c>
      <c r="L478" s="78"/>
      <c r="M478" s="78"/>
      <c r="N478" s="78"/>
      <c r="O478" s="149"/>
    </row>
    <row r="479" spans="1:15" ht="15" customHeight="1" x14ac:dyDescent="0.35">
      <c r="A479" s="201" t="s">
        <v>516</v>
      </c>
      <c r="B479" s="207" t="s">
        <v>517</v>
      </c>
      <c r="C479" s="208" t="s">
        <v>286</v>
      </c>
      <c r="D479" s="207" t="s">
        <v>287</v>
      </c>
      <c r="E479" s="207" t="s">
        <v>373</v>
      </c>
      <c r="F479" s="207" t="s">
        <v>374</v>
      </c>
      <c r="G479" s="207" t="s">
        <v>81</v>
      </c>
      <c r="H479" s="207" t="s">
        <v>328</v>
      </c>
      <c r="I479" s="209">
        <v>252.26</v>
      </c>
      <c r="J479" s="204"/>
      <c r="K479" s="210" t="s">
        <v>292</v>
      </c>
      <c r="L479" s="78"/>
      <c r="M479" s="78"/>
      <c r="N479" s="78"/>
      <c r="O479" s="149"/>
    </row>
    <row r="480" spans="1:15" ht="15" customHeight="1" x14ac:dyDescent="0.35">
      <c r="A480" s="201" t="s">
        <v>516</v>
      </c>
      <c r="B480" s="207" t="s">
        <v>517</v>
      </c>
      <c r="C480" s="208" t="s">
        <v>286</v>
      </c>
      <c r="D480" s="207" t="s">
        <v>287</v>
      </c>
      <c r="E480" s="207" t="s">
        <v>375</v>
      </c>
      <c r="F480" s="207" t="s">
        <v>376</v>
      </c>
      <c r="G480" s="207" t="s">
        <v>81</v>
      </c>
      <c r="H480" s="207" t="s">
        <v>328</v>
      </c>
      <c r="I480" s="209">
        <v>58123.34</v>
      </c>
      <c r="J480" s="204"/>
      <c r="K480" s="210" t="s">
        <v>292</v>
      </c>
      <c r="L480" s="78"/>
      <c r="M480" s="78"/>
      <c r="N480" s="78"/>
      <c r="O480" s="149"/>
    </row>
    <row r="481" spans="1:15" ht="15" customHeight="1" x14ac:dyDescent="0.35">
      <c r="A481" s="201" t="s">
        <v>516</v>
      </c>
      <c r="B481" s="207" t="s">
        <v>517</v>
      </c>
      <c r="C481" s="208" t="s">
        <v>286</v>
      </c>
      <c r="D481" s="207" t="s">
        <v>287</v>
      </c>
      <c r="E481" s="207" t="s">
        <v>375</v>
      </c>
      <c r="F481" s="207" t="s">
        <v>376</v>
      </c>
      <c r="G481" s="207" t="s">
        <v>518</v>
      </c>
      <c r="H481" s="207" t="s">
        <v>519</v>
      </c>
      <c r="I481" s="209">
        <v>4316.5</v>
      </c>
      <c r="J481" s="204"/>
      <c r="K481" s="210" t="s">
        <v>324</v>
      </c>
      <c r="L481" s="78"/>
      <c r="M481" s="78"/>
      <c r="N481" s="78"/>
      <c r="O481" s="149"/>
    </row>
    <row r="482" spans="1:15" ht="15" customHeight="1" x14ac:dyDescent="0.35">
      <c r="A482" s="201" t="s">
        <v>516</v>
      </c>
      <c r="B482" s="207" t="s">
        <v>517</v>
      </c>
      <c r="C482" s="208" t="s">
        <v>286</v>
      </c>
      <c r="D482" s="207" t="s">
        <v>287</v>
      </c>
      <c r="E482" s="207" t="s">
        <v>377</v>
      </c>
      <c r="F482" s="207" t="s">
        <v>378</v>
      </c>
      <c r="G482" s="207" t="s">
        <v>81</v>
      </c>
      <c r="H482" s="207" t="s">
        <v>328</v>
      </c>
      <c r="I482" s="209">
        <v>17558.48</v>
      </c>
      <c r="J482" s="204"/>
      <c r="K482" s="210" t="s">
        <v>292</v>
      </c>
      <c r="L482" s="78"/>
      <c r="M482" s="78"/>
      <c r="N482" s="78"/>
      <c r="O482" s="149"/>
    </row>
    <row r="483" spans="1:15" ht="15" customHeight="1" x14ac:dyDescent="0.35">
      <c r="A483" s="201" t="s">
        <v>516</v>
      </c>
      <c r="B483" s="207" t="s">
        <v>517</v>
      </c>
      <c r="C483" s="208" t="s">
        <v>286</v>
      </c>
      <c r="D483" s="207" t="s">
        <v>287</v>
      </c>
      <c r="E483" s="207" t="s">
        <v>434</v>
      </c>
      <c r="F483" s="207" t="s">
        <v>435</v>
      </c>
      <c r="G483" s="207" t="s">
        <v>81</v>
      </c>
      <c r="H483" s="207" t="s">
        <v>328</v>
      </c>
      <c r="I483" s="209">
        <v>4392</v>
      </c>
      <c r="J483" s="204"/>
      <c r="K483" s="210" t="s">
        <v>292</v>
      </c>
      <c r="L483" s="78"/>
      <c r="M483" s="78"/>
      <c r="N483" s="78"/>
      <c r="O483" s="149"/>
    </row>
    <row r="484" spans="1:15" ht="15" customHeight="1" x14ac:dyDescent="0.35">
      <c r="A484" s="201" t="s">
        <v>516</v>
      </c>
      <c r="B484" s="207" t="s">
        <v>517</v>
      </c>
      <c r="C484" s="208" t="s">
        <v>286</v>
      </c>
      <c r="D484" s="207" t="s">
        <v>287</v>
      </c>
      <c r="E484" s="207" t="s">
        <v>288</v>
      </c>
      <c r="F484" s="207" t="s">
        <v>289</v>
      </c>
      <c r="G484" s="207" t="s">
        <v>81</v>
      </c>
      <c r="H484" s="207" t="s">
        <v>328</v>
      </c>
      <c r="I484" s="209">
        <v>8976.01</v>
      </c>
      <c r="J484" s="204"/>
      <c r="K484" s="210" t="s">
        <v>292</v>
      </c>
      <c r="L484" s="78"/>
      <c r="M484" s="78"/>
      <c r="N484" s="78"/>
      <c r="O484" s="149"/>
    </row>
    <row r="485" spans="1:15" ht="15" customHeight="1" x14ac:dyDescent="0.35">
      <c r="A485" s="201" t="s">
        <v>516</v>
      </c>
      <c r="B485" s="207" t="s">
        <v>517</v>
      </c>
      <c r="C485" s="208" t="s">
        <v>286</v>
      </c>
      <c r="D485" s="207" t="s">
        <v>287</v>
      </c>
      <c r="E485" s="207" t="s">
        <v>359</v>
      </c>
      <c r="F485" s="207" t="s">
        <v>360</v>
      </c>
      <c r="G485" s="207" t="s">
        <v>81</v>
      </c>
      <c r="H485" s="207" t="s">
        <v>328</v>
      </c>
      <c r="I485" s="209">
        <v>250.71</v>
      </c>
      <c r="J485" s="204"/>
      <c r="K485" s="210" t="s">
        <v>292</v>
      </c>
      <c r="L485" s="78"/>
      <c r="M485" s="78"/>
      <c r="N485" s="78"/>
      <c r="O485" s="149"/>
    </row>
    <row r="486" spans="1:15" ht="15" customHeight="1" x14ac:dyDescent="0.35">
      <c r="A486" s="201" t="s">
        <v>516</v>
      </c>
      <c r="B486" s="207" t="s">
        <v>517</v>
      </c>
      <c r="C486" s="208" t="s">
        <v>286</v>
      </c>
      <c r="D486" s="207" t="s">
        <v>287</v>
      </c>
      <c r="E486" s="207" t="s">
        <v>452</v>
      </c>
      <c r="F486" s="207" t="s">
        <v>453</v>
      </c>
      <c r="G486" s="207" t="s">
        <v>81</v>
      </c>
      <c r="H486" s="207" t="s">
        <v>328</v>
      </c>
      <c r="I486" s="209">
        <v>48573.52</v>
      </c>
      <c r="J486" s="204"/>
      <c r="K486" s="210" t="s">
        <v>292</v>
      </c>
      <c r="L486" s="78"/>
      <c r="M486" s="78"/>
      <c r="N486" s="78"/>
      <c r="O486" s="149"/>
    </row>
    <row r="487" spans="1:15" ht="15" customHeight="1" x14ac:dyDescent="0.35">
      <c r="A487" s="201" t="s">
        <v>516</v>
      </c>
      <c r="B487" s="207" t="s">
        <v>517</v>
      </c>
      <c r="C487" s="208" t="s">
        <v>286</v>
      </c>
      <c r="D487" s="207" t="s">
        <v>287</v>
      </c>
      <c r="E487" s="207" t="s">
        <v>466</v>
      </c>
      <c r="F487" s="207" t="s">
        <v>467</v>
      </c>
      <c r="G487" s="207" t="s">
        <v>81</v>
      </c>
      <c r="H487" s="207" t="s">
        <v>328</v>
      </c>
      <c r="I487" s="209">
        <v>1499.7</v>
      </c>
      <c r="J487" s="204"/>
      <c r="K487" s="210" t="s">
        <v>292</v>
      </c>
      <c r="L487" s="78"/>
      <c r="M487" s="78"/>
      <c r="N487" s="78"/>
      <c r="O487" s="149"/>
    </row>
    <row r="488" spans="1:15" ht="15" customHeight="1" x14ac:dyDescent="0.35">
      <c r="A488" s="201" t="s">
        <v>516</v>
      </c>
      <c r="B488" s="207" t="s">
        <v>517</v>
      </c>
      <c r="C488" s="208" t="s">
        <v>286</v>
      </c>
      <c r="D488" s="207" t="s">
        <v>287</v>
      </c>
      <c r="E488" s="207" t="s">
        <v>466</v>
      </c>
      <c r="F488" s="207" t="s">
        <v>467</v>
      </c>
      <c r="G488" s="207" t="s">
        <v>510</v>
      </c>
      <c r="H488" s="207" t="s">
        <v>511</v>
      </c>
      <c r="I488" s="209">
        <v>6656</v>
      </c>
      <c r="J488" s="204"/>
      <c r="K488" s="210" t="s">
        <v>292</v>
      </c>
      <c r="L488" s="78"/>
      <c r="M488" s="78"/>
      <c r="N488" s="78"/>
      <c r="O488" s="149"/>
    </row>
    <row r="489" spans="1:15" ht="15" customHeight="1" x14ac:dyDescent="0.35">
      <c r="A489" s="201" t="s">
        <v>516</v>
      </c>
      <c r="B489" s="207" t="s">
        <v>517</v>
      </c>
      <c r="C489" s="208" t="s">
        <v>286</v>
      </c>
      <c r="D489" s="207" t="s">
        <v>287</v>
      </c>
      <c r="E489" s="207" t="s">
        <v>307</v>
      </c>
      <c r="F489" s="207" t="s">
        <v>308</v>
      </c>
      <c r="G489" s="207" t="s">
        <v>81</v>
      </c>
      <c r="H489" s="207" t="s">
        <v>328</v>
      </c>
      <c r="I489" s="209">
        <v>7970</v>
      </c>
      <c r="J489" s="204"/>
      <c r="K489" s="210" t="s">
        <v>292</v>
      </c>
      <c r="L489" s="78"/>
      <c r="M489" s="78"/>
      <c r="N489" s="78"/>
      <c r="O489" s="149"/>
    </row>
    <row r="490" spans="1:15" ht="15" customHeight="1" x14ac:dyDescent="0.35">
      <c r="A490" s="201" t="s">
        <v>516</v>
      </c>
      <c r="B490" s="207" t="s">
        <v>517</v>
      </c>
      <c r="C490" s="208" t="s">
        <v>286</v>
      </c>
      <c r="D490" s="207" t="s">
        <v>287</v>
      </c>
      <c r="E490" s="207" t="s">
        <v>385</v>
      </c>
      <c r="F490" s="207" t="s">
        <v>386</v>
      </c>
      <c r="G490" s="207" t="s">
        <v>484</v>
      </c>
      <c r="H490" s="207" t="s">
        <v>485</v>
      </c>
      <c r="I490" s="209">
        <v>5283.03</v>
      </c>
      <c r="J490" s="204"/>
      <c r="K490" s="210" t="s">
        <v>292</v>
      </c>
      <c r="L490" s="78"/>
      <c r="M490" s="78"/>
      <c r="N490" s="78"/>
      <c r="O490" s="149"/>
    </row>
    <row r="491" spans="1:15" ht="15" customHeight="1" x14ac:dyDescent="0.35">
      <c r="A491" s="201" t="s">
        <v>516</v>
      </c>
      <c r="B491" s="207" t="s">
        <v>517</v>
      </c>
      <c r="C491" s="208" t="s">
        <v>286</v>
      </c>
      <c r="D491" s="207" t="s">
        <v>287</v>
      </c>
      <c r="E491" s="207" t="s">
        <v>312</v>
      </c>
      <c r="F491" s="207" t="s">
        <v>313</v>
      </c>
      <c r="G491" s="207" t="s">
        <v>81</v>
      </c>
      <c r="H491" s="207" t="s">
        <v>328</v>
      </c>
      <c r="I491" s="209">
        <v>32876.79</v>
      </c>
      <c r="J491" s="204"/>
      <c r="K491" s="210" t="s">
        <v>306</v>
      </c>
      <c r="L491" s="78"/>
      <c r="M491" s="78"/>
      <c r="N491" s="78"/>
      <c r="O491" s="149"/>
    </row>
    <row r="492" spans="1:15" ht="15" customHeight="1" x14ac:dyDescent="0.35">
      <c r="A492" s="201" t="s">
        <v>516</v>
      </c>
      <c r="B492" s="207" t="s">
        <v>517</v>
      </c>
      <c r="C492" s="208" t="s">
        <v>286</v>
      </c>
      <c r="D492" s="207" t="s">
        <v>287</v>
      </c>
      <c r="E492" s="207" t="s">
        <v>312</v>
      </c>
      <c r="F492" s="207" t="s">
        <v>313</v>
      </c>
      <c r="G492" s="207" t="s">
        <v>518</v>
      </c>
      <c r="H492" s="207" t="s">
        <v>519</v>
      </c>
      <c r="I492" s="209">
        <v>1079.1300000000001</v>
      </c>
      <c r="J492" s="204"/>
      <c r="K492" s="210" t="s">
        <v>324</v>
      </c>
      <c r="L492" s="78"/>
      <c r="M492" s="78"/>
      <c r="N492" s="78"/>
      <c r="O492" s="149"/>
    </row>
    <row r="493" spans="1:15" ht="15" customHeight="1" x14ac:dyDescent="0.35">
      <c r="A493" s="201" t="s">
        <v>516</v>
      </c>
      <c r="B493" s="207" t="s">
        <v>517</v>
      </c>
      <c r="C493" s="208" t="s">
        <v>286</v>
      </c>
      <c r="D493" s="207" t="s">
        <v>287</v>
      </c>
      <c r="E493" s="207" t="s">
        <v>454</v>
      </c>
      <c r="F493" s="207" t="s">
        <v>455</v>
      </c>
      <c r="G493" s="207" t="s">
        <v>81</v>
      </c>
      <c r="H493" s="207" t="s">
        <v>328</v>
      </c>
      <c r="I493" s="209">
        <v>-1372862</v>
      </c>
      <c r="J493" s="204"/>
      <c r="K493" s="210" t="s">
        <v>317</v>
      </c>
      <c r="L493" s="78"/>
      <c r="M493" s="78"/>
      <c r="N493" s="78"/>
      <c r="O493" s="149"/>
    </row>
    <row r="494" spans="1:15" ht="15" customHeight="1" x14ac:dyDescent="0.35">
      <c r="A494" s="201" t="s">
        <v>516</v>
      </c>
      <c r="B494" s="207" t="s">
        <v>517</v>
      </c>
      <c r="C494" s="208" t="s">
        <v>286</v>
      </c>
      <c r="D494" s="207" t="s">
        <v>287</v>
      </c>
      <c r="E494" s="207" t="s">
        <v>423</v>
      </c>
      <c r="F494" s="207" t="s">
        <v>424</v>
      </c>
      <c r="G494" s="207" t="s">
        <v>518</v>
      </c>
      <c r="H494" s="207" t="s">
        <v>519</v>
      </c>
      <c r="I494" s="209">
        <v>-495613</v>
      </c>
      <c r="J494" s="204"/>
      <c r="K494" s="210" t="s">
        <v>324</v>
      </c>
      <c r="L494" s="78"/>
      <c r="M494" s="78"/>
      <c r="N494" s="78"/>
      <c r="O494" s="149"/>
    </row>
    <row r="495" spans="1:15" ht="15" customHeight="1" x14ac:dyDescent="0.35">
      <c r="A495" s="201" t="s">
        <v>516</v>
      </c>
      <c r="B495" s="207" t="s">
        <v>517</v>
      </c>
      <c r="C495" s="208" t="s">
        <v>286</v>
      </c>
      <c r="D495" s="207" t="s">
        <v>287</v>
      </c>
      <c r="E495" s="207" t="s">
        <v>512</v>
      </c>
      <c r="F495" s="207" t="s">
        <v>513</v>
      </c>
      <c r="G495" s="207" t="s">
        <v>81</v>
      </c>
      <c r="H495" s="207" t="s">
        <v>328</v>
      </c>
      <c r="I495" s="209">
        <v>-105228</v>
      </c>
      <c r="J495" s="204"/>
      <c r="K495" s="210" t="s">
        <v>316</v>
      </c>
      <c r="L495" s="78"/>
      <c r="M495" s="78"/>
      <c r="N495" s="78"/>
      <c r="O495" s="149"/>
    </row>
    <row r="496" spans="1:15" ht="15" customHeight="1" x14ac:dyDescent="0.35">
      <c r="A496" s="201" t="s">
        <v>516</v>
      </c>
      <c r="B496" s="207" t="s">
        <v>517</v>
      </c>
      <c r="C496" s="208" t="s">
        <v>286</v>
      </c>
      <c r="D496" s="207" t="s">
        <v>287</v>
      </c>
      <c r="E496" s="207" t="s">
        <v>401</v>
      </c>
      <c r="F496" s="207" t="s">
        <v>402</v>
      </c>
      <c r="G496" s="207" t="s">
        <v>81</v>
      </c>
      <c r="H496" s="207" t="s">
        <v>328</v>
      </c>
      <c r="I496" s="209">
        <v>-424084</v>
      </c>
      <c r="J496" s="204"/>
      <c r="K496" s="210" t="s">
        <v>311</v>
      </c>
      <c r="L496" s="78"/>
      <c r="M496" s="78"/>
      <c r="N496" s="78"/>
      <c r="O496" s="149"/>
    </row>
    <row r="497" spans="1:15" ht="15" customHeight="1" x14ac:dyDescent="0.35">
      <c r="A497" s="201" t="s">
        <v>516</v>
      </c>
      <c r="B497" s="207" t="s">
        <v>517</v>
      </c>
      <c r="C497" s="208" t="s">
        <v>286</v>
      </c>
      <c r="D497" s="207" t="s">
        <v>287</v>
      </c>
      <c r="E497" s="207" t="s">
        <v>401</v>
      </c>
      <c r="F497" s="207" t="s">
        <v>402</v>
      </c>
      <c r="G497" s="207" t="s">
        <v>518</v>
      </c>
      <c r="H497" s="207" t="s">
        <v>519</v>
      </c>
      <c r="I497" s="209">
        <v>1424.47</v>
      </c>
      <c r="J497" s="204"/>
      <c r="K497" s="210" t="s">
        <v>324</v>
      </c>
      <c r="L497" s="78"/>
      <c r="M497" s="78"/>
      <c r="N497" s="78"/>
      <c r="O497" s="149"/>
    </row>
    <row r="498" spans="1:15" ht="15" customHeight="1" x14ac:dyDescent="0.35">
      <c r="A498" s="201" t="s">
        <v>516</v>
      </c>
      <c r="B498" s="207" t="s">
        <v>517</v>
      </c>
      <c r="C498" s="208" t="s">
        <v>286</v>
      </c>
      <c r="D498" s="207" t="s">
        <v>287</v>
      </c>
      <c r="E498" s="207" t="s">
        <v>456</v>
      </c>
      <c r="F498" s="207" t="s">
        <v>457</v>
      </c>
      <c r="G498" s="207" t="s">
        <v>81</v>
      </c>
      <c r="H498" s="207" t="s">
        <v>328</v>
      </c>
      <c r="I498" s="209">
        <v>-122674</v>
      </c>
      <c r="J498" s="204"/>
      <c r="K498" s="210" t="s">
        <v>311</v>
      </c>
      <c r="L498" s="78"/>
      <c r="M498" s="78"/>
      <c r="N498" s="78"/>
      <c r="O498" s="149"/>
    </row>
    <row r="499" spans="1:15" ht="15" customHeight="1" x14ac:dyDescent="0.35">
      <c r="A499" s="201" t="s">
        <v>516</v>
      </c>
      <c r="B499" s="207" t="s">
        <v>517</v>
      </c>
      <c r="C499" s="208" t="s">
        <v>286</v>
      </c>
      <c r="D499" s="207" t="s">
        <v>287</v>
      </c>
      <c r="E499" s="207" t="s">
        <v>496</v>
      </c>
      <c r="F499" s="207" t="s">
        <v>497</v>
      </c>
      <c r="G499" s="207" t="s">
        <v>81</v>
      </c>
      <c r="H499" s="207" t="s">
        <v>328</v>
      </c>
      <c r="I499" s="209">
        <v>-1996</v>
      </c>
      <c r="J499" s="204"/>
      <c r="K499" s="210" t="s">
        <v>311</v>
      </c>
      <c r="L499" s="78"/>
      <c r="M499" s="78"/>
      <c r="N499" s="78"/>
      <c r="O499" s="149"/>
    </row>
    <row r="500" spans="1:15" ht="15" customHeight="1" x14ac:dyDescent="0.35">
      <c r="A500" s="201" t="s">
        <v>516</v>
      </c>
      <c r="B500" s="207" t="s">
        <v>517</v>
      </c>
      <c r="C500" s="208" t="s">
        <v>286</v>
      </c>
      <c r="D500" s="207" t="s">
        <v>287</v>
      </c>
      <c r="E500" s="207" t="s">
        <v>320</v>
      </c>
      <c r="F500" s="207" t="s">
        <v>313</v>
      </c>
      <c r="G500" s="207" t="s">
        <v>81</v>
      </c>
      <c r="H500" s="207" t="s">
        <v>328</v>
      </c>
      <c r="I500" s="209">
        <v>-32876.79</v>
      </c>
      <c r="J500" s="204"/>
      <c r="K500" s="210" t="s">
        <v>314</v>
      </c>
      <c r="L500" s="78"/>
      <c r="M500" s="78"/>
      <c r="N500" s="78"/>
      <c r="O500" s="149"/>
    </row>
    <row r="501" spans="1:15" ht="15" customHeight="1" x14ac:dyDescent="0.35">
      <c r="A501" s="201" t="s">
        <v>516</v>
      </c>
      <c r="B501" s="207" t="s">
        <v>517</v>
      </c>
      <c r="C501" s="208" t="s">
        <v>286</v>
      </c>
      <c r="D501" s="207" t="s">
        <v>287</v>
      </c>
      <c r="E501" s="207" t="s">
        <v>320</v>
      </c>
      <c r="F501" s="207" t="s">
        <v>313</v>
      </c>
      <c r="G501" s="207" t="s">
        <v>518</v>
      </c>
      <c r="H501" s="207" t="s">
        <v>519</v>
      </c>
      <c r="I501" s="209">
        <v>-1079.1300000000001</v>
      </c>
      <c r="J501" s="204"/>
      <c r="K501" s="210" t="s">
        <v>324</v>
      </c>
      <c r="L501" s="78"/>
      <c r="M501" s="78"/>
      <c r="N501" s="78"/>
      <c r="O501" s="149"/>
    </row>
    <row r="502" spans="1:15" ht="15" customHeight="1" x14ac:dyDescent="0.35">
      <c r="A502" s="201" t="s">
        <v>516</v>
      </c>
      <c r="B502" s="207" t="s">
        <v>517</v>
      </c>
      <c r="C502" s="208" t="s">
        <v>286</v>
      </c>
      <c r="D502" s="207" t="s">
        <v>287</v>
      </c>
      <c r="E502" s="207" t="s">
        <v>430</v>
      </c>
      <c r="F502" s="207" t="s">
        <v>431</v>
      </c>
      <c r="G502" s="207" t="s">
        <v>518</v>
      </c>
      <c r="H502" s="244" t="s">
        <v>519</v>
      </c>
      <c r="I502" s="209">
        <v>-84650</v>
      </c>
      <c r="J502" s="204"/>
      <c r="K502" s="210" t="s">
        <v>324</v>
      </c>
      <c r="L502" s="78"/>
      <c r="M502" s="78"/>
      <c r="N502" s="78"/>
      <c r="O502" s="149"/>
    </row>
    <row r="503" spans="1:15" ht="15" customHeight="1" x14ac:dyDescent="0.35">
      <c r="A503" s="201" t="s">
        <v>516</v>
      </c>
      <c r="B503" s="207" t="s">
        <v>517</v>
      </c>
      <c r="C503" s="208" t="s">
        <v>458</v>
      </c>
      <c r="D503" s="207" t="s">
        <v>459</v>
      </c>
      <c r="E503" s="207" t="s">
        <v>373</v>
      </c>
      <c r="F503" s="207" t="s">
        <v>374</v>
      </c>
      <c r="G503" s="207" t="s">
        <v>81</v>
      </c>
      <c r="H503" s="207" t="s">
        <v>328</v>
      </c>
      <c r="I503" s="209">
        <v>358498.3</v>
      </c>
      <c r="J503" s="204"/>
      <c r="K503" s="210" t="s">
        <v>292</v>
      </c>
      <c r="L503" s="78"/>
      <c r="M503" s="78"/>
      <c r="N503" s="78"/>
      <c r="O503" s="149"/>
    </row>
    <row r="504" spans="1:15" ht="15" customHeight="1" x14ac:dyDescent="0.35">
      <c r="A504" s="201" t="s">
        <v>516</v>
      </c>
      <c r="B504" s="207" t="s">
        <v>517</v>
      </c>
      <c r="C504" s="208" t="s">
        <v>458</v>
      </c>
      <c r="D504" s="207" t="s">
        <v>459</v>
      </c>
      <c r="E504" s="207" t="s">
        <v>312</v>
      </c>
      <c r="F504" s="207" t="s">
        <v>313</v>
      </c>
      <c r="G504" s="207" t="s">
        <v>81</v>
      </c>
      <c r="H504" s="207" t="s">
        <v>328</v>
      </c>
      <c r="I504" s="209">
        <v>53774.73</v>
      </c>
      <c r="J504" s="204"/>
      <c r="K504" s="210" t="s">
        <v>306</v>
      </c>
      <c r="L504" s="78"/>
      <c r="M504" s="78"/>
      <c r="N504" s="78"/>
      <c r="O504" s="149"/>
    </row>
    <row r="505" spans="1:15" ht="15" customHeight="1" x14ac:dyDescent="0.35">
      <c r="A505" s="201" t="s">
        <v>516</v>
      </c>
      <c r="B505" s="207" t="s">
        <v>517</v>
      </c>
      <c r="C505" s="208" t="s">
        <v>458</v>
      </c>
      <c r="D505" s="207" t="s">
        <v>459</v>
      </c>
      <c r="E505" s="207" t="s">
        <v>419</v>
      </c>
      <c r="F505" s="207" t="s">
        <v>420</v>
      </c>
      <c r="G505" s="207" t="s">
        <v>81</v>
      </c>
      <c r="H505" s="207" t="s">
        <v>328</v>
      </c>
      <c r="I505" s="209">
        <v>13650.74</v>
      </c>
      <c r="J505" s="204"/>
      <c r="K505" s="210" t="s">
        <v>325</v>
      </c>
      <c r="L505" s="78"/>
      <c r="M505" s="78"/>
      <c r="N505" s="78"/>
      <c r="O505" s="149"/>
    </row>
    <row r="506" spans="1:15" ht="15" customHeight="1" x14ac:dyDescent="0.35">
      <c r="A506" s="201" t="s">
        <v>516</v>
      </c>
      <c r="B506" s="207" t="s">
        <v>517</v>
      </c>
      <c r="C506" s="208" t="s">
        <v>458</v>
      </c>
      <c r="D506" s="207" t="s">
        <v>459</v>
      </c>
      <c r="E506" s="207" t="s">
        <v>460</v>
      </c>
      <c r="F506" s="207" t="s">
        <v>461</v>
      </c>
      <c r="G506" s="207" t="s">
        <v>81</v>
      </c>
      <c r="H506" s="207" t="s">
        <v>328</v>
      </c>
      <c r="I506" s="209">
        <v>-371659</v>
      </c>
      <c r="J506" s="204"/>
      <c r="K506" s="210" t="s">
        <v>315</v>
      </c>
      <c r="L506" s="78"/>
      <c r="M506" s="78"/>
      <c r="N506" s="78"/>
      <c r="O506" s="149"/>
    </row>
    <row r="507" spans="1:15" ht="15" customHeight="1" x14ac:dyDescent="0.35">
      <c r="A507" s="201" t="s">
        <v>516</v>
      </c>
      <c r="B507" s="207" t="s">
        <v>517</v>
      </c>
      <c r="C507" s="208" t="s">
        <v>458</v>
      </c>
      <c r="D507" s="207" t="s">
        <v>459</v>
      </c>
      <c r="E507" s="207" t="s">
        <v>320</v>
      </c>
      <c r="F507" s="207" t="s">
        <v>313</v>
      </c>
      <c r="G507" s="207" t="s">
        <v>81</v>
      </c>
      <c r="H507" s="207" t="s">
        <v>328</v>
      </c>
      <c r="I507" s="209">
        <v>-53774.73</v>
      </c>
      <c r="J507" s="204"/>
      <c r="K507" s="210" t="s">
        <v>314</v>
      </c>
      <c r="L507" s="78"/>
      <c r="M507" s="78"/>
      <c r="N507" s="78"/>
      <c r="O507" s="149"/>
    </row>
    <row r="508" spans="1:15" ht="15" customHeight="1" x14ac:dyDescent="0.35">
      <c r="A508" s="201" t="s">
        <v>516</v>
      </c>
      <c r="B508" s="207" t="s">
        <v>517</v>
      </c>
      <c r="C508" s="208" t="s">
        <v>458</v>
      </c>
      <c r="D508" s="207" t="s">
        <v>459</v>
      </c>
      <c r="E508" s="207" t="s">
        <v>430</v>
      </c>
      <c r="F508" s="207" t="s">
        <v>431</v>
      </c>
      <c r="G508" s="207" t="s">
        <v>81</v>
      </c>
      <c r="H508" s="207" t="s">
        <v>328</v>
      </c>
      <c r="I508" s="209">
        <v>-741.93</v>
      </c>
      <c r="J508" s="204"/>
      <c r="K508" s="210" t="s">
        <v>325</v>
      </c>
      <c r="L508" s="78"/>
      <c r="M508" s="78"/>
      <c r="N508" s="78"/>
      <c r="O508" s="149"/>
    </row>
    <row r="509" spans="1:15" ht="15" customHeight="1" x14ac:dyDescent="0.35">
      <c r="A509" s="201" t="s">
        <v>520</v>
      </c>
      <c r="B509" s="207" t="s">
        <v>521</v>
      </c>
      <c r="C509" s="208" t="s">
        <v>286</v>
      </c>
      <c r="D509" s="207" t="s">
        <v>287</v>
      </c>
      <c r="E509" s="207" t="s">
        <v>345</v>
      </c>
      <c r="F509" s="207" t="s">
        <v>346</v>
      </c>
      <c r="G509" s="207" t="s">
        <v>81</v>
      </c>
      <c r="H509" s="207" t="s">
        <v>328</v>
      </c>
      <c r="I509" s="209">
        <v>10689458.51</v>
      </c>
      <c r="J509" s="204"/>
      <c r="K509" s="210" t="s">
        <v>293</v>
      </c>
      <c r="L509" s="78"/>
      <c r="M509" s="78"/>
      <c r="N509" s="78"/>
      <c r="O509" s="149"/>
    </row>
    <row r="510" spans="1:15" ht="15" customHeight="1" x14ac:dyDescent="0.35">
      <c r="A510" s="201" t="s">
        <v>520</v>
      </c>
      <c r="B510" s="207" t="s">
        <v>521</v>
      </c>
      <c r="C510" s="208" t="s">
        <v>286</v>
      </c>
      <c r="D510" s="207" t="s">
        <v>287</v>
      </c>
      <c r="E510" s="207" t="s">
        <v>345</v>
      </c>
      <c r="F510" s="207" t="s">
        <v>346</v>
      </c>
      <c r="G510" s="207" t="s">
        <v>510</v>
      </c>
      <c r="H510" s="207" t="s">
        <v>511</v>
      </c>
      <c r="I510" s="209">
        <v>1710.16</v>
      </c>
      <c r="J510" s="204"/>
      <c r="K510" s="210" t="s">
        <v>293</v>
      </c>
      <c r="L510" s="78"/>
      <c r="M510" s="78"/>
      <c r="N510" s="78"/>
      <c r="O510" s="149"/>
    </row>
    <row r="511" spans="1:15" ht="15" customHeight="1" x14ac:dyDescent="0.35">
      <c r="A511" s="201" t="s">
        <v>520</v>
      </c>
      <c r="B511" s="207" t="s">
        <v>521</v>
      </c>
      <c r="C511" s="208" t="s">
        <v>286</v>
      </c>
      <c r="D511" s="207" t="s">
        <v>287</v>
      </c>
      <c r="E511" s="207" t="s">
        <v>345</v>
      </c>
      <c r="F511" s="207" t="s">
        <v>346</v>
      </c>
      <c r="G511" s="207" t="s">
        <v>508</v>
      </c>
      <c r="H511" s="207" t="s">
        <v>509</v>
      </c>
      <c r="I511" s="209">
        <v>322581.03999999998</v>
      </c>
      <c r="J511" s="204"/>
      <c r="K511" s="210" t="s">
        <v>293</v>
      </c>
      <c r="L511" s="78"/>
      <c r="M511" s="78"/>
      <c r="N511" s="78"/>
      <c r="O511" s="149"/>
    </row>
    <row r="512" spans="1:15" ht="15" customHeight="1" x14ac:dyDescent="0.35">
      <c r="A512" s="201" t="s">
        <v>520</v>
      </c>
      <c r="B512" s="207" t="s">
        <v>521</v>
      </c>
      <c r="C512" s="208" t="s">
        <v>286</v>
      </c>
      <c r="D512" s="207" t="s">
        <v>287</v>
      </c>
      <c r="E512" s="207" t="s">
        <v>345</v>
      </c>
      <c r="F512" s="207" t="s">
        <v>346</v>
      </c>
      <c r="G512" s="207" t="s">
        <v>421</v>
      </c>
      <c r="H512" s="207" t="s">
        <v>422</v>
      </c>
      <c r="I512" s="209">
        <v>6840.64</v>
      </c>
      <c r="J512" s="204"/>
      <c r="K512" s="210" t="s">
        <v>324</v>
      </c>
      <c r="L512" s="78"/>
      <c r="M512" s="78"/>
      <c r="N512" s="78"/>
      <c r="O512" s="149"/>
    </row>
    <row r="513" spans="1:15" ht="15" customHeight="1" x14ac:dyDescent="0.35">
      <c r="A513" s="201" t="s">
        <v>520</v>
      </c>
      <c r="B513" s="207" t="s">
        <v>521</v>
      </c>
      <c r="C513" s="208" t="s">
        <v>286</v>
      </c>
      <c r="D513" s="207" t="s">
        <v>287</v>
      </c>
      <c r="E513" s="207" t="s">
        <v>363</v>
      </c>
      <c r="F513" s="207" t="s">
        <v>364</v>
      </c>
      <c r="G513" s="207" t="s">
        <v>81</v>
      </c>
      <c r="H513" s="207" t="s">
        <v>328</v>
      </c>
      <c r="I513" s="209">
        <v>253192.14</v>
      </c>
      <c r="J513" s="204"/>
      <c r="K513" s="210" t="s">
        <v>293</v>
      </c>
      <c r="L513" s="78"/>
      <c r="M513" s="78"/>
      <c r="N513" s="78"/>
      <c r="O513" s="149"/>
    </row>
    <row r="514" spans="1:15" ht="15" customHeight="1" x14ac:dyDescent="0.35">
      <c r="A514" s="201" t="s">
        <v>520</v>
      </c>
      <c r="B514" s="207" t="s">
        <v>521</v>
      </c>
      <c r="C514" s="208" t="s">
        <v>286</v>
      </c>
      <c r="D514" s="207" t="s">
        <v>287</v>
      </c>
      <c r="E514" s="207" t="s">
        <v>363</v>
      </c>
      <c r="F514" s="207" t="s">
        <v>364</v>
      </c>
      <c r="G514" s="207" t="s">
        <v>510</v>
      </c>
      <c r="H514" s="207" t="s">
        <v>511</v>
      </c>
      <c r="I514" s="209">
        <v>14159.42</v>
      </c>
      <c r="J514" s="204"/>
      <c r="K514" s="210" t="s">
        <v>293</v>
      </c>
      <c r="L514" s="78"/>
      <c r="M514" s="78"/>
      <c r="N514" s="78"/>
      <c r="O514" s="149"/>
    </row>
    <row r="515" spans="1:15" ht="15" customHeight="1" x14ac:dyDescent="0.35">
      <c r="A515" s="201" t="s">
        <v>520</v>
      </c>
      <c r="B515" s="207" t="s">
        <v>521</v>
      </c>
      <c r="C515" s="208" t="s">
        <v>286</v>
      </c>
      <c r="D515" s="207" t="s">
        <v>287</v>
      </c>
      <c r="E515" s="207" t="s">
        <v>363</v>
      </c>
      <c r="F515" s="207" t="s">
        <v>364</v>
      </c>
      <c r="G515" s="207" t="s">
        <v>421</v>
      </c>
      <c r="H515" s="207" t="s">
        <v>422</v>
      </c>
      <c r="I515" s="209">
        <v>4979.7</v>
      </c>
      <c r="J515" s="204"/>
      <c r="K515" s="210" t="s">
        <v>324</v>
      </c>
      <c r="L515" s="78"/>
      <c r="M515" s="78"/>
      <c r="N515" s="78"/>
      <c r="O515" s="149"/>
    </row>
    <row r="516" spans="1:15" ht="15" customHeight="1" x14ac:dyDescent="0.35">
      <c r="A516" s="201" t="s">
        <v>520</v>
      </c>
      <c r="B516" s="207" t="s">
        <v>521</v>
      </c>
      <c r="C516" s="208" t="s">
        <v>286</v>
      </c>
      <c r="D516" s="207" t="s">
        <v>287</v>
      </c>
      <c r="E516" s="207" t="s">
        <v>488</v>
      </c>
      <c r="F516" s="207" t="s">
        <v>489</v>
      </c>
      <c r="G516" s="207" t="s">
        <v>81</v>
      </c>
      <c r="H516" s="207" t="s">
        <v>328</v>
      </c>
      <c r="I516" s="209">
        <v>71.680000000000007</v>
      </c>
      <c r="J516" s="204"/>
      <c r="K516" s="210" t="s">
        <v>293</v>
      </c>
      <c r="L516" s="78"/>
      <c r="M516" s="78"/>
      <c r="N516" s="78"/>
      <c r="O516" s="149"/>
    </row>
    <row r="517" spans="1:15" ht="15" customHeight="1" x14ac:dyDescent="0.35">
      <c r="A517" s="201" t="s">
        <v>520</v>
      </c>
      <c r="B517" s="207" t="s">
        <v>521</v>
      </c>
      <c r="C517" s="208" t="s">
        <v>286</v>
      </c>
      <c r="D517" s="207" t="s">
        <v>287</v>
      </c>
      <c r="E517" s="207" t="s">
        <v>365</v>
      </c>
      <c r="F517" s="207" t="s">
        <v>366</v>
      </c>
      <c r="G517" s="207" t="s">
        <v>81</v>
      </c>
      <c r="H517" s="207" t="s">
        <v>328</v>
      </c>
      <c r="I517" s="209">
        <v>76118.740000000005</v>
      </c>
      <c r="J517" s="204"/>
      <c r="K517" s="210" t="s">
        <v>293</v>
      </c>
      <c r="L517" s="78"/>
      <c r="M517" s="78"/>
      <c r="N517" s="78"/>
      <c r="O517" s="149"/>
    </row>
    <row r="518" spans="1:15" ht="15" customHeight="1" x14ac:dyDescent="0.35">
      <c r="A518" s="201" t="s">
        <v>520</v>
      </c>
      <c r="B518" s="207" t="s">
        <v>521</v>
      </c>
      <c r="C518" s="208" t="s">
        <v>286</v>
      </c>
      <c r="D518" s="207" t="s">
        <v>287</v>
      </c>
      <c r="E518" s="207" t="s">
        <v>365</v>
      </c>
      <c r="F518" s="207" t="s">
        <v>366</v>
      </c>
      <c r="G518" s="207" t="s">
        <v>510</v>
      </c>
      <c r="H518" s="207" t="s">
        <v>511</v>
      </c>
      <c r="I518" s="209">
        <v>31055.22</v>
      </c>
      <c r="J518" s="204"/>
      <c r="K518" s="210" t="s">
        <v>293</v>
      </c>
      <c r="L518" s="78"/>
      <c r="M518" s="78"/>
      <c r="N518" s="78"/>
      <c r="O518" s="149"/>
    </row>
    <row r="519" spans="1:15" ht="15" customHeight="1" x14ac:dyDescent="0.35">
      <c r="A519" s="201" t="s">
        <v>520</v>
      </c>
      <c r="B519" s="207" t="s">
        <v>521</v>
      </c>
      <c r="C519" s="208" t="s">
        <v>286</v>
      </c>
      <c r="D519" s="207" t="s">
        <v>287</v>
      </c>
      <c r="E519" s="207" t="s">
        <v>365</v>
      </c>
      <c r="F519" s="207" t="s">
        <v>366</v>
      </c>
      <c r="G519" s="207" t="s">
        <v>421</v>
      </c>
      <c r="H519" s="207" t="s">
        <v>422</v>
      </c>
      <c r="I519" s="209">
        <v>37634.21</v>
      </c>
      <c r="J519" s="204"/>
      <c r="K519" s="210" t="s">
        <v>324</v>
      </c>
      <c r="L519" s="78"/>
      <c r="M519" s="78"/>
      <c r="N519" s="78"/>
      <c r="O519" s="149"/>
    </row>
    <row r="520" spans="1:15" ht="15" customHeight="1" x14ac:dyDescent="0.35">
      <c r="A520" s="201" t="s">
        <v>520</v>
      </c>
      <c r="B520" s="207" t="s">
        <v>521</v>
      </c>
      <c r="C520" s="208" t="s">
        <v>286</v>
      </c>
      <c r="D520" s="207" t="s">
        <v>287</v>
      </c>
      <c r="E520" s="207" t="s">
        <v>464</v>
      </c>
      <c r="F520" s="207" t="s">
        <v>465</v>
      </c>
      <c r="G520" s="207" t="s">
        <v>81</v>
      </c>
      <c r="H520" s="207" t="s">
        <v>328</v>
      </c>
      <c r="I520" s="209">
        <v>39914.79</v>
      </c>
      <c r="J520" s="204"/>
      <c r="K520" s="210" t="s">
        <v>293</v>
      </c>
      <c r="L520" s="78"/>
      <c r="M520" s="78"/>
      <c r="N520" s="78"/>
      <c r="O520" s="149"/>
    </row>
    <row r="521" spans="1:15" ht="15" customHeight="1" x14ac:dyDescent="0.35">
      <c r="A521" s="201" t="s">
        <v>520</v>
      </c>
      <c r="B521" s="207" t="s">
        <v>521</v>
      </c>
      <c r="C521" s="208" t="s">
        <v>286</v>
      </c>
      <c r="D521" s="207" t="s">
        <v>287</v>
      </c>
      <c r="E521" s="207" t="s">
        <v>442</v>
      </c>
      <c r="F521" s="207" t="s">
        <v>443</v>
      </c>
      <c r="G521" s="207" t="s">
        <v>508</v>
      </c>
      <c r="H521" s="207" t="s">
        <v>509</v>
      </c>
      <c r="I521" s="209">
        <v>17288.91</v>
      </c>
      <c r="J521" s="204"/>
      <c r="K521" s="210" t="s">
        <v>293</v>
      </c>
      <c r="L521" s="78"/>
      <c r="M521" s="78"/>
      <c r="N521" s="78"/>
      <c r="O521" s="149"/>
    </row>
    <row r="522" spans="1:15" ht="15" customHeight="1" x14ac:dyDescent="0.35">
      <c r="A522" s="201" t="s">
        <v>520</v>
      </c>
      <c r="B522" s="207" t="s">
        <v>521</v>
      </c>
      <c r="C522" s="208" t="s">
        <v>286</v>
      </c>
      <c r="D522" s="207" t="s">
        <v>287</v>
      </c>
      <c r="E522" s="207" t="s">
        <v>442</v>
      </c>
      <c r="F522" s="207" t="s">
        <v>443</v>
      </c>
      <c r="G522" s="207" t="s">
        <v>522</v>
      </c>
      <c r="H522" s="207" t="s">
        <v>523</v>
      </c>
      <c r="I522" s="209">
        <v>35209.57</v>
      </c>
      <c r="J522" s="204"/>
      <c r="K522" s="210" t="s">
        <v>324</v>
      </c>
      <c r="L522" s="78"/>
      <c r="M522" s="78"/>
      <c r="N522" s="78"/>
      <c r="O522" s="149"/>
    </row>
    <row r="523" spans="1:15" ht="15" customHeight="1" x14ac:dyDescent="0.35">
      <c r="A523" s="201" t="s">
        <v>520</v>
      </c>
      <c r="B523" s="207" t="s">
        <v>521</v>
      </c>
      <c r="C523" s="208" t="s">
        <v>286</v>
      </c>
      <c r="D523" s="207" t="s">
        <v>287</v>
      </c>
      <c r="E523" s="207" t="s">
        <v>444</v>
      </c>
      <c r="F523" s="207" t="s">
        <v>445</v>
      </c>
      <c r="G523" s="207" t="s">
        <v>81</v>
      </c>
      <c r="H523" s="207" t="s">
        <v>328</v>
      </c>
      <c r="I523" s="209">
        <v>200010.65</v>
      </c>
      <c r="J523" s="204"/>
      <c r="K523" s="210" t="s">
        <v>293</v>
      </c>
      <c r="L523" s="78"/>
      <c r="M523" s="78"/>
      <c r="N523" s="78"/>
      <c r="O523" s="149"/>
    </row>
    <row r="524" spans="1:15" ht="15" customHeight="1" x14ac:dyDescent="0.35">
      <c r="A524" s="201" t="s">
        <v>520</v>
      </c>
      <c r="B524" s="207" t="s">
        <v>521</v>
      </c>
      <c r="C524" s="208" t="s">
        <v>286</v>
      </c>
      <c r="D524" s="207" t="s">
        <v>287</v>
      </c>
      <c r="E524" s="207" t="s">
        <v>347</v>
      </c>
      <c r="F524" s="207" t="s">
        <v>348</v>
      </c>
      <c r="G524" s="207" t="s">
        <v>81</v>
      </c>
      <c r="H524" s="207" t="s">
        <v>328</v>
      </c>
      <c r="I524" s="209">
        <v>597732.66</v>
      </c>
      <c r="J524" s="204"/>
      <c r="K524" s="210" t="s">
        <v>293</v>
      </c>
      <c r="L524" s="78"/>
      <c r="M524" s="78"/>
      <c r="N524" s="78"/>
      <c r="O524" s="149"/>
    </row>
    <row r="525" spans="1:15" ht="15" customHeight="1" x14ac:dyDescent="0.35">
      <c r="A525" s="201" t="s">
        <v>520</v>
      </c>
      <c r="B525" s="207" t="s">
        <v>521</v>
      </c>
      <c r="C525" s="208" t="s">
        <v>286</v>
      </c>
      <c r="D525" s="207" t="s">
        <v>287</v>
      </c>
      <c r="E525" s="207" t="s">
        <v>347</v>
      </c>
      <c r="F525" s="207" t="s">
        <v>348</v>
      </c>
      <c r="G525" s="207" t="s">
        <v>421</v>
      </c>
      <c r="H525" s="207" t="s">
        <v>422</v>
      </c>
      <c r="I525" s="209">
        <v>54329.27</v>
      </c>
      <c r="J525" s="204"/>
      <c r="K525" s="210" t="s">
        <v>324</v>
      </c>
      <c r="L525" s="78"/>
      <c r="M525" s="78"/>
      <c r="N525" s="78"/>
      <c r="O525" s="149"/>
    </row>
    <row r="526" spans="1:15" ht="15" customHeight="1" x14ac:dyDescent="0.35">
      <c r="A526" s="201" t="s">
        <v>520</v>
      </c>
      <c r="B526" s="207" t="s">
        <v>521</v>
      </c>
      <c r="C526" s="208" t="s">
        <v>286</v>
      </c>
      <c r="D526" s="207" t="s">
        <v>287</v>
      </c>
      <c r="E526" s="207" t="s">
        <v>347</v>
      </c>
      <c r="F526" s="207" t="s">
        <v>348</v>
      </c>
      <c r="G526" s="207" t="s">
        <v>524</v>
      </c>
      <c r="H526" s="207" t="s">
        <v>525</v>
      </c>
      <c r="I526" s="209">
        <v>69</v>
      </c>
      <c r="J526" s="204"/>
      <c r="K526" s="210" t="s">
        <v>324</v>
      </c>
      <c r="L526" s="78"/>
      <c r="M526" s="78"/>
      <c r="N526" s="78"/>
      <c r="O526" s="149"/>
    </row>
    <row r="527" spans="1:15" ht="15" customHeight="1" x14ac:dyDescent="0.35">
      <c r="A527" s="201" t="s">
        <v>520</v>
      </c>
      <c r="B527" s="207" t="s">
        <v>521</v>
      </c>
      <c r="C527" s="208" t="s">
        <v>286</v>
      </c>
      <c r="D527" s="207" t="s">
        <v>287</v>
      </c>
      <c r="E527" s="207" t="s">
        <v>446</v>
      </c>
      <c r="F527" s="207" t="s">
        <v>447</v>
      </c>
      <c r="G527" s="207" t="s">
        <v>81</v>
      </c>
      <c r="H527" s="207" t="s">
        <v>328</v>
      </c>
      <c r="I527" s="209">
        <v>45880.23</v>
      </c>
      <c r="J527" s="204"/>
      <c r="K527" s="210" t="s">
        <v>293</v>
      </c>
      <c r="L527" s="78"/>
      <c r="M527" s="78"/>
      <c r="N527" s="78"/>
      <c r="O527" s="149"/>
    </row>
    <row r="528" spans="1:15" ht="15" customHeight="1" x14ac:dyDescent="0.35">
      <c r="A528" s="201" t="s">
        <v>520</v>
      </c>
      <c r="B528" s="207" t="s">
        <v>521</v>
      </c>
      <c r="C528" s="208" t="s">
        <v>286</v>
      </c>
      <c r="D528" s="207" t="s">
        <v>287</v>
      </c>
      <c r="E528" s="207" t="s">
        <v>349</v>
      </c>
      <c r="F528" s="207" t="s">
        <v>350</v>
      </c>
      <c r="G528" s="207" t="s">
        <v>81</v>
      </c>
      <c r="H528" s="207" t="s">
        <v>328</v>
      </c>
      <c r="I528" s="209">
        <v>1636174.59</v>
      </c>
      <c r="J528" s="204"/>
      <c r="K528" s="210" t="s">
        <v>296</v>
      </c>
      <c r="L528" s="78"/>
      <c r="M528" s="78"/>
      <c r="N528" s="78"/>
      <c r="O528" s="149"/>
    </row>
    <row r="529" spans="1:15" ht="15" customHeight="1" x14ac:dyDescent="0.35">
      <c r="A529" s="201" t="s">
        <v>520</v>
      </c>
      <c r="B529" s="207" t="s">
        <v>521</v>
      </c>
      <c r="C529" s="208" t="s">
        <v>286</v>
      </c>
      <c r="D529" s="207" t="s">
        <v>287</v>
      </c>
      <c r="E529" s="207" t="s">
        <v>349</v>
      </c>
      <c r="F529" s="207" t="s">
        <v>350</v>
      </c>
      <c r="G529" s="207" t="s">
        <v>510</v>
      </c>
      <c r="H529" s="207" t="s">
        <v>511</v>
      </c>
      <c r="I529" s="209">
        <v>5877.73</v>
      </c>
      <c r="J529" s="204"/>
      <c r="K529" s="210" t="s">
        <v>296</v>
      </c>
      <c r="L529" s="78"/>
      <c r="M529" s="78"/>
      <c r="N529" s="78"/>
      <c r="O529" s="149"/>
    </row>
    <row r="530" spans="1:15" ht="15" customHeight="1" x14ac:dyDescent="0.35">
      <c r="A530" s="201" t="s">
        <v>520</v>
      </c>
      <c r="B530" s="207" t="s">
        <v>521</v>
      </c>
      <c r="C530" s="208" t="s">
        <v>286</v>
      </c>
      <c r="D530" s="207" t="s">
        <v>287</v>
      </c>
      <c r="E530" s="207" t="s">
        <v>349</v>
      </c>
      <c r="F530" s="207" t="s">
        <v>350</v>
      </c>
      <c r="G530" s="207" t="s">
        <v>508</v>
      </c>
      <c r="H530" s="207" t="s">
        <v>509</v>
      </c>
      <c r="I530" s="209">
        <v>47838.43</v>
      </c>
      <c r="J530" s="204"/>
      <c r="K530" s="210" t="s">
        <v>296</v>
      </c>
      <c r="L530" s="78"/>
      <c r="M530" s="78"/>
      <c r="N530" s="78"/>
      <c r="O530" s="149"/>
    </row>
    <row r="531" spans="1:15" ht="15" customHeight="1" x14ac:dyDescent="0.35">
      <c r="A531" s="201" t="s">
        <v>520</v>
      </c>
      <c r="B531" s="207" t="s">
        <v>521</v>
      </c>
      <c r="C531" s="208" t="s">
        <v>286</v>
      </c>
      <c r="D531" s="207" t="s">
        <v>287</v>
      </c>
      <c r="E531" s="207" t="s">
        <v>349</v>
      </c>
      <c r="F531" s="207" t="s">
        <v>350</v>
      </c>
      <c r="G531" s="207" t="s">
        <v>522</v>
      </c>
      <c r="H531" s="207" t="s">
        <v>523</v>
      </c>
      <c r="I531" s="209">
        <v>4495.49</v>
      </c>
      <c r="J531" s="204"/>
      <c r="K531" s="210" t="s">
        <v>324</v>
      </c>
      <c r="L531" s="78"/>
      <c r="M531" s="78"/>
      <c r="N531" s="78"/>
      <c r="O531" s="149"/>
    </row>
    <row r="532" spans="1:15" ht="15" customHeight="1" x14ac:dyDescent="0.35">
      <c r="A532" s="201" t="s">
        <v>520</v>
      </c>
      <c r="B532" s="207" t="s">
        <v>521</v>
      </c>
      <c r="C532" s="208" t="s">
        <v>286</v>
      </c>
      <c r="D532" s="207" t="s">
        <v>287</v>
      </c>
      <c r="E532" s="207" t="s">
        <v>349</v>
      </c>
      <c r="F532" s="207" t="s">
        <v>350</v>
      </c>
      <c r="G532" s="207" t="s">
        <v>421</v>
      </c>
      <c r="H532" s="207" t="s">
        <v>422</v>
      </c>
      <c r="I532" s="209">
        <v>13250.91</v>
      </c>
      <c r="J532" s="204"/>
      <c r="K532" s="210" t="s">
        <v>324</v>
      </c>
      <c r="L532" s="78"/>
      <c r="M532" s="78"/>
      <c r="N532" s="78"/>
      <c r="O532" s="149"/>
    </row>
    <row r="533" spans="1:15" ht="15" customHeight="1" x14ac:dyDescent="0.35">
      <c r="A533" s="201" t="s">
        <v>520</v>
      </c>
      <c r="B533" s="207" t="s">
        <v>521</v>
      </c>
      <c r="C533" s="208" t="s">
        <v>286</v>
      </c>
      <c r="D533" s="207" t="s">
        <v>287</v>
      </c>
      <c r="E533" s="207" t="s">
        <v>351</v>
      </c>
      <c r="F533" s="207" t="s">
        <v>352</v>
      </c>
      <c r="G533" s="207" t="s">
        <v>81</v>
      </c>
      <c r="H533" s="207" t="s">
        <v>328</v>
      </c>
      <c r="I533" s="209">
        <v>17351.47</v>
      </c>
      <c r="J533" s="204"/>
      <c r="K533" s="210" t="s">
        <v>293</v>
      </c>
      <c r="L533" s="78"/>
      <c r="M533" s="78"/>
      <c r="N533" s="78"/>
      <c r="O533" s="149"/>
    </row>
    <row r="534" spans="1:15" ht="15" customHeight="1" x14ac:dyDescent="0.35">
      <c r="A534" s="201" t="s">
        <v>520</v>
      </c>
      <c r="B534" s="207" t="s">
        <v>521</v>
      </c>
      <c r="C534" s="208" t="s">
        <v>286</v>
      </c>
      <c r="D534" s="207" t="s">
        <v>287</v>
      </c>
      <c r="E534" s="207" t="s">
        <v>351</v>
      </c>
      <c r="F534" s="207" t="s">
        <v>352</v>
      </c>
      <c r="G534" s="207" t="s">
        <v>508</v>
      </c>
      <c r="H534" s="207" t="s">
        <v>509</v>
      </c>
      <c r="I534" s="209">
        <v>746.87</v>
      </c>
      <c r="J534" s="204"/>
      <c r="K534" s="210" t="s">
        <v>293</v>
      </c>
      <c r="L534" s="78"/>
      <c r="M534" s="78"/>
      <c r="N534" s="78"/>
      <c r="O534" s="149"/>
    </row>
    <row r="535" spans="1:15" ht="15" customHeight="1" x14ac:dyDescent="0.35">
      <c r="A535" s="201" t="s">
        <v>520</v>
      </c>
      <c r="B535" s="207" t="s">
        <v>521</v>
      </c>
      <c r="C535" s="208" t="s">
        <v>286</v>
      </c>
      <c r="D535" s="207" t="s">
        <v>287</v>
      </c>
      <c r="E535" s="207" t="s">
        <v>351</v>
      </c>
      <c r="F535" s="207" t="s">
        <v>352</v>
      </c>
      <c r="G535" s="207" t="s">
        <v>522</v>
      </c>
      <c r="H535" s="207" t="s">
        <v>523</v>
      </c>
      <c r="I535" s="209">
        <v>381.15</v>
      </c>
      <c r="J535" s="204"/>
      <c r="K535" s="210" t="s">
        <v>324</v>
      </c>
      <c r="L535" s="78"/>
      <c r="M535" s="78"/>
      <c r="N535" s="78"/>
      <c r="O535" s="149"/>
    </row>
    <row r="536" spans="1:15" ht="15" customHeight="1" x14ac:dyDescent="0.35">
      <c r="A536" s="201" t="s">
        <v>520</v>
      </c>
      <c r="B536" s="207" t="s">
        <v>521</v>
      </c>
      <c r="C536" s="208" t="s">
        <v>286</v>
      </c>
      <c r="D536" s="207" t="s">
        <v>287</v>
      </c>
      <c r="E536" s="207" t="s">
        <v>353</v>
      </c>
      <c r="F536" s="207" t="s">
        <v>354</v>
      </c>
      <c r="G536" s="207" t="s">
        <v>81</v>
      </c>
      <c r="H536" s="207" t="s">
        <v>328</v>
      </c>
      <c r="I536" s="209">
        <v>-17351.47</v>
      </c>
      <c r="J536" s="204"/>
      <c r="K536" s="210" t="s">
        <v>293</v>
      </c>
      <c r="L536" s="78"/>
      <c r="M536" s="78"/>
      <c r="N536" s="78"/>
      <c r="O536" s="149"/>
    </row>
    <row r="537" spans="1:15" ht="15" customHeight="1" x14ac:dyDescent="0.35">
      <c r="A537" s="201" t="s">
        <v>520</v>
      </c>
      <c r="B537" s="207" t="s">
        <v>521</v>
      </c>
      <c r="C537" s="208" t="s">
        <v>286</v>
      </c>
      <c r="D537" s="207" t="s">
        <v>287</v>
      </c>
      <c r="E537" s="207" t="s">
        <v>353</v>
      </c>
      <c r="F537" s="207" t="s">
        <v>354</v>
      </c>
      <c r="G537" s="207" t="s">
        <v>508</v>
      </c>
      <c r="H537" s="207" t="s">
        <v>509</v>
      </c>
      <c r="I537" s="209">
        <v>-746.87</v>
      </c>
      <c r="J537" s="204"/>
      <c r="K537" s="210" t="s">
        <v>293</v>
      </c>
      <c r="L537" s="78"/>
      <c r="M537" s="78"/>
      <c r="N537" s="78"/>
      <c r="O537" s="149"/>
    </row>
    <row r="538" spans="1:15" ht="15" customHeight="1" x14ac:dyDescent="0.35">
      <c r="A538" s="201" t="s">
        <v>520</v>
      </c>
      <c r="B538" s="207" t="s">
        <v>521</v>
      </c>
      <c r="C538" s="208" t="s">
        <v>286</v>
      </c>
      <c r="D538" s="207" t="s">
        <v>287</v>
      </c>
      <c r="E538" s="207" t="s">
        <v>353</v>
      </c>
      <c r="F538" s="207" t="s">
        <v>354</v>
      </c>
      <c r="G538" s="207" t="s">
        <v>522</v>
      </c>
      <c r="H538" s="207" t="s">
        <v>523</v>
      </c>
      <c r="I538" s="209">
        <v>-381.15</v>
      </c>
      <c r="J538" s="204"/>
      <c r="K538" s="210" t="s">
        <v>324</v>
      </c>
      <c r="L538" s="78"/>
      <c r="M538" s="78"/>
      <c r="N538" s="78"/>
      <c r="O538" s="149"/>
    </row>
    <row r="539" spans="1:15" ht="15" customHeight="1" x14ac:dyDescent="0.35">
      <c r="A539" s="201" t="s">
        <v>520</v>
      </c>
      <c r="B539" s="207" t="s">
        <v>521</v>
      </c>
      <c r="C539" s="208" t="s">
        <v>286</v>
      </c>
      <c r="D539" s="207" t="s">
        <v>287</v>
      </c>
      <c r="E539" s="207" t="s">
        <v>355</v>
      </c>
      <c r="F539" s="207" t="s">
        <v>356</v>
      </c>
      <c r="G539" s="207" t="s">
        <v>81</v>
      </c>
      <c r="H539" s="207" t="s">
        <v>328</v>
      </c>
      <c r="I539" s="209">
        <v>1866134.22</v>
      </c>
      <c r="J539" s="204"/>
      <c r="K539" s="210" t="s">
        <v>301</v>
      </c>
      <c r="L539" s="78"/>
      <c r="M539" s="78"/>
      <c r="N539" s="78"/>
      <c r="O539" s="149"/>
    </row>
    <row r="540" spans="1:15" ht="15" customHeight="1" x14ac:dyDescent="0.35">
      <c r="A540" s="201" t="s">
        <v>520</v>
      </c>
      <c r="B540" s="207" t="s">
        <v>521</v>
      </c>
      <c r="C540" s="208" t="s">
        <v>286</v>
      </c>
      <c r="D540" s="207" t="s">
        <v>287</v>
      </c>
      <c r="E540" s="207" t="s">
        <v>355</v>
      </c>
      <c r="F540" s="207" t="s">
        <v>356</v>
      </c>
      <c r="G540" s="207" t="s">
        <v>510</v>
      </c>
      <c r="H540" s="207" t="s">
        <v>511</v>
      </c>
      <c r="I540" s="209">
        <v>7445.22</v>
      </c>
      <c r="J540" s="204"/>
      <c r="K540" s="210" t="s">
        <v>301</v>
      </c>
      <c r="L540" s="78"/>
      <c r="M540" s="78"/>
      <c r="N540" s="78"/>
      <c r="O540" s="149"/>
    </row>
    <row r="541" spans="1:15" ht="15" customHeight="1" x14ac:dyDescent="0.35">
      <c r="A541" s="201" t="s">
        <v>520</v>
      </c>
      <c r="B541" s="207" t="s">
        <v>521</v>
      </c>
      <c r="C541" s="208" t="s">
        <v>286</v>
      </c>
      <c r="D541" s="207" t="s">
        <v>287</v>
      </c>
      <c r="E541" s="207" t="s">
        <v>355</v>
      </c>
      <c r="F541" s="207" t="s">
        <v>356</v>
      </c>
      <c r="G541" s="207" t="s">
        <v>508</v>
      </c>
      <c r="H541" s="207" t="s">
        <v>509</v>
      </c>
      <c r="I541" s="209">
        <v>54772.18</v>
      </c>
      <c r="J541" s="204"/>
      <c r="K541" s="210" t="s">
        <v>301</v>
      </c>
      <c r="L541" s="78"/>
      <c r="M541" s="78"/>
      <c r="N541" s="78"/>
      <c r="O541" s="149"/>
    </row>
    <row r="542" spans="1:15" ht="15" customHeight="1" x14ac:dyDescent="0.35">
      <c r="A542" s="201" t="s">
        <v>520</v>
      </c>
      <c r="B542" s="207" t="s">
        <v>521</v>
      </c>
      <c r="C542" s="208" t="s">
        <v>286</v>
      </c>
      <c r="D542" s="207" t="s">
        <v>287</v>
      </c>
      <c r="E542" s="207" t="s">
        <v>355</v>
      </c>
      <c r="F542" s="207" t="s">
        <v>356</v>
      </c>
      <c r="G542" s="207" t="s">
        <v>522</v>
      </c>
      <c r="H542" s="207" t="s">
        <v>523</v>
      </c>
      <c r="I542" s="209">
        <v>5652.16</v>
      </c>
      <c r="J542" s="204"/>
      <c r="K542" s="210" t="s">
        <v>324</v>
      </c>
      <c r="L542" s="78"/>
      <c r="M542" s="78"/>
      <c r="N542" s="78"/>
      <c r="O542" s="149"/>
    </row>
    <row r="543" spans="1:15" ht="15" customHeight="1" x14ac:dyDescent="0.35">
      <c r="A543" s="201" t="s">
        <v>520</v>
      </c>
      <c r="B543" s="207" t="s">
        <v>521</v>
      </c>
      <c r="C543" s="208" t="s">
        <v>286</v>
      </c>
      <c r="D543" s="207" t="s">
        <v>287</v>
      </c>
      <c r="E543" s="207" t="s">
        <v>355</v>
      </c>
      <c r="F543" s="207" t="s">
        <v>356</v>
      </c>
      <c r="G543" s="207" t="s">
        <v>421</v>
      </c>
      <c r="H543" s="207" t="s">
        <v>422</v>
      </c>
      <c r="I543" s="209">
        <v>16501.93</v>
      </c>
      <c r="J543" s="204"/>
      <c r="K543" s="210" t="s">
        <v>324</v>
      </c>
      <c r="L543" s="78"/>
      <c r="M543" s="78"/>
      <c r="N543" s="78"/>
      <c r="O543" s="149"/>
    </row>
    <row r="544" spans="1:15" ht="15" customHeight="1" x14ac:dyDescent="0.35">
      <c r="A544" s="201" t="s">
        <v>520</v>
      </c>
      <c r="B544" s="207" t="s">
        <v>521</v>
      </c>
      <c r="C544" s="208" t="s">
        <v>286</v>
      </c>
      <c r="D544" s="207" t="s">
        <v>287</v>
      </c>
      <c r="E544" s="207" t="s">
        <v>355</v>
      </c>
      <c r="F544" s="207" t="s">
        <v>356</v>
      </c>
      <c r="G544" s="207" t="s">
        <v>524</v>
      </c>
      <c r="H544" s="207" t="s">
        <v>525</v>
      </c>
      <c r="I544" s="209">
        <v>9.73</v>
      </c>
      <c r="J544" s="204"/>
      <c r="K544" s="210" t="s">
        <v>324</v>
      </c>
      <c r="L544" s="78"/>
      <c r="M544" s="78"/>
      <c r="N544" s="78"/>
      <c r="O544" s="149"/>
    </row>
    <row r="545" spans="1:15" ht="15" customHeight="1" x14ac:dyDescent="0.35">
      <c r="A545" s="201" t="s">
        <v>520</v>
      </c>
      <c r="B545" s="207" t="s">
        <v>521</v>
      </c>
      <c r="C545" s="208" t="s">
        <v>286</v>
      </c>
      <c r="D545" s="207" t="s">
        <v>287</v>
      </c>
      <c r="E545" s="207" t="s">
        <v>415</v>
      </c>
      <c r="F545" s="207" t="s">
        <v>416</v>
      </c>
      <c r="G545" s="207" t="s">
        <v>81</v>
      </c>
      <c r="H545" s="207" t="s">
        <v>328</v>
      </c>
      <c r="I545" s="209">
        <v>15397.07</v>
      </c>
      <c r="J545" s="204"/>
      <c r="K545" s="210" t="s">
        <v>292</v>
      </c>
      <c r="L545" s="78"/>
      <c r="M545" s="78"/>
      <c r="N545" s="78"/>
      <c r="O545" s="149"/>
    </row>
    <row r="546" spans="1:15" ht="15" customHeight="1" x14ac:dyDescent="0.35">
      <c r="A546" s="201" t="s">
        <v>520</v>
      </c>
      <c r="B546" s="207" t="s">
        <v>521</v>
      </c>
      <c r="C546" s="208" t="s">
        <v>286</v>
      </c>
      <c r="D546" s="207" t="s">
        <v>287</v>
      </c>
      <c r="E546" s="207" t="s">
        <v>448</v>
      </c>
      <c r="F546" s="207" t="s">
        <v>449</v>
      </c>
      <c r="G546" s="207" t="s">
        <v>81</v>
      </c>
      <c r="H546" s="207" t="s">
        <v>328</v>
      </c>
      <c r="I546" s="209">
        <v>15923.01</v>
      </c>
      <c r="J546" s="204"/>
      <c r="K546" s="210" t="s">
        <v>292</v>
      </c>
      <c r="L546" s="78"/>
      <c r="M546" s="78"/>
      <c r="N546" s="78"/>
      <c r="O546" s="149"/>
    </row>
    <row r="547" spans="1:15" ht="15" customHeight="1" x14ac:dyDescent="0.35">
      <c r="A547" s="201" t="s">
        <v>520</v>
      </c>
      <c r="B547" s="207" t="s">
        <v>521</v>
      </c>
      <c r="C547" s="208" t="s">
        <v>286</v>
      </c>
      <c r="D547" s="207" t="s">
        <v>287</v>
      </c>
      <c r="E547" s="207" t="s">
        <v>448</v>
      </c>
      <c r="F547" s="207" t="s">
        <v>449</v>
      </c>
      <c r="G547" s="207" t="s">
        <v>526</v>
      </c>
      <c r="H547" s="207" t="s">
        <v>527</v>
      </c>
      <c r="I547" s="209">
        <v>11715</v>
      </c>
      <c r="J547" s="204"/>
      <c r="K547" s="210" t="s">
        <v>292</v>
      </c>
      <c r="L547" s="78"/>
      <c r="M547" s="78"/>
      <c r="N547" s="78"/>
      <c r="O547" s="149"/>
    </row>
    <row r="548" spans="1:15" ht="15" customHeight="1" x14ac:dyDescent="0.35">
      <c r="A548" s="201" t="s">
        <v>520</v>
      </c>
      <c r="B548" s="207" t="s">
        <v>521</v>
      </c>
      <c r="C548" s="208" t="s">
        <v>286</v>
      </c>
      <c r="D548" s="207" t="s">
        <v>287</v>
      </c>
      <c r="E548" s="207" t="s">
        <v>448</v>
      </c>
      <c r="F548" s="207" t="s">
        <v>449</v>
      </c>
      <c r="G548" s="207" t="s">
        <v>421</v>
      </c>
      <c r="H548" s="207" t="s">
        <v>422</v>
      </c>
      <c r="I548" s="209">
        <v>1901.6</v>
      </c>
      <c r="J548" s="204"/>
      <c r="K548" s="210" t="s">
        <v>324</v>
      </c>
      <c r="L548" s="78"/>
      <c r="M548" s="78"/>
      <c r="N548" s="78"/>
      <c r="O548" s="149"/>
    </row>
    <row r="549" spans="1:15" ht="15" customHeight="1" x14ac:dyDescent="0.35">
      <c r="A549" s="201" t="s">
        <v>520</v>
      </c>
      <c r="B549" s="207" t="s">
        <v>521</v>
      </c>
      <c r="C549" s="208" t="s">
        <v>286</v>
      </c>
      <c r="D549" s="207" t="s">
        <v>287</v>
      </c>
      <c r="E549" s="207" t="s">
        <v>474</v>
      </c>
      <c r="F549" s="207" t="s">
        <v>475</v>
      </c>
      <c r="G549" s="207" t="s">
        <v>81</v>
      </c>
      <c r="H549" s="207" t="s">
        <v>328</v>
      </c>
      <c r="I549" s="209">
        <v>600.69000000000005</v>
      </c>
      <c r="J549" s="204"/>
      <c r="K549" s="210" t="s">
        <v>292</v>
      </c>
      <c r="L549" s="78"/>
      <c r="M549" s="78"/>
      <c r="N549" s="78"/>
      <c r="O549" s="149"/>
    </row>
    <row r="550" spans="1:15" ht="15" customHeight="1" x14ac:dyDescent="0.35">
      <c r="A550" s="201" t="s">
        <v>520</v>
      </c>
      <c r="B550" s="207" t="s">
        <v>521</v>
      </c>
      <c r="C550" s="208" t="s">
        <v>286</v>
      </c>
      <c r="D550" s="207" t="s">
        <v>287</v>
      </c>
      <c r="E550" s="207" t="s">
        <v>367</v>
      </c>
      <c r="F550" s="207" t="s">
        <v>368</v>
      </c>
      <c r="G550" s="207" t="s">
        <v>81</v>
      </c>
      <c r="H550" s="207" t="s">
        <v>328</v>
      </c>
      <c r="I550" s="209">
        <v>15305.66</v>
      </c>
      <c r="J550" s="204"/>
      <c r="K550" s="210" t="s">
        <v>292</v>
      </c>
      <c r="L550" s="78"/>
      <c r="M550" s="78"/>
      <c r="N550" s="78"/>
      <c r="O550" s="149"/>
    </row>
    <row r="551" spans="1:15" ht="15" customHeight="1" x14ac:dyDescent="0.35">
      <c r="A551" s="201" t="s">
        <v>520</v>
      </c>
      <c r="B551" s="207" t="s">
        <v>521</v>
      </c>
      <c r="C551" s="208" t="s">
        <v>286</v>
      </c>
      <c r="D551" s="207" t="s">
        <v>287</v>
      </c>
      <c r="E551" s="207" t="s">
        <v>373</v>
      </c>
      <c r="F551" s="207" t="s">
        <v>374</v>
      </c>
      <c r="G551" s="207" t="s">
        <v>81</v>
      </c>
      <c r="H551" s="207" t="s">
        <v>328</v>
      </c>
      <c r="I551" s="209">
        <v>1629.83</v>
      </c>
      <c r="J551" s="204"/>
      <c r="K551" s="210" t="s">
        <v>292</v>
      </c>
      <c r="L551" s="78"/>
      <c r="M551" s="78"/>
      <c r="N551" s="78"/>
      <c r="O551" s="149"/>
    </row>
    <row r="552" spans="1:15" ht="15" customHeight="1" x14ac:dyDescent="0.35">
      <c r="A552" s="201" t="s">
        <v>520</v>
      </c>
      <c r="B552" s="207" t="s">
        <v>521</v>
      </c>
      <c r="C552" s="208" t="s">
        <v>286</v>
      </c>
      <c r="D552" s="207" t="s">
        <v>287</v>
      </c>
      <c r="E552" s="207" t="s">
        <v>375</v>
      </c>
      <c r="F552" s="207" t="s">
        <v>376</v>
      </c>
      <c r="G552" s="207" t="s">
        <v>81</v>
      </c>
      <c r="H552" s="207" t="s">
        <v>328</v>
      </c>
      <c r="I552" s="209">
        <v>69969.67</v>
      </c>
      <c r="J552" s="204"/>
      <c r="K552" s="210" t="s">
        <v>292</v>
      </c>
      <c r="L552" s="78"/>
      <c r="M552" s="78"/>
      <c r="N552" s="78"/>
      <c r="O552" s="149"/>
    </row>
    <row r="553" spans="1:15" ht="15" customHeight="1" x14ac:dyDescent="0.35">
      <c r="A553" s="201" t="s">
        <v>520</v>
      </c>
      <c r="B553" s="207" t="s">
        <v>521</v>
      </c>
      <c r="C553" s="208" t="s">
        <v>286</v>
      </c>
      <c r="D553" s="207" t="s">
        <v>287</v>
      </c>
      <c r="E553" s="207" t="s">
        <v>375</v>
      </c>
      <c r="F553" s="207" t="s">
        <v>376</v>
      </c>
      <c r="G553" s="207" t="s">
        <v>421</v>
      </c>
      <c r="H553" s="207" t="s">
        <v>422</v>
      </c>
      <c r="I553" s="209">
        <v>2967</v>
      </c>
      <c r="J553" s="204"/>
      <c r="K553" s="210" t="s">
        <v>324</v>
      </c>
      <c r="L553" s="78"/>
      <c r="M553" s="78"/>
      <c r="N553" s="78"/>
      <c r="O553" s="149"/>
    </row>
    <row r="554" spans="1:15" ht="15" customHeight="1" x14ac:dyDescent="0.35">
      <c r="A554" s="201" t="s">
        <v>520</v>
      </c>
      <c r="B554" s="207" t="s">
        <v>521</v>
      </c>
      <c r="C554" s="208" t="s">
        <v>286</v>
      </c>
      <c r="D554" s="207" t="s">
        <v>287</v>
      </c>
      <c r="E554" s="207" t="s">
        <v>375</v>
      </c>
      <c r="F554" s="207" t="s">
        <v>376</v>
      </c>
      <c r="G554" s="207" t="s">
        <v>524</v>
      </c>
      <c r="H554" s="207" t="s">
        <v>525</v>
      </c>
      <c r="I554" s="209">
        <v>42626.21</v>
      </c>
      <c r="J554" s="204"/>
      <c r="K554" s="210" t="s">
        <v>324</v>
      </c>
      <c r="L554" s="78"/>
      <c r="M554" s="78"/>
      <c r="N554" s="78"/>
      <c r="O554" s="149"/>
    </row>
    <row r="555" spans="1:15" ht="15" customHeight="1" x14ac:dyDescent="0.35">
      <c r="A555" s="201" t="s">
        <v>520</v>
      </c>
      <c r="B555" s="207" t="s">
        <v>521</v>
      </c>
      <c r="C555" s="208" t="s">
        <v>286</v>
      </c>
      <c r="D555" s="207" t="s">
        <v>287</v>
      </c>
      <c r="E555" s="207" t="s">
        <v>377</v>
      </c>
      <c r="F555" s="207" t="s">
        <v>378</v>
      </c>
      <c r="G555" s="207" t="s">
        <v>81</v>
      </c>
      <c r="H555" s="207" t="s">
        <v>328</v>
      </c>
      <c r="I555" s="209">
        <v>4814.45</v>
      </c>
      <c r="J555" s="204"/>
      <c r="K555" s="210" t="s">
        <v>292</v>
      </c>
      <c r="L555" s="78"/>
      <c r="M555" s="78"/>
      <c r="N555" s="78"/>
      <c r="O555" s="149"/>
    </row>
    <row r="556" spans="1:15" ht="15" customHeight="1" x14ac:dyDescent="0.35">
      <c r="A556" s="201" t="s">
        <v>520</v>
      </c>
      <c r="B556" s="207" t="s">
        <v>521</v>
      </c>
      <c r="C556" s="208" t="s">
        <v>286</v>
      </c>
      <c r="D556" s="207" t="s">
        <v>287</v>
      </c>
      <c r="E556" s="207" t="s">
        <v>288</v>
      </c>
      <c r="F556" s="207" t="s">
        <v>289</v>
      </c>
      <c r="G556" s="207" t="s">
        <v>81</v>
      </c>
      <c r="H556" s="207" t="s">
        <v>328</v>
      </c>
      <c r="I556" s="209">
        <v>5339.99</v>
      </c>
      <c r="J556" s="204"/>
      <c r="K556" s="210" t="s">
        <v>292</v>
      </c>
      <c r="L556" s="78"/>
      <c r="M556" s="78"/>
      <c r="N556" s="78"/>
      <c r="O556" s="149"/>
    </row>
    <row r="557" spans="1:15" ht="15" customHeight="1" x14ac:dyDescent="0.35">
      <c r="A557" s="201" t="s">
        <v>520</v>
      </c>
      <c r="B557" s="207" t="s">
        <v>521</v>
      </c>
      <c r="C557" s="208" t="s">
        <v>286</v>
      </c>
      <c r="D557" s="207" t="s">
        <v>287</v>
      </c>
      <c r="E557" s="207" t="s">
        <v>288</v>
      </c>
      <c r="F557" s="207" t="s">
        <v>289</v>
      </c>
      <c r="G557" s="207" t="s">
        <v>528</v>
      </c>
      <c r="H557" s="207" t="s">
        <v>529</v>
      </c>
      <c r="I557" s="209">
        <v>473.74</v>
      </c>
      <c r="J557" s="204"/>
      <c r="K557" s="210" t="s">
        <v>292</v>
      </c>
      <c r="L557" s="78"/>
      <c r="M557" s="78"/>
      <c r="N557" s="78"/>
      <c r="O557" s="149"/>
    </row>
    <row r="558" spans="1:15" ht="15" customHeight="1" x14ac:dyDescent="0.35">
      <c r="A558" s="201" t="s">
        <v>520</v>
      </c>
      <c r="B558" s="207" t="s">
        <v>521</v>
      </c>
      <c r="C558" s="208" t="s">
        <v>286</v>
      </c>
      <c r="D558" s="207" t="s">
        <v>287</v>
      </c>
      <c r="E558" s="207" t="s">
        <v>482</v>
      </c>
      <c r="F558" s="207" t="s">
        <v>483</v>
      </c>
      <c r="G558" s="207" t="s">
        <v>81</v>
      </c>
      <c r="H558" s="207" t="s">
        <v>328</v>
      </c>
      <c r="I558" s="209">
        <v>184.97</v>
      </c>
      <c r="J558" s="204"/>
      <c r="K558" s="210" t="s">
        <v>292</v>
      </c>
      <c r="L558" s="78"/>
      <c r="M558" s="78"/>
      <c r="N558" s="78"/>
      <c r="O558" s="149"/>
    </row>
    <row r="559" spans="1:15" ht="15" customHeight="1" x14ac:dyDescent="0.35">
      <c r="A559" s="201" t="s">
        <v>520</v>
      </c>
      <c r="B559" s="207" t="s">
        <v>521</v>
      </c>
      <c r="C559" s="208" t="s">
        <v>286</v>
      </c>
      <c r="D559" s="207" t="s">
        <v>287</v>
      </c>
      <c r="E559" s="207" t="s">
        <v>379</v>
      </c>
      <c r="F559" s="207" t="s">
        <v>380</v>
      </c>
      <c r="G559" s="207" t="s">
        <v>81</v>
      </c>
      <c r="H559" s="207" t="s">
        <v>328</v>
      </c>
      <c r="I559" s="209">
        <v>5789</v>
      </c>
      <c r="J559" s="204"/>
      <c r="K559" s="210" t="s">
        <v>292</v>
      </c>
      <c r="L559" s="78"/>
      <c r="M559" s="78"/>
      <c r="N559" s="78"/>
      <c r="O559" s="149"/>
    </row>
    <row r="560" spans="1:15" ht="15" customHeight="1" x14ac:dyDescent="0.35">
      <c r="A560" s="201" t="s">
        <v>520</v>
      </c>
      <c r="B560" s="207" t="s">
        <v>521</v>
      </c>
      <c r="C560" s="208" t="s">
        <v>286</v>
      </c>
      <c r="D560" s="207" t="s">
        <v>287</v>
      </c>
      <c r="E560" s="207" t="s">
        <v>357</v>
      </c>
      <c r="F560" s="207" t="s">
        <v>358</v>
      </c>
      <c r="G560" s="207" t="s">
        <v>81</v>
      </c>
      <c r="H560" s="207" t="s">
        <v>328</v>
      </c>
      <c r="I560" s="209">
        <v>350</v>
      </c>
      <c r="J560" s="204"/>
      <c r="K560" s="210" t="s">
        <v>292</v>
      </c>
      <c r="L560" s="78"/>
      <c r="M560" s="78"/>
      <c r="N560" s="78"/>
      <c r="O560" s="149"/>
    </row>
    <row r="561" spans="1:15" ht="15" customHeight="1" x14ac:dyDescent="0.35">
      <c r="A561" s="201" t="s">
        <v>520</v>
      </c>
      <c r="B561" s="207" t="s">
        <v>521</v>
      </c>
      <c r="C561" s="208" t="s">
        <v>286</v>
      </c>
      <c r="D561" s="207" t="s">
        <v>287</v>
      </c>
      <c r="E561" s="207" t="s">
        <v>357</v>
      </c>
      <c r="F561" s="207" t="s">
        <v>358</v>
      </c>
      <c r="G561" s="207" t="s">
        <v>524</v>
      </c>
      <c r="H561" s="207" t="s">
        <v>525</v>
      </c>
      <c r="I561" s="209">
        <v>299</v>
      </c>
      <c r="J561" s="204"/>
      <c r="K561" s="210" t="s">
        <v>324</v>
      </c>
      <c r="L561" s="78"/>
      <c r="M561" s="78"/>
      <c r="N561" s="78"/>
      <c r="O561" s="149"/>
    </row>
    <row r="562" spans="1:15" ht="15" customHeight="1" x14ac:dyDescent="0.35">
      <c r="A562" s="201" t="s">
        <v>520</v>
      </c>
      <c r="B562" s="207" t="s">
        <v>521</v>
      </c>
      <c r="C562" s="208" t="s">
        <v>286</v>
      </c>
      <c r="D562" s="207" t="s">
        <v>287</v>
      </c>
      <c r="E562" s="207" t="s">
        <v>359</v>
      </c>
      <c r="F562" s="207" t="s">
        <v>360</v>
      </c>
      <c r="G562" s="207" t="s">
        <v>81</v>
      </c>
      <c r="H562" s="207" t="s">
        <v>328</v>
      </c>
      <c r="I562" s="209">
        <v>984.2</v>
      </c>
      <c r="J562" s="204"/>
      <c r="K562" s="210" t="s">
        <v>292</v>
      </c>
      <c r="L562" s="78"/>
      <c r="M562" s="78"/>
      <c r="N562" s="78"/>
      <c r="O562" s="149"/>
    </row>
    <row r="563" spans="1:15" ht="15" customHeight="1" x14ac:dyDescent="0.35">
      <c r="A563" s="201" t="s">
        <v>520</v>
      </c>
      <c r="B563" s="207" t="s">
        <v>521</v>
      </c>
      <c r="C563" s="208" t="s">
        <v>286</v>
      </c>
      <c r="D563" s="207" t="s">
        <v>287</v>
      </c>
      <c r="E563" s="207" t="s">
        <v>359</v>
      </c>
      <c r="F563" s="207" t="s">
        <v>360</v>
      </c>
      <c r="G563" s="207" t="s">
        <v>421</v>
      </c>
      <c r="H563" s="207" t="s">
        <v>422</v>
      </c>
      <c r="I563" s="209">
        <v>514.28</v>
      </c>
      <c r="J563" s="204"/>
      <c r="K563" s="210" t="s">
        <v>324</v>
      </c>
      <c r="L563" s="78"/>
      <c r="M563" s="78"/>
      <c r="N563" s="78"/>
      <c r="O563" s="149"/>
    </row>
    <row r="564" spans="1:15" ht="15" customHeight="1" x14ac:dyDescent="0.35">
      <c r="A564" s="201" t="s">
        <v>520</v>
      </c>
      <c r="B564" s="207" t="s">
        <v>521</v>
      </c>
      <c r="C564" s="208" t="s">
        <v>286</v>
      </c>
      <c r="D564" s="207" t="s">
        <v>287</v>
      </c>
      <c r="E564" s="207" t="s">
        <v>530</v>
      </c>
      <c r="F564" s="207" t="s">
        <v>531</v>
      </c>
      <c r="G564" s="207" t="s">
        <v>81</v>
      </c>
      <c r="H564" s="207" t="s">
        <v>328</v>
      </c>
      <c r="I564" s="209">
        <v>1197.21</v>
      </c>
      <c r="J564" s="204"/>
      <c r="K564" s="210" t="s">
        <v>292</v>
      </c>
      <c r="L564" s="78"/>
      <c r="M564" s="78"/>
      <c r="N564" s="78"/>
      <c r="O564" s="149"/>
    </row>
    <row r="565" spans="1:15" ht="15" customHeight="1" x14ac:dyDescent="0.35">
      <c r="A565" s="201" t="s">
        <v>520</v>
      </c>
      <c r="B565" s="207" t="s">
        <v>521</v>
      </c>
      <c r="C565" s="208" t="s">
        <v>286</v>
      </c>
      <c r="D565" s="207" t="s">
        <v>287</v>
      </c>
      <c r="E565" s="207" t="s">
        <v>452</v>
      </c>
      <c r="F565" s="207" t="s">
        <v>453</v>
      </c>
      <c r="G565" s="207" t="s">
        <v>81</v>
      </c>
      <c r="H565" s="207" t="s">
        <v>328</v>
      </c>
      <c r="I565" s="209">
        <v>26183.62</v>
      </c>
      <c r="J565" s="204"/>
      <c r="K565" s="210" t="s">
        <v>292</v>
      </c>
      <c r="L565" s="78"/>
      <c r="M565" s="78"/>
      <c r="N565" s="78"/>
      <c r="O565" s="149"/>
    </row>
    <row r="566" spans="1:15" ht="15" customHeight="1" x14ac:dyDescent="0.35">
      <c r="A566" s="201" t="s">
        <v>520</v>
      </c>
      <c r="B566" s="207" t="s">
        <v>521</v>
      </c>
      <c r="C566" s="208" t="s">
        <v>286</v>
      </c>
      <c r="D566" s="207" t="s">
        <v>287</v>
      </c>
      <c r="E566" s="207" t="s">
        <v>452</v>
      </c>
      <c r="F566" s="207" t="s">
        <v>453</v>
      </c>
      <c r="G566" s="207" t="s">
        <v>524</v>
      </c>
      <c r="H566" s="207" t="s">
        <v>525</v>
      </c>
      <c r="I566" s="209">
        <v>2409.6</v>
      </c>
      <c r="J566" s="204"/>
      <c r="K566" s="210" t="s">
        <v>324</v>
      </c>
      <c r="L566" s="78"/>
      <c r="M566" s="78"/>
      <c r="N566" s="78"/>
      <c r="O566" s="149"/>
    </row>
    <row r="567" spans="1:15" ht="15" customHeight="1" x14ac:dyDescent="0.35">
      <c r="A567" s="201" t="s">
        <v>520</v>
      </c>
      <c r="B567" s="207" t="s">
        <v>521</v>
      </c>
      <c r="C567" s="208" t="s">
        <v>286</v>
      </c>
      <c r="D567" s="207" t="s">
        <v>287</v>
      </c>
      <c r="E567" s="207" t="s">
        <v>466</v>
      </c>
      <c r="F567" s="207" t="s">
        <v>467</v>
      </c>
      <c r="G567" s="207" t="s">
        <v>81</v>
      </c>
      <c r="H567" s="207" t="s">
        <v>328</v>
      </c>
      <c r="I567" s="209">
        <v>22188.73</v>
      </c>
      <c r="J567" s="204"/>
      <c r="K567" s="210" t="s">
        <v>292</v>
      </c>
      <c r="L567" s="78"/>
      <c r="M567" s="78"/>
      <c r="N567" s="78"/>
      <c r="O567" s="149"/>
    </row>
    <row r="568" spans="1:15" ht="15" customHeight="1" x14ac:dyDescent="0.35">
      <c r="A568" s="201" t="s">
        <v>520</v>
      </c>
      <c r="B568" s="207" t="s">
        <v>521</v>
      </c>
      <c r="C568" s="208" t="s">
        <v>286</v>
      </c>
      <c r="D568" s="207" t="s">
        <v>287</v>
      </c>
      <c r="E568" s="207" t="s">
        <v>385</v>
      </c>
      <c r="F568" s="207" t="s">
        <v>386</v>
      </c>
      <c r="G568" s="207" t="s">
        <v>81</v>
      </c>
      <c r="H568" s="207" t="s">
        <v>328</v>
      </c>
      <c r="I568" s="209">
        <v>2991.43</v>
      </c>
      <c r="J568" s="204"/>
      <c r="K568" s="210" t="s">
        <v>292</v>
      </c>
      <c r="L568" s="78"/>
      <c r="M568" s="78"/>
      <c r="N568" s="78"/>
      <c r="O568" s="149"/>
    </row>
    <row r="569" spans="1:15" ht="15" customHeight="1" x14ac:dyDescent="0.35">
      <c r="A569" s="201" t="s">
        <v>520</v>
      </c>
      <c r="B569" s="207" t="s">
        <v>521</v>
      </c>
      <c r="C569" s="208" t="s">
        <v>286</v>
      </c>
      <c r="D569" s="207" t="s">
        <v>287</v>
      </c>
      <c r="E569" s="207" t="s">
        <v>385</v>
      </c>
      <c r="F569" s="207" t="s">
        <v>386</v>
      </c>
      <c r="G569" s="207" t="s">
        <v>484</v>
      </c>
      <c r="H569" s="207" t="s">
        <v>485</v>
      </c>
      <c r="I569" s="209">
        <v>18759.490000000002</v>
      </c>
      <c r="J569" s="204"/>
      <c r="K569" s="210" t="s">
        <v>292</v>
      </c>
      <c r="L569" s="78"/>
      <c r="M569" s="78"/>
      <c r="N569" s="78"/>
      <c r="O569" s="149"/>
    </row>
    <row r="570" spans="1:15" ht="15" customHeight="1" x14ac:dyDescent="0.35">
      <c r="A570" s="201" t="s">
        <v>520</v>
      </c>
      <c r="B570" s="207" t="s">
        <v>521</v>
      </c>
      <c r="C570" s="208" t="s">
        <v>286</v>
      </c>
      <c r="D570" s="207" t="s">
        <v>287</v>
      </c>
      <c r="E570" s="207" t="s">
        <v>312</v>
      </c>
      <c r="F570" s="207" t="s">
        <v>313</v>
      </c>
      <c r="G570" s="207" t="s">
        <v>81</v>
      </c>
      <c r="H570" s="207" t="s">
        <v>328</v>
      </c>
      <c r="I570" s="209">
        <v>35723.58</v>
      </c>
      <c r="J570" s="204"/>
      <c r="K570" s="210" t="s">
        <v>306</v>
      </c>
      <c r="L570" s="78"/>
      <c r="M570" s="78"/>
      <c r="N570" s="78"/>
      <c r="O570" s="149"/>
    </row>
    <row r="571" spans="1:15" ht="15" customHeight="1" x14ac:dyDescent="0.35">
      <c r="A571" s="201" t="s">
        <v>520</v>
      </c>
      <c r="B571" s="207" t="s">
        <v>521</v>
      </c>
      <c r="C571" s="208" t="s">
        <v>286</v>
      </c>
      <c r="D571" s="207" t="s">
        <v>287</v>
      </c>
      <c r="E571" s="207" t="s">
        <v>312</v>
      </c>
      <c r="F571" s="207" t="s">
        <v>313</v>
      </c>
      <c r="G571" s="207" t="s">
        <v>484</v>
      </c>
      <c r="H571" s="207" t="s">
        <v>485</v>
      </c>
      <c r="I571" s="209">
        <v>0</v>
      </c>
      <c r="J571" s="204"/>
      <c r="K571" s="210" t="s">
        <v>306</v>
      </c>
      <c r="L571" s="78"/>
      <c r="M571" s="78"/>
      <c r="N571" s="78"/>
      <c r="O571" s="149"/>
    </row>
    <row r="572" spans="1:15" ht="15" customHeight="1" x14ac:dyDescent="0.35">
      <c r="A572" s="201" t="s">
        <v>520</v>
      </c>
      <c r="B572" s="207" t="s">
        <v>521</v>
      </c>
      <c r="C572" s="208" t="s">
        <v>286</v>
      </c>
      <c r="D572" s="207" t="s">
        <v>287</v>
      </c>
      <c r="E572" s="207" t="s">
        <v>312</v>
      </c>
      <c r="F572" s="207" t="s">
        <v>313</v>
      </c>
      <c r="G572" s="207" t="s">
        <v>421</v>
      </c>
      <c r="H572" s="207" t="s">
        <v>422</v>
      </c>
      <c r="I572" s="209">
        <v>537.12</v>
      </c>
      <c r="J572" s="204"/>
      <c r="K572" s="210" t="s">
        <v>324</v>
      </c>
      <c r="L572" s="78"/>
      <c r="M572" s="78"/>
      <c r="N572" s="78"/>
      <c r="O572" s="149"/>
    </row>
    <row r="573" spans="1:15" ht="15" customHeight="1" x14ac:dyDescent="0.35">
      <c r="A573" s="201" t="s">
        <v>520</v>
      </c>
      <c r="B573" s="207" t="s">
        <v>521</v>
      </c>
      <c r="C573" s="208" t="s">
        <v>286</v>
      </c>
      <c r="D573" s="207" t="s">
        <v>287</v>
      </c>
      <c r="E573" s="207" t="s">
        <v>312</v>
      </c>
      <c r="F573" s="207" t="s">
        <v>313</v>
      </c>
      <c r="G573" s="207" t="s">
        <v>524</v>
      </c>
      <c r="H573" s="207" t="s">
        <v>525</v>
      </c>
      <c r="I573" s="209">
        <v>11133.96</v>
      </c>
      <c r="J573" s="204"/>
      <c r="K573" s="210" t="s">
        <v>324</v>
      </c>
      <c r="L573" s="78"/>
      <c r="M573" s="78"/>
      <c r="N573" s="78"/>
      <c r="O573" s="149"/>
    </row>
    <row r="574" spans="1:15" ht="15" customHeight="1" x14ac:dyDescent="0.35">
      <c r="A574" s="201" t="s">
        <v>520</v>
      </c>
      <c r="B574" s="207" t="s">
        <v>521</v>
      </c>
      <c r="C574" s="208" t="s">
        <v>286</v>
      </c>
      <c r="D574" s="207" t="s">
        <v>287</v>
      </c>
      <c r="E574" s="207" t="s">
        <v>419</v>
      </c>
      <c r="F574" s="207" t="s">
        <v>420</v>
      </c>
      <c r="G574" s="207" t="s">
        <v>421</v>
      </c>
      <c r="H574" s="207" t="s">
        <v>422</v>
      </c>
      <c r="I574" s="209">
        <v>38721</v>
      </c>
      <c r="J574" s="204"/>
      <c r="K574" s="210" t="s">
        <v>324</v>
      </c>
      <c r="L574" s="78"/>
      <c r="M574" s="78"/>
      <c r="N574" s="78"/>
      <c r="O574" s="149"/>
    </row>
    <row r="575" spans="1:15" ht="15" customHeight="1" x14ac:dyDescent="0.35">
      <c r="A575" s="201" t="s">
        <v>520</v>
      </c>
      <c r="B575" s="207" t="s">
        <v>521</v>
      </c>
      <c r="C575" s="208" t="s">
        <v>286</v>
      </c>
      <c r="D575" s="207" t="s">
        <v>287</v>
      </c>
      <c r="E575" s="207" t="s">
        <v>454</v>
      </c>
      <c r="F575" s="207" t="s">
        <v>455</v>
      </c>
      <c r="G575" s="207" t="s">
        <v>81</v>
      </c>
      <c r="H575" s="207" t="s">
        <v>328</v>
      </c>
      <c r="I575" s="209">
        <v>-1632723</v>
      </c>
      <c r="J575" s="204"/>
      <c r="K575" s="210" t="s">
        <v>317</v>
      </c>
      <c r="L575" s="78"/>
      <c r="M575" s="78"/>
      <c r="N575" s="78"/>
      <c r="O575" s="149"/>
    </row>
    <row r="576" spans="1:15" ht="15" customHeight="1" x14ac:dyDescent="0.35">
      <c r="A576" s="201" t="s">
        <v>520</v>
      </c>
      <c r="B576" s="207" t="s">
        <v>521</v>
      </c>
      <c r="C576" s="208" t="s">
        <v>286</v>
      </c>
      <c r="D576" s="207" t="s">
        <v>287</v>
      </c>
      <c r="E576" s="207" t="s">
        <v>423</v>
      </c>
      <c r="F576" s="207" t="s">
        <v>424</v>
      </c>
      <c r="G576" s="207" t="s">
        <v>522</v>
      </c>
      <c r="H576" s="207" t="s">
        <v>523</v>
      </c>
      <c r="I576" s="209">
        <v>-16714</v>
      </c>
      <c r="J576" s="204"/>
      <c r="K576" s="210" t="s">
        <v>324</v>
      </c>
      <c r="L576" s="78"/>
      <c r="M576" s="78"/>
      <c r="N576" s="78"/>
      <c r="O576" s="149"/>
    </row>
    <row r="577" spans="1:15" ht="15" customHeight="1" x14ac:dyDescent="0.35">
      <c r="A577" s="201" t="s">
        <v>520</v>
      </c>
      <c r="B577" s="207" t="s">
        <v>521</v>
      </c>
      <c r="C577" s="208" t="s">
        <v>286</v>
      </c>
      <c r="D577" s="207" t="s">
        <v>287</v>
      </c>
      <c r="E577" s="207" t="s">
        <v>423</v>
      </c>
      <c r="F577" s="207" t="s">
        <v>424</v>
      </c>
      <c r="G577" s="207" t="s">
        <v>532</v>
      </c>
      <c r="H577" s="207" t="s">
        <v>533</v>
      </c>
      <c r="I577" s="209">
        <v>-146028</v>
      </c>
      <c r="J577" s="204"/>
      <c r="K577" s="210" t="s">
        <v>316</v>
      </c>
      <c r="L577" s="78"/>
      <c r="M577" s="78"/>
      <c r="N577" s="78"/>
      <c r="O577" s="149"/>
    </row>
    <row r="578" spans="1:15" ht="15" customHeight="1" x14ac:dyDescent="0.35">
      <c r="A578" s="201" t="s">
        <v>520</v>
      </c>
      <c r="B578" s="207" t="s">
        <v>521</v>
      </c>
      <c r="C578" s="208" t="s">
        <v>286</v>
      </c>
      <c r="D578" s="207" t="s">
        <v>287</v>
      </c>
      <c r="E578" s="207" t="s">
        <v>512</v>
      </c>
      <c r="F578" s="207" t="s">
        <v>513</v>
      </c>
      <c r="G578" s="207" t="s">
        <v>508</v>
      </c>
      <c r="H578" s="207" t="s">
        <v>509</v>
      </c>
      <c r="I578" s="209">
        <v>-92286</v>
      </c>
      <c r="J578" s="204"/>
      <c r="K578" s="210" t="s">
        <v>316</v>
      </c>
      <c r="L578" s="78"/>
      <c r="M578" s="78"/>
      <c r="N578" s="78"/>
      <c r="O578" s="149"/>
    </row>
    <row r="579" spans="1:15" ht="15" customHeight="1" x14ac:dyDescent="0.35">
      <c r="A579" s="201" t="s">
        <v>520</v>
      </c>
      <c r="B579" s="207" t="s">
        <v>521</v>
      </c>
      <c r="C579" s="208" t="s">
        <v>286</v>
      </c>
      <c r="D579" s="207" t="s">
        <v>287</v>
      </c>
      <c r="E579" s="207" t="s">
        <v>401</v>
      </c>
      <c r="F579" s="207" t="s">
        <v>402</v>
      </c>
      <c r="G579" s="207" t="s">
        <v>81</v>
      </c>
      <c r="H579" s="207" t="s">
        <v>328</v>
      </c>
      <c r="I579" s="209">
        <v>-208504.15</v>
      </c>
      <c r="J579" s="204"/>
      <c r="K579" s="210" t="s">
        <v>311</v>
      </c>
      <c r="L579" s="78"/>
      <c r="M579" s="78"/>
      <c r="N579" s="78"/>
      <c r="O579" s="149"/>
    </row>
    <row r="580" spans="1:15" ht="15" customHeight="1" x14ac:dyDescent="0.35">
      <c r="A580" s="201" t="s">
        <v>520</v>
      </c>
      <c r="B580" s="207" t="s">
        <v>521</v>
      </c>
      <c r="C580" s="208" t="s">
        <v>286</v>
      </c>
      <c r="D580" s="207" t="s">
        <v>287</v>
      </c>
      <c r="E580" s="207" t="s">
        <v>456</v>
      </c>
      <c r="F580" s="207" t="s">
        <v>457</v>
      </c>
      <c r="G580" s="207" t="s">
        <v>81</v>
      </c>
      <c r="H580" s="207" t="s">
        <v>328</v>
      </c>
      <c r="I580" s="209">
        <v>10939</v>
      </c>
      <c r="J580" s="204"/>
      <c r="K580" s="210" t="s">
        <v>311</v>
      </c>
      <c r="L580" s="78"/>
      <c r="M580" s="78"/>
      <c r="N580" s="78"/>
      <c r="O580" s="149"/>
    </row>
    <row r="581" spans="1:15" ht="15" customHeight="1" x14ac:dyDescent="0.35">
      <c r="A581" s="201" t="s">
        <v>520</v>
      </c>
      <c r="B581" s="207" t="s">
        <v>521</v>
      </c>
      <c r="C581" s="208" t="s">
        <v>286</v>
      </c>
      <c r="D581" s="207" t="s">
        <v>287</v>
      </c>
      <c r="E581" s="207" t="s">
        <v>320</v>
      </c>
      <c r="F581" s="207" t="s">
        <v>313</v>
      </c>
      <c r="G581" s="207" t="s">
        <v>81</v>
      </c>
      <c r="H581" s="207" t="s">
        <v>328</v>
      </c>
      <c r="I581" s="209">
        <v>-35723.58</v>
      </c>
      <c r="J581" s="204"/>
      <c r="K581" s="210" t="s">
        <v>314</v>
      </c>
      <c r="L581" s="78"/>
      <c r="M581" s="78"/>
      <c r="N581" s="78"/>
      <c r="O581" s="149"/>
    </row>
    <row r="582" spans="1:15" ht="15" customHeight="1" x14ac:dyDescent="0.35">
      <c r="A582" s="201" t="s">
        <v>520</v>
      </c>
      <c r="B582" s="207" t="s">
        <v>521</v>
      </c>
      <c r="C582" s="208" t="s">
        <v>286</v>
      </c>
      <c r="D582" s="207" t="s">
        <v>287</v>
      </c>
      <c r="E582" s="207" t="s">
        <v>320</v>
      </c>
      <c r="F582" s="207" t="s">
        <v>313</v>
      </c>
      <c r="G582" s="207" t="s">
        <v>484</v>
      </c>
      <c r="H582" s="207" t="s">
        <v>485</v>
      </c>
      <c r="I582" s="209">
        <v>0</v>
      </c>
      <c r="J582" s="204"/>
      <c r="K582" s="210" t="s">
        <v>314</v>
      </c>
      <c r="L582" s="78"/>
      <c r="M582" s="78"/>
      <c r="N582" s="78"/>
      <c r="O582" s="149"/>
    </row>
    <row r="583" spans="1:15" ht="15" customHeight="1" x14ac:dyDescent="0.35">
      <c r="A583" s="201" t="s">
        <v>520</v>
      </c>
      <c r="B583" s="207" t="s">
        <v>521</v>
      </c>
      <c r="C583" s="208" t="s">
        <v>286</v>
      </c>
      <c r="D583" s="207" t="s">
        <v>287</v>
      </c>
      <c r="E583" s="207" t="s">
        <v>320</v>
      </c>
      <c r="F583" s="207" t="s">
        <v>313</v>
      </c>
      <c r="G583" s="207" t="s">
        <v>421</v>
      </c>
      <c r="H583" s="207" t="s">
        <v>422</v>
      </c>
      <c r="I583" s="209">
        <v>-537.12</v>
      </c>
      <c r="J583" s="204"/>
      <c r="K583" s="210" t="s">
        <v>324</v>
      </c>
      <c r="L583" s="78"/>
      <c r="M583" s="78"/>
      <c r="N583" s="78"/>
      <c r="O583" s="149"/>
    </row>
    <row r="584" spans="1:15" ht="15" customHeight="1" x14ac:dyDescent="0.35">
      <c r="A584" s="201" t="s">
        <v>520</v>
      </c>
      <c r="B584" s="207" t="s">
        <v>521</v>
      </c>
      <c r="C584" s="208" t="s">
        <v>286</v>
      </c>
      <c r="D584" s="207" t="s">
        <v>287</v>
      </c>
      <c r="E584" s="207" t="s">
        <v>320</v>
      </c>
      <c r="F584" s="207" t="s">
        <v>313</v>
      </c>
      <c r="G584" s="207" t="s">
        <v>524</v>
      </c>
      <c r="H584" s="207" t="s">
        <v>525</v>
      </c>
      <c r="I584" s="209">
        <v>-11133.96</v>
      </c>
      <c r="J584" s="204"/>
      <c r="K584" s="210" t="s">
        <v>324</v>
      </c>
      <c r="L584" s="78"/>
      <c r="M584" s="78"/>
      <c r="N584" s="78"/>
      <c r="O584" s="149"/>
    </row>
    <row r="585" spans="1:15" ht="15" customHeight="1" x14ac:dyDescent="0.35">
      <c r="A585" s="201" t="s">
        <v>520</v>
      </c>
      <c r="B585" s="207" t="s">
        <v>521</v>
      </c>
      <c r="C585" s="208" t="s">
        <v>286</v>
      </c>
      <c r="D585" s="207" t="s">
        <v>287</v>
      </c>
      <c r="E585" s="207" t="s">
        <v>403</v>
      </c>
      <c r="F585" s="207" t="s">
        <v>404</v>
      </c>
      <c r="G585" s="207" t="s">
        <v>421</v>
      </c>
      <c r="H585" s="207" t="s">
        <v>422</v>
      </c>
      <c r="I585" s="209">
        <v>-34542.17</v>
      </c>
      <c r="J585" s="204"/>
      <c r="K585" s="210" t="s">
        <v>324</v>
      </c>
      <c r="L585" s="78"/>
      <c r="M585" s="78"/>
      <c r="N585" s="78"/>
      <c r="O585" s="149"/>
    </row>
    <row r="586" spans="1:15" ht="15" customHeight="1" x14ac:dyDescent="0.35">
      <c r="A586" s="201" t="s">
        <v>520</v>
      </c>
      <c r="B586" s="207" t="s">
        <v>521</v>
      </c>
      <c r="C586" s="208" t="s">
        <v>286</v>
      </c>
      <c r="D586" s="207" t="s">
        <v>287</v>
      </c>
      <c r="E586" s="207" t="s">
        <v>534</v>
      </c>
      <c r="F586" s="207" t="s">
        <v>535</v>
      </c>
      <c r="G586" s="207" t="s">
        <v>522</v>
      </c>
      <c r="H586" s="207" t="s">
        <v>523</v>
      </c>
      <c r="I586" s="209">
        <v>0</v>
      </c>
      <c r="J586" s="204"/>
      <c r="K586" s="210" t="s">
        <v>324</v>
      </c>
      <c r="L586" s="78"/>
      <c r="M586" s="78"/>
      <c r="N586" s="78"/>
      <c r="O586" s="149"/>
    </row>
    <row r="587" spans="1:15" ht="15" customHeight="1" x14ac:dyDescent="0.35">
      <c r="A587" s="201" t="s">
        <v>520</v>
      </c>
      <c r="B587" s="207" t="s">
        <v>521</v>
      </c>
      <c r="C587" s="208" t="s">
        <v>286</v>
      </c>
      <c r="D587" s="207" t="s">
        <v>287</v>
      </c>
      <c r="E587" s="207" t="s">
        <v>405</v>
      </c>
      <c r="F587" s="207" t="s">
        <v>406</v>
      </c>
      <c r="G587" s="207" t="s">
        <v>524</v>
      </c>
      <c r="H587" s="207" t="s">
        <v>525</v>
      </c>
      <c r="I587" s="209">
        <v>-45000</v>
      </c>
      <c r="J587" s="204"/>
      <c r="K587" s="210" t="s">
        <v>324</v>
      </c>
      <c r="L587" s="78"/>
      <c r="M587" s="78"/>
      <c r="N587" s="78"/>
      <c r="O587" s="149"/>
    </row>
    <row r="588" spans="1:15" ht="15" customHeight="1" x14ac:dyDescent="0.35">
      <c r="A588" s="201" t="s">
        <v>520</v>
      </c>
      <c r="B588" s="207" t="s">
        <v>521</v>
      </c>
      <c r="C588" s="208" t="s">
        <v>286</v>
      </c>
      <c r="D588" s="207" t="s">
        <v>287</v>
      </c>
      <c r="E588" s="207" t="s">
        <v>430</v>
      </c>
      <c r="F588" s="207" t="s">
        <v>431</v>
      </c>
      <c r="G588" s="207" t="s">
        <v>522</v>
      </c>
      <c r="H588" s="207" t="s">
        <v>523</v>
      </c>
      <c r="I588" s="209">
        <v>-15508</v>
      </c>
      <c r="J588" s="204"/>
      <c r="K588" s="210" t="s">
        <v>324</v>
      </c>
      <c r="L588" s="78"/>
      <c r="M588" s="78"/>
      <c r="N588" s="78"/>
      <c r="O588" s="149"/>
    </row>
    <row r="589" spans="1:15" ht="15" customHeight="1" x14ac:dyDescent="0.35">
      <c r="A589" s="201" t="s">
        <v>520</v>
      </c>
      <c r="B589" s="207" t="s">
        <v>521</v>
      </c>
      <c r="C589" s="208" t="s">
        <v>286</v>
      </c>
      <c r="D589" s="207" t="s">
        <v>287</v>
      </c>
      <c r="E589" s="207" t="s">
        <v>430</v>
      </c>
      <c r="F589" s="207" t="s">
        <v>431</v>
      </c>
      <c r="G589" s="207" t="s">
        <v>421</v>
      </c>
      <c r="H589" s="207" t="s">
        <v>422</v>
      </c>
      <c r="I589" s="209">
        <v>-52600</v>
      </c>
      <c r="J589" s="204"/>
      <c r="K589" s="210" t="s">
        <v>324</v>
      </c>
      <c r="L589" s="78"/>
      <c r="M589" s="78"/>
      <c r="N589" s="78"/>
      <c r="O589" s="149"/>
    </row>
    <row r="590" spans="1:15" ht="15" customHeight="1" x14ac:dyDescent="0.35">
      <c r="A590" s="201" t="s">
        <v>520</v>
      </c>
      <c r="B590" s="207" t="s">
        <v>521</v>
      </c>
      <c r="C590" s="208" t="s">
        <v>458</v>
      </c>
      <c r="D590" s="207" t="s">
        <v>459</v>
      </c>
      <c r="E590" s="207" t="s">
        <v>363</v>
      </c>
      <c r="F590" s="207" t="s">
        <v>364</v>
      </c>
      <c r="G590" s="207" t="s">
        <v>81</v>
      </c>
      <c r="H590" s="207" t="s">
        <v>328</v>
      </c>
      <c r="I590" s="209">
        <v>5556.94</v>
      </c>
      <c r="J590" s="204"/>
      <c r="K590" s="210" t="s">
        <v>293</v>
      </c>
      <c r="L590" s="78"/>
      <c r="M590" s="78"/>
      <c r="N590" s="78"/>
      <c r="O590" s="149"/>
    </row>
    <row r="591" spans="1:15" ht="15" customHeight="1" x14ac:dyDescent="0.35">
      <c r="A591" s="201" t="s">
        <v>520</v>
      </c>
      <c r="B591" s="207" t="s">
        <v>521</v>
      </c>
      <c r="C591" s="208" t="s">
        <v>458</v>
      </c>
      <c r="D591" s="207" t="s">
        <v>459</v>
      </c>
      <c r="E591" s="207" t="s">
        <v>349</v>
      </c>
      <c r="F591" s="207" t="s">
        <v>350</v>
      </c>
      <c r="G591" s="207" t="s">
        <v>81</v>
      </c>
      <c r="H591" s="207" t="s">
        <v>328</v>
      </c>
      <c r="I591" s="209">
        <v>709.5</v>
      </c>
      <c r="J591" s="204"/>
      <c r="K591" s="210" t="s">
        <v>296</v>
      </c>
      <c r="L591" s="78"/>
      <c r="M591" s="78"/>
      <c r="N591" s="78"/>
      <c r="O591" s="149"/>
    </row>
    <row r="592" spans="1:15" ht="15" customHeight="1" x14ac:dyDescent="0.35">
      <c r="A592" s="201" t="s">
        <v>520</v>
      </c>
      <c r="B592" s="207" t="s">
        <v>521</v>
      </c>
      <c r="C592" s="208" t="s">
        <v>458</v>
      </c>
      <c r="D592" s="207" t="s">
        <v>459</v>
      </c>
      <c r="E592" s="207" t="s">
        <v>355</v>
      </c>
      <c r="F592" s="207" t="s">
        <v>356</v>
      </c>
      <c r="G592" s="207" t="s">
        <v>81</v>
      </c>
      <c r="H592" s="207" t="s">
        <v>328</v>
      </c>
      <c r="I592" s="209">
        <v>883.56</v>
      </c>
      <c r="J592" s="204"/>
      <c r="K592" s="210" t="s">
        <v>301</v>
      </c>
      <c r="L592" s="78"/>
      <c r="M592" s="78"/>
      <c r="N592" s="78"/>
      <c r="O592" s="149"/>
    </row>
    <row r="593" spans="1:15" ht="15" customHeight="1" x14ac:dyDescent="0.35">
      <c r="A593" s="201" t="s">
        <v>520</v>
      </c>
      <c r="B593" s="207" t="s">
        <v>521</v>
      </c>
      <c r="C593" s="208" t="s">
        <v>458</v>
      </c>
      <c r="D593" s="207" t="s">
        <v>459</v>
      </c>
      <c r="E593" s="207" t="s">
        <v>367</v>
      </c>
      <c r="F593" s="207" t="s">
        <v>368</v>
      </c>
      <c r="G593" s="207" t="s">
        <v>81</v>
      </c>
      <c r="H593" s="207" t="s">
        <v>328</v>
      </c>
      <c r="I593" s="209">
        <v>1690.26</v>
      </c>
      <c r="J593" s="204"/>
      <c r="K593" s="210" t="s">
        <v>292</v>
      </c>
      <c r="L593" s="78"/>
      <c r="M593" s="78"/>
      <c r="N593" s="78"/>
      <c r="O593" s="149"/>
    </row>
    <row r="594" spans="1:15" ht="15" customHeight="1" x14ac:dyDescent="0.35">
      <c r="A594" s="201" t="s">
        <v>520</v>
      </c>
      <c r="B594" s="207" t="s">
        <v>521</v>
      </c>
      <c r="C594" s="208" t="s">
        <v>458</v>
      </c>
      <c r="D594" s="207" t="s">
        <v>459</v>
      </c>
      <c r="E594" s="207" t="s">
        <v>373</v>
      </c>
      <c r="F594" s="207" t="s">
        <v>374</v>
      </c>
      <c r="G594" s="207" t="s">
        <v>81</v>
      </c>
      <c r="H594" s="207" t="s">
        <v>328</v>
      </c>
      <c r="I594" s="209">
        <v>427370.5</v>
      </c>
      <c r="J594" s="204"/>
      <c r="K594" s="210" t="s">
        <v>292</v>
      </c>
      <c r="L594" s="78"/>
      <c r="M594" s="78"/>
      <c r="N594" s="78"/>
      <c r="O594" s="149"/>
    </row>
    <row r="595" spans="1:15" ht="15" customHeight="1" x14ac:dyDescent="0.35">
      <c r="A595" s="201" t="s">
        <v>520</v>
      </c>
      <c r="B595" s="207" t="s">
        <v>521</v>
      </c>
      <c r="C595" s="208" t="s">
        <v>458</v>
      </c>
      <c r="D595" s="207" t="s">
        <v>459</v>
      </c>
      <c r="E595" s="207" t="s">
        <v>312</v>
      </c>
      <c r="F595" s="207" t="s">
        <v>313</v>
      </c>
      <c r="G595" s="207" t="s">
        <v>81</v>
      </c>
      <c r="H595" s="207" t="s">
        <v>328</v>
      </c>
      <c r="I595" s="209">
        <v>64217.13</v>
      </c>
      <c r="J595" s="204"/>
      <c r="K595" s="210" t="s">
        <v>306</v>
      </c>
      <c r="L595" s="78"/>
      <c r="M595" s="78"/>
      <c r="N595" s="78"/>
      <c r="O595" s="149"/>
    </row>
    <row r="596" spans="1:15" ht="15" customHeight="1" x14ac:dyDescent="0.35">
      <c r="A596" s="201" t="s">
        <v>520</v>
      </c>
      <c r="B596" s="207" t="s">
        <v>521</v>
      </c>
      <c r="C596" s="208" t="s">
        <v>458</v>
      </c>
      <c r="D596" s="207" t="s">
        <v>459</v>
      </c>
      <c r="E596" s="207" t="s">
        <v>419</v>
      </c>
      <c r="F596" s="207" t="s">
        <v>420</v>
      </c>
      <c r="G596" s="207" t="s">
        <v>81</v>
      </c>
      <c r="H596" s="207" t="s">
        <v>328</v>
      </c>
      <c r="I596" s="209">
        <v>5208.17</v>
      </c>
      <c r="J596" s="204"/>
      <c r="K596" s="210" t="s">
        <v>325</v>
      </c>
      <c r="L596" s="78"/>
      <c r="M596" s="78"/>
      <c r="N596" s="78"/>
      <c r="O596" s="149"/>
    </row>
    <row r="597" spans="1:15" ht="15" customHeight="1" x14ac:dyDescent="0.35">
      <c r="A597" s="201" t="s">
        <v>520</v>
      </c>
      <c r="B597" s="207" t="s">
        <v>521</v>
      </c>
      <c r="C597" s="208" t="s">
        <v>458</v>
      </c>
      <c r="D597" s="207" t="s">
        <v>459</v>
      </c>
      <c r="E597" s="207" t="s">
        <v>460</v>
      </c>
      <c r="F597" s="207" t="s">
        <v>461</v>
      </c>
      <c r="G597" s="207" t="s">
        <v>81</v>
      </c>
      <c r="H597" s="207" t="s">
        <v>328</v>
      </c>
      <c r="I597" s="209">
        <v>-443049</v>
      </c>
      <c r="J597" s="204"/>
      <c r="K597" s="210" t="s">
        <v>315</v>
      </c>
      <c r="L597" s="78"/>
      <c r="M597" s="78"/>
      <c r="N597" s="78"/>
      <c r="O597" s="149"/>
    </row>
    <row r="598" spans="1:15" ht="15" customHeight="1" x14ac:dyDescent="0.35">
      <c r="A598" s="201" t="s">
        <v>520</v>
      </c>
      <c r="B598" s="207" t="s">
        <v>521</v>
      </c>
      <c r="C598" s="208" t="s">
        <v>458</v>
      </c>
      <c r="D598" s="207" t="s">
        <v>459</v>
      </c>
      <c r="E598" s="207" t="s">
        <v>320</v>
      </c>
      <c r="F598" s="207" t="s">
        <v>313</v>
      </c>
      <c r="G598" s="207" t="s">
        <v>81</v>
      </c>
      <c r="H598" s="207" t="s">
        <v>328</v>
      </c>
      <c r="I598" s="209">
        <v>-64217.13</v>
      </c>
      <c r="J598" s="204"/>
      <c r="K598" s="210" t="s">
        <v>314</v>
      </c>
      <c r="L598" s="78"/>
      <c r="M598" s="78"/>
      <c r="N598" s="78"/>
      <c r="O598" s="149"/>
    </row>
    <row r="599" spans="1:15" ht="15" customHeight="1" x14ac:dyDescent="0.35">
      <c r="A599" s="201" t="s">
        <v>536</v>
      </c>
      <c r="B599" s="207" t="s">
        <v>537</v>
      </c>
      <c r="C599" s="208" t="s">
        <v>286</v>
      </c>
      <c r="D599" s="207" t="s">
        <v>287</v>
      </c>
      <c r="E599" s="207" t="s">
        <v>345</v>
      </c>
      <c r="F599" s="207" t="s">
        <v>346</v>
      </c>
      <c r="G599" s="207" t="s">
        <v>81</v>
      </c>
      <c r="H599" s="207" t="s">
        <v>328</v>
      </c>
      <c r="I599" s="209">
        <v>2849073.23</v>
      </c>
      <c r="J599" s="204"/>
      <c r="K599" s="210" t="s">
        <v>293</v>
      </c>
      <c r="L599" s="78"/>
      <c r="M599" s="78"/>
      <c r="N599" s="78"/>
      <c r="O599" s="149"/>
    </row>
    <row r="600" spans="1:15" ht="15" customHeight="1" x14ac:dyDescent="0.35">
      <c r="A600" s="201" t="s">
        <v>536</v>
      </c>
      <c r="B600" s="207" t="s">
        <v>537</v>
      </c>
      <c r="C600" s="208" t="s">
        <v>286</v>
      </c>
      <c r="D600" s="207" t="s">
        <v>287</v>
      </c>
      <c r="E600" s="207" t="s">
        <v>345</v>
      </c>
      <c r="F600" s="207" t="s">
        <v>346</v>
      </c>
      <c r="G600" s="207" t="s">
        <v>508</v>
      </c>
      <c r="H600" s="207" t="s">
        <v>509</v>
      </c>
      <c r="I600" s="209">
        <v>24402.77</v>
      </c>
      <c r="J600" s="204"/>
      <c r="K600" s="210" t="s">
        <v>293</v>
      </c>
      <c r="L600" s="78"/>
      <c r="M600" s="78"/>
      <c r="N600" s="78"/>
      <c r="O600" s="149"/>
    </row>
    <row r="601" spans="1:15" ht="15" customHeight="1" x14ac:dyDescent="0.35">
      <c r="A601" s="201" t="s">
        <v>536</v>
      </c>
      <c r="B601" s="207" t="s">
        <v>537</v>
      </c>
      <c r="C601" s="208" t="s">
        <v>286</v>
      </c>
      <c r="D601" s="207" t="s">
        <v>287</v>
      </c>
      <c r="E601" s="207" t="s">
        <v>363</v>
      </c>
      <c r="F601" s="207" t="s">
        <v>364</v>
      </c>
      <c r="G601" s="207" t="s">
        <v>81</v>
      </c>
      <c r="H601" s="207" t="s">
        <v>328</v>
      </c>
      <c r="I601" s="209">
        <v>546502.63</v>
      </c>
      <c r="J601" s="204"/>
      <c r="K601" s="210" t="s">
        <v>293</v>
      </c>
      <c r="L601" s="78"/>
      <c r="M601" s="78"/>
      <c r="N601" s="78"/>
      <c r="O601" s="149"/>
    </row>
    <row r="602" spans="1:15" ht="15" customHeight="1" x14ac:dyDescent="0.35">
      <c r="A602" s="201" t="s">
        <v>536</v>
      </c>
      <c r="B602" s="207" t="s">
        <v>537</v>
      </c>
      <c r="C602" s="208" t="s">
        <v>286</v>
      </c>
      <c r="D602" s="207" t="s">
        <v>287</v>
      </c>
      <c r="E602" s="207" t="s">
        <v>488</v>
      </c>
      <c r="F602" s="207" t="s">
        <v>489</v>
      </c>
      <c r="G602" s="207" t="s">
        <v>81</v>
      </c>
      <c r="H602" s="207" t="s">
        <v>328</v>
      </c>
      <c r="I602" s="209">
        <v>18.29</v>
      </c>
      <c r="J602" s="204"/>
      <c r="K602" s="210" t="s">
        <v>293</v>
      </c>
      <c r="L602" s="78"/>
      <c r="M602" s="78"/>
      <c r="N602" s="78"/>
      <c r="O602" s="149"/>
    </row>
    <row r="603" spans="1:15" ht="15" customHeight="1" x14ac:dyDescent="0.35">
      <c r="A603" s="201" t="s">
        <v>536</v>
      </c>
      <c r="B603" s="207" t="s">
        <v>537</v>
      </c>
      <c r="C603" s="208" t="s">
        <v>286</v>
      </c>
      <c r="D603" s="207" t="s">
        <v>287</v>
      </c>
      <c r="E603" s="207" t="s">
        <v>365</v>
      </c>
      <c r="F603" s="207" t="s">
        <v>366</v>
      </c>
      <c r="G603" s="207" t="s">
        <v>81</v>
      </c>
      <c r="H603" s="207" t="s">
        <v>328</v>
      </c>
      <c r="I603" s="209">
        <v>8231.26</v>
      </c>
      <c r="J603" s="204"/>
      <c r="K603" s="210" t="s">
        <v>293</v>
      </c>
      <c r="L603" s="78"/>
      <c r="M603" s="78"/>
      <c r="N603" s="78"/>
      <c r="O603" s="149"/>
    </row>
    <row r="604" spans="1:15" ht="15" customHeight="1" x14ac:dyDescent="0.35">
      <c r="A604" s="201" t="s">
        <v>536</v>
      </c>
      <c r="B604" s="207" t="s">
        <v>537</v>
      </c>
      <c r="C604" s="208" t="s">
        <v>286</v>
      </c>
      <c r="D604" s="207" t="s">
        <v>287</v>
      </c>
      <c r="E604" s="207" t="s">
        <v>464</v>
      </c>
      <c r="F604" s="207" t="s">
        <v>465</v>
      </c>
      <c r="G604" s="207" t="s">
        <v>81</v>
      </c>
      <c r="H604" s="207" t="s">
        <v>328</v>
      </c>
      <c r="I604" s="209">
        <v>25334.81</v>
      </c>
      <c r="J604" s="204"/>
      <c r="K604" s="210" t="s">
        <v>293</v>
      </c>
      <c r="L604" s="78"/>
      <c r="M604" s="78"/>
      <c r="N604" s="78"/>
      <c r="O604" s="149"/>
    </row>
    <row r="605" spans="1:15" ht="15" customHeight="1" x14ac:dyDescent="0.35">
      <c r="A605" s="201" t="s">
        <v>536</v>
      </c>
      <c r="B605" s="207" t="s">
        <v>537</v>
      </c>
      <c r="C605" s="208" t="s">
        <v>286</v>
      </c>
      <c r="D605" s="207" t="s">
        <v>287</v>
      </c>
      <c r="E605" s="207" t="s">
        <v>442</v>
      </c>
      <c r="F605" s="207" t="s">
        <v>443</v>
      </c>
      <c r="G605" s="207" t="s">
        <v>81</v>
      </c>
      <c r="H605" s="207" t="s">
        <v>328</v>
      </c>
      <c r="I605" s="209">
        <v>12226.66</v>
      </c>
      <c r="J605" s="204"/>
      <c r="K605" s="210" t="s">
        <v>293</v>
      </c>
      <c r="L605" s="78"/>
      <c r="M605" s="78"/>
      <c r="N605" s="78"/>
      <c r="O605" s="149"/>
    </row>
    <row r="606" spans="1:15" ht="15" customHeight="1" x14ac:dyDescent="0.35">
      <c r="A606" s="201" t="s">
        <v>536</v>
      </c>
      <c r="B606" s="207" t="s">
        <v>537</v>
      </c>
      <c r="C606" s="208" t="s">
        <v>286</v>
      </c>
      <c r="D606" s="207" t="s">
        <v>287</v>
      </c>
      <c r="E606" s="207" t="s">
        <v>444</v>
      </c>
      <c r="F606" s="207" t="s">
        <v>445</v>
      </c>
      <c r="G606" s="207" t="s">
        <v>81</v>
      </c>
      <c r="H606" s="207" t="s">
        <v>328</v>
      </c>
      <c r="I606" s="209">
        <v>17985.02</v>
      </c>
      <c r="J606" s="204"/>
      <c r="K606" s="210" t="s">
        <v>293</v>
      </c>
      <c r="L606" s="78"/>
      <c r="M606" s="78"/>
      <c r="N606" s="78"/>
      <c r="O606" s="149"/>
    </row>
    <row r="607" spans="1:15" ht="15" customHeight="1" x14ac:dyDescent="0.35">
      <c r="A607" s="201" t="s">
        <v>536</v>
      </c>
      <c r="B607" s="207" t="s">
        <v>537</v>
      </c>
      <c r="C607" s="208" t="s">
        <v>286</v>
      </c>
      <c r="D607" s="207" t="s">
        <v>287</v>
      </c>
      <c r="E607" s="207" t="s">
        <v>446</v>
      </c>
      <c r="F607" s="207" t="s">
        <v>447</v>
      </c>
      <c r="G607" s="207" t="s">
        <v>81</v>
      </c>
      <c r="H607" s="207" t="s">
        <v>328</v>
      </c>
      <c r="I607" s="209">
        <v>10474.85</v>
      </c>
      <c r="J607" s="204"/>
      <c r="K607" s="210" t="s">
        <v>293</v>
      </c>
      <c r="L607" s="78"/>
      <c r="M607" s="78"/>
      <c r="N607" s="78"/>
      <c r="O607" s="149"/>
    </row>
    <row r="608" spans="1:15" ht="15" customHeight="1" x14ac:dyDescent="0.35">
      <c r="A608" s="201" t="s">
        <v>536</v>
      </c>
      <c r="B608" s="207" t="s">
        <v>537</v>
      </c>
      <c r="C608" s="208" t="s">
        <v>286</v>
      </c>
      <c r="D608" s="207" t="s">
        <v>287</v>
      </c>
      <c r="E608" s="207" t="s">
        <v>349</v>
      </c>
      <c r="F608" s="207" t="s">
        <v>350</v>
      </c>
      <c r="G608" s="207" t="s">
        <v>81</v>
      </c>
      <c r="H608" s="207" t="s">
        <v>328</v>
      </c>
      <c r="I608" s="209">
        <v>502800.49</v>
      </c>
      <c r="J608" s="204"/>
      <c r="K608" s="210" t="s">
        <v>296</v>
      </c>
      <c r="L608" s="78"/>
      <c r="M608" s="78"/>
      <c r="N608" s="78"/>
      <c r="O608" s="149"/>
    </row>
    <row r="609" spans="1:15" ht="15" customHeight="1" x14ac:dyDescent="0.35">
      <c r="A609" s="201" t="s">
        <v>536</v>
      </c>
      <c r="B609" s="207" t="s">
        <v>537</v>
      </c>
      <c r="C609" s="208" t="s">
        <v>286</v>
      </c>
      <c r="D609" s="207" t="s">
        <v>287</v>
      </c>
      <c r="E609" s="207" t="s">
        <v>349</v>
      </c>
      <c r="F609" s="207" t="s">
        <v>350</v>
      </c>
      <c r="G609" s="207" t="s">
        <v>508</v>
      </c>
      <c r="H609" s="207" t="s">
        <v>509</v>
      </c>
      <c r="I609" s="209">
        <v>4041.08</v>
      </c>
      <c r="J609" s="204"/>
      <c r="K609" s="210" t="s">
        <v>296</v>
      </c>
      <c r="L609" s="78"/>
      <c r="M609" s="78"/>
      <c r="N609" s="78"/>
      <c r="O609" s="149"/>
    </row>
    <row r="610" spans="1:15" ht="15" customHeight="1" x14ac:dyDescent="0.35">
      <c r="A610" s="201" t="s">
        <v>536</v>
      </c>
      <c r="B610" s="207" t="s">
        <v>537</v>
      </c>
      <c r="C610" s="208" t="s">
        <v>286</v>
      </c>
      <c r="D610" s="207" t="s">
        <v>287</v>
      </c>
      <c r="E610" s="207" t="s">
        <v>351</v>
      </c>
      <c r="F610" s="207" t="s">
        <v>352</v>
      </c>
      <c r="G610" s="207" t="s">
        <v>81</v>
      </c>
      <c r="H610" s="207" t="s">
        <v>328</v>
      </c>
      <c r="I610" s="209">
        <v>4725.96</v>
      </c>
      <c r="J610" s="204"/>
      <c r="K610" s="210" t="s">
        <v>293</v>
      </c>
      <c r="L610" s="78"/>
      <c r="M610" s="78"/>
      <c r="N610" s="78"/>
      <c r="O610" s="149"/>
    </row>
    <row r="611" spans="1:15" ht="15" customHeight="1" x14ac:dyDescent="0.35">
      <c r="A611" s="201" t="s">
        <v>536</v>
      </c>
      <c r="B611" s="207" t="s">
        <v>537</v>
      </c>
      <c r="C611" s="208" t="s">
        <v>286</v>
      </c>
      <c r="D611" s="207" t="s">
        <v>287</v>
      </c>
      <c r="E611" s="207" t="s">
        <v>351</v>
      </c>
      <c r="F611" s="207" t="s">
        <v>352</v>
      </c>
      <c r="G611" s="207" t="s">
        <v>508</v>
      </c>
      <c r="H611" s="207" t="s">
        <v>509</v>
      </c>
      <c r="I611" s="209">
        <v>340.98</v>
      </c>
      <c r="J611" s="204"/>
      <c r="K611" s="210" t="s">
        <v>293</v>
      </c>
      <c r="L611" s="78"/>
      <c r="M611" s="78"/>
      <c r="N611" s="78"/>
      <c r="O611" s="149"/>
    </row>
    <row r="612" spans="1:15" ht="15" customHeight="1" x14ac:dyDescent="0.35">
      <c r="A612" s="201" t="s">
        <v>536</v>
      </c>
      <c r="B612" s="207" t="s">
        <v>537</v>
      </c>
      <c r="C612" s="208" t="s">
        <v>286</v>
      </c>
      <c r="D612" s="207" t="s">
        <v>287</v>
      </c>
      <c r="E612" s="207" t="s">
        <v>353</v>
      </c>
      <c r="F612" s="207" t="s">
        <v>354</v>
      </c>
      <c r="G612" s="207" t="s">
        <v>81</v>
      </c>
      <c r="H612" s="207" t="s">
        <v>328</v>
      </c>
      <c r="I612" s="209">
        <v>-4725.96</v>
      </c>
      <c r="J612" s="204"/>
      <c r="K612" s="210" t="s">
        <v>293</v>
      </c>
      <c r="L612" s="78"/>
      <c r="M612" s="78"/>
      <c r="N612" s="78"/>
      <c r="O612" s="149"/>
    </row>
    <row r="613" spans="1:15" ht="15" customHeight="1" x14ac:dyDescent="0.35">
      <c r="A613" s="201" t="s">
        <v>536</v>
      </c>
      <c r="B613" s="207" t="s">
        <v>537</v>
      </c>
      <c r="C613" s="208" t="s">
        <v>286</v>
      </c>
      <c r="D613" s="207" t="s">
        <v>287</v>
      </c>
      <c r="E613" s="207" t="s">
        <v>353</v>
      </c>
      <c r="F613" s="207" t="s">
        <v>354</v>
      </c>
      <c r="G613" s="207" t="s">
        <v>508</v>
      </c>
      <c r="H613" s="207" t="s">
        <v>509</v>
      </c>
      <c r="I613" s="209">
        <v>-340.98</v>
      </c>
      <c r="J613" s="204"/>
      <c r="K613" s="210" t="s">
        <v>293</v>
      </c>
      <c r="L613" s="78"/>
      <c r="M613" s="78"/>
      <c r="N613" s="78"/>
      <c r="O613" s="149"/>
    </row>
    <row r="614" spans="1:15" ht="15" customHeight="1" x14ac:dyDescent="0.35">
      <c r="A614" s="201" t="s">
        <v>536</v>
      </c>
      <c r="B614" s="207" t="s">
        <v>537</v>
      </c>
      <c r="C614" s="208" t="s">
        <v>286</v>
      </c>
      <c r="D614" s="207" t="s">
        <v>287</v>
      </c>
      <c r="E614" s="207" t="s">
        <v>355</v>
      </c>
      <c r="F614" s="207" t="s">
        <v>356</v>
      </c>
      <c r="G614" s="207" t="s">
        <v>81</v>
      </c>
      <c r="H614" s="207" t="s">
        <v>328</v>
      </c>
      <c r="I614" s="209">
        <v>460195.77</v>
      </c>
      <c r="J614" s="204"/>
      <c r="K614" s="210" t="s">
        <v>301</v>
      </c>
      <c r="L614" s="78"/>
      <c r="M614" s="78"/>
      <c r="N614" s="78"/>
      <c r="O614" s="149"/>
    </row>
    <row r="615" spans="1:15" ht="15" customHeight="1" x14ac:dyDescent="0.35">
      <c r="A615" s="201" t="s">
        <v>536</v>
      </c>
      <c r="B615" s="207" t="s">
        <v>537</v>
      </c>
      <c r="C615" s="208" t="s">
        <v>286</v>
      </c>
      <c r="D615" s="207" t="s">
        <v>287</v>
      </c>
      <c r="E615" s="207" t="s">
        <v>355</v>
      </c>
      <c r="F615" s="207" t="s">
        <v>356</v>
      </c>
      <c r="G615" s="207" t="s">
        <v>508</v>
      </c>
      <c r="H615" s="207" t="s">
        <v>509</v>
      </c>
      <c r="I615" s="209">
        <v>4058.66</v>
      </c>
      <c r="J615" s="204"/>
      <c r="K615" s="210" t="s">
        <v>301</v>
      </c>
      <c r="L615" s="78"/>
      <c r="M615" s="78"/>
      <c r="N615" s="78"/>
      <c r="O615" s="149"/>
    </row>
    <row r="616" spans="1:15" ht="15" customHeight="1" x14ac:dyDescent="0.35">
      <c r="A616" s="201" t="s">
        <v>536</v>
      </c>
      <c r="B616" s="207" t="s">
        <v>537</v>
      </c>
      <c r="C616" s="208" t="s">
        <v>286</v>
      </c>
      <c r="D616" s="207" t="s">
        <v>287</v>
      </c>
      <c r="E616" s="207" t="s">
        <v>415</v>
      </c>
      <c r="F616" s="207" t="s">
        <v>416</v>
      </c>
      <c r="G616" s="207" t="s">
        <v>81</v>
      </c>
      <c r="H616" s="207" t="s">
        <v>328</v>
      </c>
      <c r="I616" s="209">
        <v>618.36</v>
      </c>
      <c r="J616" s="204"/>
      <c r="K616" s="210" t="s">
        <v>292</v>
      </c>
      <c r="L616" s="78"/>
      <c r="M616" s="78"/>
      <c r="N616" s="78"/>
      <c r="O616" s="149"/>
    </row>
    <row r="617" spans="1:15" ht="15" customHeight="1" x14ac:dyDescent="0.35">
      <c r="A617" s="201" t="s">
        <v>536</v>
      </c>
      <c r="B617" s="207" t="s">
        <v>537</v>
      </c>
      <c r="C617" s="208" t="s">
        <v>286</v>
      </c>
      <c r="D617" s="207" t="s">
        <v>287</v>
      </c>
      <c r="E617" s="207" t="s">
        <v>367</v>
      </c>
      <c r="F617" s="207" t="s">
        <v>368</v>
      </c>
      <c r="G617" s="207" t="s">
        <v>81</v>
      </c>
      <c r="H617" s="207" t="s">
        <v>328</v>
      </c>
      <c r="I617" s="209">
        <v>6592.46</v>
      </c>
      <c r="J617" s="204"/>
      <c r="K617" s="210" t="s">
        <v>292</v>
      </c>
      <c r="L617" s="78"/>
      <c r="M617" s="78"/>
      <c r="N617" s="78"/>
      <c r="O617" s="149"/>
    </row>
    <row r="618" spans="1:15" ht="15" customHeight="1" x14ac:dyDescent="0.35">
      <c r="A618" s="201" t="s">
        <v>536</v>
      </c>
      <c r="B618" s="207" t="s">
        <v>537</v>
      </c>
      <c r="C618" s="208" t="s">
        <v>286</v>
      </c>
      <c r="D618" s="207" t="s">
        <v>287</v>
      </c>
      <c r="E618" s="207" t="s">
        <v>373</v>
      </c>
      <c r="F618" s="207" t="s">
        <v>374</v>
      </c>
      <c r="G618" s="207" t="s">
        <v>81</v>
      </c>
      <c r="H618" s="207" t="s">
        <v>328</v>
      </c>
      <c r="I618" s="209">
        <v>0</v>
      </c>
      <c r="J618" s="204"/>
      <c r="K618" s="210" t="s">
        <v>292</v>
      </c>
      <c r="L618" s="78"/>
      <c r="M618" s="78"/>
      <c r="N618" s="78"/>
      <c r="O618" s="149"/>
    </row>
    <row r="619" spans="1:15" ht="15" customHeight="1" x14ac:dyDescent="0.35">
      <c r="A619" s="201" t="s">
        <v>536</v>
      </c>
      <c r="B619" s="207" t="s">
        <v>537</v>
      </c>
      <c r="C619" s="208" t="s">
        <v>286</v>
      </c>
      <c r="D619" s="207" t="s">
        <v>287</v>
      </c>
      <c r="E619" s="207" t="s">
        <v>375</v>
      </c>
      <c r="F619" s="207" t="s">
        <v>376</v>
      </c>
      <c r="G619" s="207" t="s">
        <v>81</v>
      </c>
      <c r="H619" s="207" t="s">
        <v>328</v>
      </c>
      <c r="I619" s="209">
        <v>33830.949999999997</v>
      </c>
      <c r="J619" s="204"/>
      <c r="K619" s="210" t="s">
        <v>292</v>
      </c>
      <c r="L619" s="78"/>
      <c r="M619" s="78"/>
      <c r="N619" s="78"/>
      <c r="O619" s="149"/>
    </row>
    <row r="620" spans="1:15" ht="15" customHeight="1" x14ac:dyDescent="0.35">
      <c r="A620" s="201" t="s">
        <v>536</v>
      </c>
      <c r="B620" s="207" t="s">
        <v>537</v>
      </c>
      <c r="C620" s="208" t="s">
        <v>286</v>
      </c>
      <c r="D620" s="207" t="s">
        <v>287</v>
      </c>
      <c r="E620" s="207" t="s">
        <v>288</v>
      </c>
      <c r="F620" s="207" t="s">
        <v>289</v>
      </c>
      <c r="G620" s="207" t="s">
        <v>81</v>
      </c>
      <c r="H620" s="207" t="s">
        <v>328</v>
      </c>
      <c r="I620" s="209">
        <v>2552</v>
      </c>
      <c r="J620" s="204"/>
      <c r="K620" s="210" t="s">
        <v>292</v>
      </c>
      <c r="L620" s="78"/>
      <c r="M620" s="78"/>
      <c r="N620" s="78"/>
      <c r="O620" s="149"/>
    </row>
    <row r="621" spans="1:15" ht="15" customHeight="1" x14ac:dyDescent="0.35">
      <c r="A621" s="201" t="s">
        <v>536</v>
      </c>
      <c r="B621" s="207" t="s">
        <v>537</v>
      </c>
      <c r="C621" s="208" t="s">
        <v>286</v>
      </c>
      <c r="D621" s="207" t="s">
        <v>287</v>
      </c>
      <c r="E621" s="207" t="s">
        <v>466</v>
      </c>
      <c r="F621" s="207" t="s">
        <v>467</v>
      </c>
      <c r="G621" s="207" t="s">
        <v>81</v>
      </c>
      <c r="H621" s="207" t="s">
        <v>328</v>
      </c>
      <c r="I621" s="209">
        <v>1700.18</v>
      </c>
      <c r="J621" s="204"/>
      <c r="K621" s="210" t="s">
        <v>292</v>
      </c>
      <c r="L621" s="78"/>
      <c r="M621" s="78"/>
      <c r="N621" s="78"/>
      <c r="O621" s="149"/>
    </row>
    <row r="622" spans="1:15" ht="15" customHeight="1" x14ac:dyDescent="0.35">
      <c r="A622" s="201" t="s">
        <v>536</v>
      </c>
      <c r="B622" s="207" t="s">
        <v>537</v>
      </c>
      <c r="C622" s="208" t="s">
        <v>286</v>
      </c>
      <c r="D622" s="207" t="s">
        <v>287</v>
      </c>
      <c r="E622" s="207" t="s">
        <v>385</v>
      </c>
      <c r="F622" s="207" t="s">
        <v>386</v>
      </c>
      <c r="G622" s="207" t="s">
        <v>81</v>
      </c>
      <c r="H622" s="207" t="s">
        <v>328</v>
      </c>
      <c r="I622" s="209">
        <v>1881</v>
      </c>
      <c r="J622" s="204"/>
      <c r="K622" s="210" t="s">
        <v>292</v>
      </c>
      <c r="L622" s="78"/>
      <c r="M622" s="78"/>
      <c r="N622" s="78"/>
      <c r="O622" s="149"/>
    </row>
    <row r="623" spans="1:15" ht="15" customHeight="1" x14ac:dyDescent="0.35">
      <c r="A623" s="201" t="s">
        <v>536</v>
      </c>
      <c r="B623" s="207" t="s">
        <v>537</v>
      </c>
      <c r="C623" s="208" t="s">
        <v>286</v>
      </c>
      <c r="D623" s="207" t="s">
        <v>287</v>
      </c>
      <c r="E623" s="207" t="s">
        <v>385</v>
      </c>
      <c r="F623" s="207" t="s">
        <v>386</v>
      </c>
      <c r="G623" s="207" t="s">
        <v>484</v>
      </c>
      <c r="H623" s="207" t="s">
        <v>485</v>
      </c>
      <c r="I623" s="209">
        <v>14057.15</v>
      </c>
      <c r="J623" s="204"/>
      <c r="K623" s="210" t="s">
        <v>292</v>
      </c>
      <c r="L623" s="78"/>
      <c r="M623" s="78"/>
      <c r="N623" s="78"/>
      <c r="O623" s="149"/>
    </row>
    <row r="624" spans="1:15" ht="15" customHeight="1" x14ac:dyDescent="0.35">
      <c r="A624" s="201" t="s">
        <v>536</v>
      </c>
      <c r="B624" s="207" t="s">
        <v>537</v>
      </c>
      <c r="C624" s="208" t="s">
        <v>286</v>
      </c>
      <c r="D624" s="207" t="s">
        <v>287</v>
      </c>
      <c r="E624" s="207" t="s">
        <v>312</v>
      </c>
      <c r="F624" s="207" t="s">
        <v>313</v>
      </c>
      <c r="G624" s="207" t="s">
        <v>81</v>
      </c>
      <c r="H624" s="207" t="s">
        <v>328</v>
      </c>
      <c r="I624" s="209">
        <v>9011.64</v>
      </c>
      <c r="J624" s="204"/>
      <c r="K624" s="210" t="s">
        <v>306</v>
      </c>
      <c r="L624" s="78"/>
      <c r="M624" s="78"/>
      <c r="N624" s="78"/>
      <c r="O624" s="149"/>
    </row>
    <row r="625" spans="1:15" ht="15" customHeight="1" x14ac:dyDescent="0.35">
      <c r="A625" s="201" t="s">
        <v>536</v>
      </c>
      <c r="B625" s="207" t="s">
        <v>537</v>
      </c>
      <c r="C625" s="208" t="s">
        <v>286</v>
      </c>
      <c r="D625" s="207" t="s">
        <v>287</v>
      </c>
      <c r="E625" s="207" t="s">
        <v>454</v>
      </c>
      <c r="F625" s="207" t="s">
        <v>455</v>
      </c>
      <c r="G625" s="207" t="s">
        <v>81</v>
      </c>
      <c r="H625" s="207" t="s">
        <v>328</v>
      </c>
      <c r="I625" s="209">
        <v>-512180</v>
      </c>
      <c r="J625" s="204"/>
      <c r="K625" s="210" t="s">
        <v>317</v>
      </c>
      <c r="L625" s="78"/>
      <c r="M625" s="78"/>
      <c r="N625" s="78"/>
      <c r="O625" s="149"/>
    </row>
    <row r="626" spans="1:15" ht="15" customHeight="1" x14ac:dyDescent="0.35">
      <c r="A626" s="201" t="s">
        <v>536</v>
      </c>
      <c r="B626" s="207" t="s">
        <v>537</v>
      </c>
      <c r="C626" s="208" t="s">
        <v>286</v>
      </c>
      <c r="D626" s="207" t="s">
        <v>287</v>
      </c>
      <c r="E626" s="207" t="s">
        <v>512</v>
      </c>
      <c r="F626" s="207" t="s">
        <v>513</v>
      </c>
      <c r="G626" s="207" t="s">
        <v>508</v>
      </c>
      <c r="H626" s="207" t="s">
        <v>509</v>
      </c>
      <c r="I626" s="209">
        <v>-20960</v>
      </c>
      <c r="J626" s="204"/>
      <c r="K626" s="210" t="s">
        <v>316</v>
      </c>
      <c r="L626" s="78"/>
      <c r="M626" s="78"/>
      <c r="N626" s="78"/>
      <c r="O626" s="149"/>
    </row>
    <row r="627" spans="1:15" ht="15" customHeight="1" x14ac:dyDescent="0.35">
      <c r="A627" s="201" t="s">
        <v>536</v>
      </c>
      <c r="B627" s="207" t="s">
        <v>537</v>
      </c>
      <c r="C627" s="208" t="s">
        <v>286</v>
      </c>
      <c r="D627" s="207" t="s">
        <v>287</v>
      </c>
      <c r="E627" s="207" t="s">
        <v>401</v>
      </c>
      <c r="F627" s="207" t="s">
        <v>402</v>
      </c>
      <c r="G627" s="207" t="s">
        <v>81</v>
      </c>
      <c r="H627" s="207" t="s">
        <v>328</v>
      </c>
      <c r="I627" s="209">
        <v>-600286</v>
      </c>
      <c r="J627" s="204"/>
      <c r="K627" s="210" t="s">
        <v>311</v>
      </c>
      <c r="L627" s="78"/>
      <c r="M627" s="78"/>
      <c r="N627" s="78"/>
      <c r="O627" s="149"/>
    </row>
    <row r="628" spans="1:15" ht="15" customHeight="1" x14ac:dyDescent="0.35">
      <c r="A628" s="201" t="s">
        <v>536</v>
      </c>
      <c r="B628" s="207" t="s">
        <v>537</v>
      </c>
      <c r="C628" s="208" t="s">
        <v>286</v>
      </c>
      <c r="D628" s="207" t="s">
        <v>287</v>
      </c>
      <c r="E628" s="207" t="s">
        <v>456</v>
      </c>
      <c r="F628" s="207" t="s">
        <v>457</v>
      </c>
      <c r="G628" s="207" t="s">
        <v>81</v>
      </c>
      <c r="H628" s="207" t="s">
        <v>328</v>
      </c>
      <c r="I628" s="209">
        <v>-133771</v>
      </c>
      <c r="J628" s="204"/>
      <c r="K628" s="210" t="s">
        <v>311</v>
      </c>
      <c r="L628" s="78"/>
      <c r="M628" s="78"/>
      <c r="N628" s="78"/>
      <c r="O628" s="149"/>
    </row>
    <row r="629" spans="1:15" ht="15" customHeight="1" x14ac:dyDescent="0.35">
      <c r="A629" s="201" t="s">
        <v>536</v>
      </c>
      <c r="B629" s="207" t="s">
        <v>537</v>
      </c>
      <c r="C629" s="208" t="s">
        <v>286</v>
      </c>
      <c r="D629" s="207" t="s">
        <v>287</v>
      </c>
      <c r="E629" s="207" t="s">
        <v>320</v>
      </c>
      <c r="F629" s="207" t="s">
        <v>313</v>
      </c>
      <c r="G629" s="207" t="s">
        <v>81</v>
      </c>
      <c r="H629" s="207" t="s">
        <v>328</v>
      </c>
      <c r="I629" s="209">
        <v>-9011.64</v>
      </c>
      <c r="J629" s="204"/>
      <c r="K629" s="210" t="s">
        <v>314</v>
      </c>
      <c r="L629" s="78"/>
      <c r="M629" s="78"/>
      <c r="N629" s="78"/>
      <c r="O629" s="149"/>
    </row>
    <row r="630" spans="1:15" ht="15" customHeight="1" x14ac:dyDescent="0.35">
      <c r="A630" s="201" t="s">
        <v>536</v>
      </c>
      <c r="B630" s="207" t="s">
        <v>537</v>
      </c>
      <c r="C630" s="208" t="s">
        <v>458</v>
      </c>
      <c r="D630" s="207" t="s">
        <v>459</v>
      </c>
      <c r="E630" s="207" t="s">
        <v>373</v>
      </c>
      <c r="F630" s="207" t="s">
        <v>374</v>
      </c>
      <c r="G630" s="207" t="s">
        <v>81</v>
      </c>
      <c r="H630" s="207" t="s">
        <v>328</v>
      </c>
      <c r="I630" s="209">
        <v>117968.2</v>
      </c>
      <c r="J630" s="204"/>
      <c r="K630" s="210" t="s">
        <v>292</v>
      </c>
      <c r="L630" s="78"/>
      <c r="M630" s="78"/>
      <c r="N630" s="78"/>
      <c r="O630" s="149"/>
    </row>
    <row r="631" spans="1:15" ht="15" customHeight="1" x14ac:dyDescent="0.35">
      <c r="A631" s="201" t="s">
        <v>536</v>
      </c>
      <c r="B631" s="207" t="s">
        <v>537</v>
      </c>
      <c r="C631" s="208" t="s">
        <v>458</v>
      </c>
      <c r="D631" s="207" t="s">
        <v>459</v>
      </c>
      <c r="E631" s="207" t="s">
        <v>312</v>
      </c>
      <c r="F631" s="207" t="s">
        <v>313</v>
      </c>
      <c r="G631" s="207" t="s">
        <v>81</v>
      </c>
      <c r="H631" s="207" t="s">
        <v>328</v>
      </c>
      <c r="I631" s="209">
        <v>17695.38</v>
      </c>
      <c r="J631" s="204"/>
      <c r="K631" s="210" t="s">
        <v>306</v>
      </c>
      <c r="L631" s="78"/>
      <c r="M631" s="78"/>
      <c r="N631" s="78"/>
      <c r="O631" s="149"/>
    </row>
    <row r="632" spans="1:15" ht="15" customHeight="1" x14ac:dyDescent="0.35">
      <c r="A632" s="201" t="s">
        <v>536</v>
      </c>
      <c r="B632" s="207" t="s">
        <v>537</v>
      </c>
      <c r="C632" s="208" t="s">
        <v>458</v>
      </c>
      <c r="D632" s="207" t="s">
        <v>459</v>
      </c>
      <c r="E632" s="207" t="s">
        <v>419</v>
      </c>
      <c r="F632" s="207" t="s">
        <v>420</v>
      </c>
      <c r="G632" s="207" t="s">
        <v>81</v>
      </c>
      <c r="H632" s="207" t="s">
        <v>328</v>
      </c>
      <c r="I632" s="209">
        <v>16126</v>
      </c>
      <c r="J632" s="204"/>
      <c r="K632" s="210" t="s">
        <v>325</v>
      </c>
      <c r="L632" s="78"/>
      <c r="M632" s="78"/>
      <c r="N632" s="78"/>
      <c r="O632" s="149"/>
    </row>
    <row r="633" spans="1:15" ht="15" customHeight="1" x14ac:dyDescent="0.35">
      <c r="A633" s="201" t="s">
        <v>536</v>
      </c>
      <c r="B633" s="207" t="s">
        <v>537</v>
      </c>
      <c r="C633" s="208" t="s">
        <v>458</v>
      </c>
      <c r="D633" s="207" t="s">
        <v>459</v>
      </c>
      <c r="E633" s="207" t="s">
        <v>460</v>
      </c>
      <c r="F633" s="207" t="s">
        <v>461</v>
      </c>
      <c r="G633" s="207" t="s">
        <v>81</v>
      </c>
      <c r="H633" s="207" t="s">
        <v>328</v>
      </c>
      <c r="I633" s="209">
        <v>-127265</v>
      </c>
      <c r="J633" s="204"/>
      <c r="K633" s="210" t="s">
        <v>315</v>
      </c>
      <c r="L633" s="78"/>
      <c r="M633" s="78"/>
      <c r="N633" s="78"/>
      <c r="O633" s="149"/>
    </row>
    <row r="634" spans="1:15" ht="15" customHeight="1" x14ac:dyDescent="0.35">
      <c r="A634" s="201" t="s">
        <v>536</v>
      </c>
      <c r="B634" s="207" t="s">
        <v>537</v>
      </c>
      <c r="C634" s="208" t="s">
        <v>458</v>
      </c>
      <c r="D634" s="207" t="s">
        <v>459</v>
      </c>
      <c r="E634" s="207" t="s">
        <v>320</v>
      </c>
      <c r="F634" s="207" t="s">
        <v>313</v>
      </c>
      <c r="G634" s="207" t="s">
        <v>81</v>
      </c>
      <c r="H634" s="207" t="s">
        <v>328</v>
      </c>
      <c r="I634" s="209">
        <v>-17695.38</v>
      </c>
      <c r="J634" s="204"/>
      <c r="K634" s="210" t="s">
        <v>314</v>
      </c>
      <c r="L634" s="78"/>
      <c r="M634" s="78"/>
      <c r="N634" s="78"/>
      <c r="O634" s="149"/>
    </row>
    <row r="635" spans="1:15" ht="15" customHeight="1" x14ac:dyDescent="0.35">
      <c r="A635" s="201" t="s">
        <v>536</v>
      </c>
      <c r="B635" s="207" t="s">
        <v>537</v>
      </c>
      <c r="C635" s="208" t="s">
        <v>458</v>
      </c>
      <c r="D635" s="207" t="s">
        <v>459</v>
      </c>
      <c r="E635" s="207" t="s">
        <v>430</v>
      </c>
      <c r="F635" s="207" t="s">
        <v>431</v>
      </c>
      <c r="G635" s="207" t="s">
        <v>81</v>
      </c>
      <c r="H635" s="207" t="s">
        <v>328</v>
      </c>
      <c r="I635" s="209">
        <v>-6829.31</v>
      </c>
      <c r="J635" s="204"/>
      <c r="K635" s="210" t="s">
        <v>325</v>
      </c>
      <c r="L635" s="78"/>
      <c r="M635" s="78"/>
      <c r="N635" s="78"/>
      <c r="O635" s="149"/>
    </row>
    <row r="636" spans="1:15" ht="15" customHeight="1" x14ac:dyDescent="0.35">
      <c r="A636" s="201" t="s">
        <v>538</v>
      </c>
      <c r="B636" s="207" t="s">
        <v>539</v>
      </c>
      <c r="C636" s="208" t="s">
        <v>286</v>
      </c>
      <c r="D636" s="207" t="s">
        <v>287</v>
      </c>
      <c r="E636" s="207" t="s">
        <v>377</v>
      </c>
      <c r="F636" s="207" t="s">
        <v>378</v>
      </c>
      <c r="G636" s="207" t="s">
        <v>81</v>
      </c>
      <c r="H636" s="207" t="s">
        <v>328</v>
      </c>
      <c r="I636" s="209">
        <v>2701.3</v>
      </c>
      <c r="J636" s="204"/>
      <c r="K636" s="210" t="s">
        <v>292</v>
      </c>
      <c r="L636" s="78"/>
      <c r="M636" s="78"/>
      <c r="N636" s="78"/>
      <c r="O636" s="149"/>
    </row>
    <row r="637" spans="1:15" ht="15" customHeight="1" x14ac:dyDescent="0.35">
      <c r="A637" s="201" t="s">
        <v>540</v>
      </c>
      <c r="B637" s="207" t="s">
        <v>541</v>
      </c>
      <c r="C637" s="208" t="s">
        <v>286</v>
      </c>
      <c r="D637" s="207" t="s">
        <v>287</v>
      </c>
      <c r="E637" s="207" t="s">
        <v>345</v>
      </c>
      <c r="F637" s="207" t="s">
        <v>346</v>
      </c>
      <c r="G637" s="207" t="s">
        <v>81</v>
      </c>
      <c r="H637" s="207" t="s">
        <v>328</v>
      </c>
      <c r="I637" s="209">
        <v>2831857.03</v>
      </c>
      <c r="J637" s="204"/>
      <c r="K637" s="210" t="s">
        <v>293</v>
      </c>
      <c r="L637" s="78"/>
      <c r="M637" s="78"/>
      <c r="N637" s="78"/>
      <c r="O637" s="149"/>
    </row>
    <row r="638" spans="1:15" ht="15" customHeight="1" x14ac:dyDescent="0.35">
      <c r="A638" s="201" t="s">
        <v>540</v>
      </c>
      <c r="B638" s="207" t="s">
        <v>541</v>
      </c>
      <c r="C638" s="208" t="s">
        <v>286</v>
      </c>
      <c r="D638" s="207" t="s">
        <v>287</v>
      </c>
      <c r="E638" s="207" t="s">
        <v>347</v>
      </c>
      <c r="F638" s="207" t="s">
        <v>348</v>
      </c>
      <c r="G638" s="207" t="s">
        <v>81</v>
      </c>
      <c r="H638" s="207" t="s">
        <v>328</v>
      </c>
      <c r="I638" s="209">
        <v>2221.6</v>
      </c>
      <c r="J638" s="204"/>
      <c r="K638" s="210" t="s">
        <v>293</v>
      </c>
      <c r="L638" s="78"/>
      <c r="M638" s="78"/>
      <c r="N638" s="78"/>
      <c r="O638" s="149"/>
    </row>
    <row r="639" spans="1:15" ht="15" customHeight="1" x14ac:dyDescent="0.35">
      <c r="A639" s="201" t="s">
        <v>540</v>
      </c>
      <c r="B639" s="207" t="s">
        <v>541</v>
      </c>
      <c r="C639" s="208" t="s">
        <v>286</v>
      </c>
      <c r="D639" s="207" t="s">
        <v>287</v>
      </c>
      <c r="E639" s="207" t="s">
        <v>347</v>
      </c>
      <c r="F639" s="207" t="s">
        <v>348</v>
      </c>
      <c r="G639" s="207" t="s">
        <v>421</v>
      </c>
      <c r="H639" s="207" t="s">
        <v>422</v>
      </c>
      <c r="I639" s="209">
        <v>2240</v>
      </c>
      <c r="J639" s="204"/>
      <c r="K639" s="210" t="s">
        <v>324</v>
      </c>
      <c r="L639" s="78"/>
      <c r="M639" s="78"/>
      <c r="N639" s="78"/>
      <c r="O639" s="149"/>
    </row>
    <row r="640" spans="1:15" ht="15" customHeight="1" x14ac:dyDescent="0.35">
      <c r="A640" s="201" t="s">
        <v>540</v>
      </c>
      <c r="B640" s="207" t="s">
        <v>541</v>
      </c>
      <c r="C640" s="208" t="s">
        <v>286</v>
      </c>
      <c r="D640" s="207" t="s">
        <v>287</v>
      </c>
      <c r="E640" s="207" t="s">
        <v>446</v>
      </c>
      <c r="F640" s="207" t="s">
        <v>447</v>
      </c>
      <c r="G640" s="207" t="s">
        <v>81</v>
      </c>
      <c r="H640" s="207" t="s">
        <v>328</v>
      </c>
      <c r="I640" s="209">
        <v>3000</v>
      </c>
      <c r="J640" s="204"/>
      <c r="K640" s="210" t="s">
        <v>293</v>
      </c>
      <c r="L640" s="78"/>
      <c r="M640" s="78"/>
      <c r="N640" s="78"/>
      <c r="O640" s="149"/>
    </row>
    <row r="641" spans="1:15" ht="15" customHeight="1" x14ac:dyDescent="0.35">
      <c r="A641" s="201" t="s">
        <v>540</v>
      </c>
      <c r="B641" s="207" t="s">
        <v>541</v>
      </c>
      <c r="C641" s="208" t="s">
        <v>286</v>
      </c>
      <c r="D641" s="207" t="s">
        <v>287</v>
      </c>
      <c r="E641" s="207" t="s">
        <v>349</v>
      </c>
      <c r="F641" s="207" t="s">
        <v>350</v>
      </c>
      <c r="G641" s="207" t="s">
        <v>81</v>
      </c>
      <c r="H641" s="207" t="s">
        <v>328</v>
      </c>
      <c r="I641" s="209">
        <v>400085.4</v>
      </c>
      <c r="J641" s="204"/>
      <c r="K641" s="210" t="s">
        <v>296</v>
      </c>
      <c r="L641" s="78"/>
      <c r="M641" s="78"/>
      <c r="N641" s="78"/>
      <c r="O641" s="149"/>
    </row>
    <row r="642" spans="1:15" ht="15" customHeight="1" x14ac:dyDescent="0.35">
      <c r="A642" s="201" t="s">
        <v>540</v>
      </c>
      <c r="B642" s="207" t="s">
        <v>541</v>
      </c>
      <c r="C642" s="208" t="s">
        <v>286</v>
      </c>
      <c r="D642" s="207" t="s">
        <v>287</v>
      </c>
      <c r="E642" s="207" t="s">
        <v>349</v>
      </c>
      <c r="F642" s="207" t="s">
        <v>350</v>
      </c>
      <c r="G642" s="207" t="s">
        <v>421</v>
      </c>
      <c r="H642" s="207" t="s">
        <v>422</v>
      </c>
      <c r="I642" s="209">
        <v>0</v>
      </c>
      <c r="J642" s="204"/>
      <c r="K642" s="210" t="s">
        <v>324</v>
      </c>
      <c r="L642" s="78"/>
      <c r="M642" s="78"/>
      <c r="N642" s="78"/>
      <c r="O642" s="149"/>
    </row>
    <row r="643" spans="1:15" ht="15" customHeight="1" x14ac:dyDescent="0.35">
      <c r="A643" s="201" t="s">
        <v>540</v>
      </c>
      <c r="B643" s="207" t="s">
        <v>541</v>
      </c>
      <c r="C643" s="208" t="s">
        <v>286</v>
      </c>
      <c r="D643" s="207" t="s">
        <v>287</v>
      </c>
      <c r="E643" s="207" t="s">
        <v>351</v>
      </c>
      <c r="F643" s="207" t="s">
        <v>352</v>
      </c>
      <c r="G643" s="207" t="s">
        <v>81</v>
      </c>
      <c r="H643" s="207" t="s">
        <v>328</v>
      </c>
      <c r="I643" s="209">
        <v>3124.42</v>
      </c>
      <c r="J643" s="204"/>
      <c r="K643" s="210" t="s">
        <v>293</v>
      </c>
      <c r="L643" s="78"/>
      <c r="M643" s="78"/>
      <c r="N643" s="78"/>
      <c r="O643" s="149"/>
    </row>
    <row r="644" spans="1:15" ht="15" customHeight="1" x14ac:dyDescent="0.35">
      <c r="A644" s="201" t="s">
        <v>540</v>
      </c>
      <c r="B644" s="207" t="s">
        <v>541</v>
      </c>
      <c r="C644" s="208" t="s">
        <v>286</v>
      </c>
      <c r="D644" s="207" t="s">
        <v>287</v>
      </c>
      <c r="E644" s="207" t="s">
        <v>353</v>
      </c>
      <c r="F644" s="207" t="s">
        <v>354</v>
      </c>
      <c r="G644" s="207" t="s">
        <v>81</v>
      </c>
      <c r="H644" s="207" t="s">
        <v>328</v>
      </c>
      <c r="I644" s="209">
        <v>-3124.42</v>
      </c>
      <c r="J644" s="204"/>
      <c r="K644" s="210" t="s">
        <v>293</v>
      </c>
      <c r="L644" s="78"/>
      <c r="M644" s="78"/>
      <c r="N644" s="78"/>
      <c r="O644" s="149"/>
    </row>
    <row r="645" spans="1:15" ht="15" customHeight="1" x14ac:dyDescent="0.35">
      <c r="A645" s="201" t="s">
        <v>540</v>
      </c>
      <c r="B645" s="207" t="s">
        <v>541</v>
      </c>
      <c r="C645" s="208" t="s">
        <v>286</v>
      </c>
      <c r="D645" s="207" t="s">
        <v>287</v>
      </c>
      <c r="E645" s="207" t="s">
        <v>355</v>
      </c>
      <c r="F645" s="207" t="s">
        <v>356</v>
      </c>
      <c r="G645" s="207" t="s">
        <v>81</v>
      </c>
      <c r="H645" s="207" t="s">
        <v>328</v>
      </c>
      <c r="I645" s="209">
        <v>454660.93</v>
      </c>
      <c r="J645" s="204"/>
      <c r="K645" s="210" t="s">
        <v>301</v>
      </c>
      <c r="L645" s="78"/>
      <c r="M645" s="78"/>
      <c r="N645" s="78"/>
      <c r="O645" s="149"/>
    </row>
    <row r="646" spans="1:15" ht="15" customHeight="1" x14ac:dyDescent="0.35">
      <c r="A646" s="201" t="s">
        <v>540</v>
      </c>
      <c r="B646" s="207" t="s">
        <v>541</v>
      </c>
      <c r="C646" s="208" t="s">
        <v>286</v>
      </c>
      <c r="D646" s="207" t="s">
        <v>287</v>
      </c>
      <c r="E646" s="207" t="s">
        <v>355</v>
      </c>
      <c r="F646" s="207" t="s">
        <v>356</v>
      </c>
      <c r="G646" s="207" t="s">
        <v>421</v>
      </c>
      <c r="H646" s="207" t="s">
        <v>422</v>
      </c>
      <c r="I646" s="209">
        <v>315.83999999999997</v>
      </c>
      <c r="J646" s="204"/>
      <c r="K646" s="210" t="s">
        <v>324</v>
      </c>
      <c r="L646" s="78"/>
      <c r="M646" s="78"/>
      <c r="N646" s="78"/>
      <c r="O646" s="149"/>
    </row>
    <row r="647" spans="1:15" ht="15" customHeight="1" x14ac:dyDescent="0.35">
      <c r="A647" s="201" t="s">
        <v>540</v>
      </c>
      <c r="B647" s="207" t="s">
        <v>541</v>
      </c>
      <c r="C647" s="208" t="s">
        <v>286</v>
      </c>
      <c r="D647" s="207" t="s">
        <v>287</v>
      </c>
      <c r="E647" s="207" t="s">
        <v>415</v>
      </c>
      <c r="F647" s="207" t="s">
        <v>416</v>
      </c>
      <c r="G647" s="207" t="s">
        <v>81</v>
      </c>
      <c r="H647" s="207" t="s">
        <v>328</v>
      </c>
      <c r="I647" s="209">
        <v>1278.08</v>
      </c>
      <c r="J647" s="204"/>
      <c r="K647" s="210" t="s">
        <v>292</v>
      </c>
      <c r="L647" s="78"/>
      <c r="M647" s="78"/>
      <c r="N647" s="78"/>
      <c r="O647" s="149"/>
    </row>
    <row r="648" spans="1:15" ht="15" customHeight="1" x14ac:dyDescent="0.35">
      <c r="A648" s="201" t="s">
        <v>540</v>
      </c>
      <c r="B648" s="207" t="s">
        <v>541</v>
      </c>
      <c r="C648" s="208" t="s">
        <v>286</v>
      </c>
      <c r="D648" s="207" t="s">
        <v>287</v>
      </c>
      <c r="E648" s="207" t="s">
        <v>448</v>
      </c>
      <c r="F648" s="207" t="s">
        <v>449</v>
      </c>
      <c r="G648" s="207" t="s">
        <v>81</v>
      </c>
      <c r="H648" s="207" t="s">
        <v>328</v>
      </c>
      <c r="I648" s="209">
        <v>948</v>
      </c>
      <c r="J648" s="204"/>
      <c r="K648" s="210" t="s">
        <v>292</v>
      </c>
      <c r="L648" s="78"/>
      <c r="M648" s="78"/>
      <c r="N648" s="78"/>
      <c r="O648" s="149"/>
    </row>
    <row r="649" spans="1:15" ht="15" customHeight="1" x14ac:dyDescent="0.35">
      <c r="A649" s="201" t="s">
        <v>540</v>
      </c>
      <c r="B649" s="207" t="s">
        <v>541</v>
      </c>
      <c r="C649" s="208" t="s">
        <v>286</v>
      </c>
      <c r="D649" s="207" t="s">
        <v>287</v>
      </c>
      <c r="E649" s="207" t="s">
        <v>373</v>
      </c>
      <c r="F649" s="207" t="s">
        <v>374</v>
      </c>
      <c r="G649" s="207" t="s">
        <v>81</v>
      </c>
      <c r="H649" s="207" t="s">
        <v>328</v>
      </c>
      <c r="I649" s="209">
        <v>221.96</v>
      </c>
      <c r="J649" s="204"/>
      <c r="K649" s="210" t="s">
        <v>292</v>
      </c>
      <c r="L649" s="78"/>
      <c r="M649" s="78"/>
      <c r="N649" s="78"/>
      <c r="O649" s="149"/>
    </row>
    <row r="650" spans="1:15" ht="15" customHeight="1" x14ac:dyDescent="0.35">
      <c r="A650" s="201" t="s">
        <v>540</v>
      </c>
      <c r="B650" s="207" t="s">
        <v>541</v>
      </c>
      <c r="C650" s="208" t="s">
        <v>286</v>
      </c>
      <c r="D650" s="207" t="s">
        <v>287</v>
      </c>
      <c r="E650" s="207" t="s">
        <v>375</v>
      </c>
      <c r="F650" s="207" t="s">
        <v>376</v>
      </c>
      <c r="G650" s="207" t="s">
        <v>81</v>
      </c>
      <c r="H650" s="207" t="s">
        <v>328</v>
      </c>
      <c r="I650" s="209">
        <v>2499.36</v>
      </c>
      <c r="J650" s="204"/>
      <c r="K650" s="210" t="s">
        <v>292</v>
      </c>
      <c r="L650" s="78"/>
      <c r="M650" s="78"/>
      <c r="N650" s="78"/>
      <c r="O650" s="149"/>
    </row>
    <row r="651" spans="1:15" ht="15" customHeight="1" x14ac:dyDescent="0.35">
      <c r="A651" s="201" t="s">
        <v>540</v>
      </c>
      <c r="B651" s="207" t="s">
        <v>541</v>
      </c>
      <c r="C651" s="208" t="s">
        <v>286</v>
      </c>
      <c r="D651" s="207" t="s">
        <v>287</v>
      </c>
      <c r="E651" s="207" t="s">
        <v>357</v>
      </c>
      <c r="F651" s="207" t="s">
        <v>358</v>
      </c>
      <c r="G651" s="207" t="s">
        <v>81</v>
      </c>
      <c r="H651" s="207" t="s">
        <v>328</v>
      </c>
      <c r="I651" s="209">
        <v>1396.2</v>
      </c>
      <c r="J651" s="204"/>
      <c r="K651" s="210" t="s">
        <v>292</v>
      </c>
      <c r="L651" s="78"/>
      <c r="M651" s="78"/>
      <c r="N651" s="78"/>
      <c r="O651" s="149"/>
    </row>
    <row r="652" spans="1:15" ht="15" customHeight="1" x14ac:dyDescent="0.35">
      <c r="A652" s="201" t="s">
        <v>540</v>
      </c>
      <c r="B652" s="207" t="s">
        <v>541</v>
      </c>
      <c r="C652" s="208" t="s">
        <v>286</v>
      </c>
      <c r="D652" s="207" t="s">
        <v>287</v>
      </c>
      <c r="E652" s="207" t="s">
        <v>359</v>
      </c>
      <c r="F652" s="207" t="s">
        <v>360</v>
      </c>
      <c r="G652" s="207" t="s">
        <v>81</v>
      </c>
      <c r="H652" s="207" t="s">
        <v>328</v>
      </c>
      <c r="I652" s="209">
        <v>6725.35</v>
      </c>
      <c r="J652" s="204"/>
      <c r="K652" s="210" t="s">
        <v>292</v>
      </c>
      <c r="L652" s="78"/>
      <c r="M652" s="78"/>
      <c r="N652" s="78"/>
      <c r="O652" s="149"/>
    </row>
    <row r="653" spans="1:15" ht="15" customHeight="1" x14ac:dyDescent="0.35">
      <c r="A653" s="201" t="s">
        <v>540</v>
      </c>
      <c r="B653" s="207" t="s">
        <v>541</v>
      </c>
      <c r="C653" s="208" t="s">
        <v>286</v>
      </c>
      <c r="D653" s="207" t="s">
        <v>287</v>
      </c>
      <c r="E653" s="207" t="s">
        <v>312</v>
      </c>
      <c r="F653" s="207" t="s">
        <v>313</v>
      </c>
      <c r="G653" s="207" t="s">
        <v>81</v>
      </c>
      <c r="H653" s="207" t="s">
        <v>328</v>
      </c>
      <c r="I653" s="209">
        <v>1214.6500000000001</v>
      </c>
      <c r="J653" s="204"/>
      <c r="K653" s="210" t="s">
        <v>306</v>
      </c>
      <c r="L653" s="78"/>
      <c r="M653" s="78"/>
      <c r="N653" s="78"/>
      <c r="O653" s="149"/>
    </row>
    <row r="654" spans="1:15" ht="15" customHeight="1" x14ac:dyDescent="0.35">
      <c r="A654" s="201" t="s">
        <v>540</v>
      </c>
      <c r="B654" s="207" t="s">
        <v>541</v>
      </c>
      <c r="C654" s="208" t="s">
        <v>286</v>
      </c>
      <c r="D654" s="207" t="s">
        <v>287</v>
      </c>
      <c r="E654" s="207" t="s">
        <v>401</v>
      </c>
      <c r="F654" s="207" t="s">
        <v>402</v>
      </c>
      <c r="G654" s="207" t="s">
        <v>81</v>
      </c>
      <c r="H654" s="207" t="s">
        <v>328</v>
      </c>
      <c r="I654" s="209">
        <v>-17349</v>
      </c>
      <c r="J654" s="204"/>
      <c r="K654" s="210" t="s">
        <v>311</v>
      </c>
      <c r="L654" s="78"/>
      <c r="M654" s="78"/>
      <c r="N654" s="78"/>
      <c r="O654" s="149"/>
    </row>
    <row r="655" spans="1:15" ht="15" customHeight="1" x14ac:dyDescent="0.35">
      <c r="A655" s="201" t="s">
        <v>540</v>
      </c>
      <c r="B655" s="207" t="s">
        <v>541</v>
      </c>
      <c r="C655" s="208" t="s">
        <v>286</v>
      </c>
      <c r="D655" s="207" t="s">
        <v>287</v>
      </c>
      <c r="E655" s="207" t="s">
        <v>320</v>
      </c>
      <c r="F655" s="207" t="s">
        <v>313</v>
      </c>
      <c r="G655" s="207" t="s">
        <v>81</v>
      </c>
      <c r="H655" s="207" t="s">
        <v>328</v>
      </c>
      <c r="I655" s="209">
        <v>-1214.6500000000001</v>
      </c>
      <c r="J655" s="204"/>
      <c r="K655" s="210" t="s">
        <v>314</v>
      </c>
      <c r="L655" s="78"/>
      <c r="M655" s="78"/>
      <c r="N655" s="78"/>
      <c r="O655" s="149"/>
    </row>
    <row r="656" spans="1:15" ht="15" customHeight="1" x14ac:dyDescent="0.35">
      <c r="A656" s="201" t="s">
        <v>542</v>
      </c>
      <c r="B656" s="207" t="s">
        <v>543</v>
      </c>
      <c r="C656" s="208" t="s">
        <v>286</v>
      </c>
      <c r="D656" s="207" t="s">
        <v>287</v>
      </c>
      <c r="E656" s="207" t="s">
        <v>345</v>
      </c>
      <c r="F656" s="207" t="s">
        <v>346</v>
      </c>
      <c r="G656" s="207" t="s">
        <v>81</v>
      </c>
      <c r="H656" s="207" t="s">
        <v>328</v>
      </c>
      <c r="I656" s="209">
        <v>7507045.4500000002</v>
      </c>
      <c r="J656" s="204"/>
      <c r="K656" s="210" t="s">
        <v>293</v>
      </c>
      <c r="L656" s="78"/>
      <c r="M656" s="78"/>
      <c r="N656" s="78"/>
      <c r="O656" s="149"/>
    </row>
    <row r="657" spans="1:15" ht="15" customHeight="1" x14ac:dyDescent="0.35">
      <c r="A657" s="201" t="s">
        <v>542</v>
      </c>
      <c r="B657" s="207" t="s">
        <v>543</v>
      </c>
      <c r="C657" s="208" t="s">
        <v>286</v>
      </c>
      <c r="D657" s="207" t="s">
        <v>287</v>
      </c>
      <c r="E657" s="207" t="s">
        <v>363</v>
      </c>
      <c r="F657" s="207" t="s">
        <v>364</v>
      </c>
      <c r="G657" s="207" t="s">
        <v>81</v>
      </c>
      <c r="H657" s="207" t="s">
        <v>328</v>
      </c>
      <c r="I657" s="209">
        <v>137382.73000000001</v>
      </c>
      <c r="J657" s="204"/>
      <c r="K657" s="210" t="s">
        <v>293</v>
      </c>
      <c r="L657" s="78"/>
      <c r="M657" s="78"/>
      <c r="N657" s="78"/>
      <c r="O657" s="149"/>
    </row>
    <row r="658" spans="1:15" ht="15" customHeight="1" x14ac:dyDescent="0.35">
      <c r="A658" s="201" t="s">
        <v>542</v>
      </c>
      <c r="B658" s="207" t="s">
        <v>543</v>
      </c>
      <c r="C658" s="208" t="s">
        <v>286</v>
      </c>
      <c r="D658" s="207" t="s">
        <v>287</v>
      </c>
      <c r="E658" s="207" t="s">
        <v>363</v>
      </c>
      <c r="F658" s="207" t="s">
        <v>364</v>
      </c>
      <c r="G658" s="207" t="s">
        <v>421</v>
      </c>
      <c r="H658" s="207" t="s">
        <v>422</v>
      </c>
      <c r="I658" s="209">
        <v>21420</v>
      </c>
      <c r="J658" s="204"/>
      <c r="K658" s="210" t="s">
        <v>324</v>
      </c>
      <c r="L658" s="78"/>
      <c r="M658" s="78"/>
      <c r="N658" s="78"/>
      <c r="O658" s="149"/>
    </row>
    <row r="659" spans="1:15" ht="15" customHeight="1" x14ac:dyDescent="0.35">
      <c r="A659" s="201" t="s">
        <v>542</v>
      </c>
      <c r="B659" s="207" t="s">
        <v>543</v>
      </c>
      <c r="C659" s="208" t="s">
        <v>286</v>
      </c>
      <c r="D659" s="207" t="s">
        <v>287</v>
      </c>
      <c r="E659" s="207" t="s">
        <v>488</v>
      </c>
      <c r="F659" s="207" t="s">
        <v>489</v>
      </c>
      <c r="G659" s="207" t="s">
        <v>81</v>
      </c>
      <c r="H659" s="207" t="s">
        <v>328</v>
      </c>
      <c r="I659" s="209">
        <v>358.4</v>
      </c>
      <c r="J659" s="204"/>
      <c r="K659" s="210" t="s">
        <v>293</v>
      </c>
      <c r="L659" s="78"/>
      <c r="M659" s="78"/>
      <c r="N659" s="78"/>
      <c r="O659" s="149"/>
    </row>
    <row r="660" spans="1:15" ht="15" customHeight="1" x14ac:dyDescent="0.35">
      <c r="A660" s="201" t="s">
        <v>542</v>
      </c>
      <c r="B660" s="207" t="s">
        <v>543</v>
      </c>
      <c r="C660" s="208" t="s">
        <v>286</v>
      </c>
      <c r="D660" s="207" t="s">
        <v>287</v>
      </c>
      <c r="E660" s="207" t="s">
        <v>365</v>
      </c>
      <c r="F660" s="207" t="s">
        <v>366</v>
      </c>
      <c r="G660" s="207" t="s">
        <v>81</v>
      </c>
      <c r="H660" s="207" t="s">
        <v>328</v>
      </c>
      <c r="I660" s="209">
        <v>171137.37</v>
      </c>
      <c r="J660" s="204"/>
      <c r="K660" s="210" t="s">
        <v>293</v>
      </c>
      <c r="L660" s="78"/>
      <c r="M660" s="78"/>
      <c r="N660" s="78"/>
      <c r="O660" s="149"/>
    </row>
    <row r="661" spans="1:15" ht="15" customHeight="1" x14ac:dyDescent="0.35">
      <c r="A661" s="201" t="s">
        <v>542</v>
      </c>
      <c r="B661" s="207" t="s">
        <v>543</v>
      </c>
      <c r="C661" s="208" t="s">
        <v>286</v>
      </c>
      <c r="D661" s="207" t="s">
        <v>287</v>
      </c>
      <c r="E661" s="207" t="s">
        <v>365</v>
      </c>
      <c r="F661" s="207" t="s">
        <v>366</v>
      </c>
      <c r="G661" s="207" t="s">
        <v>421</v>
      </c>
      <c r="H661" s="207" t="s">
        <v>422</v>
      </c>
      <c r="I661" s="209">
        <v>5872.38</v>
      </c>
      <c r="J661" s="204"/>
      <c r="K661" s="210" t="s">
        <v>324</v>
      </c>
      <c r="L661" s="78"/>
      <c r="M661" s="78"/>
      <c r="N661" s="78"/>
      <c r="O661" s="149"/>
    </row>
    <row r="662" spans="1:15" ht="15" customHeight="1" x14ac:dyDescent="0.35">
      <c r="A662" s="201" t="s">
        <v>542</v>
      </c>
      <c r="B662" s="207" t="s">
        <v>543</v>
      </c>
      <c r="C662" s="208" t="s">
        <v>286</v>
      </c>
      <c r="D662" s="207" t="s">
        <v>287</v>
      </c>
      <c r="E662" s="207" t="s">
        <v>464</v>
      </c>
      <c r="F662" s="207" t="s">
        <v>465</v>
      </c>
      <c r="G662" s="207" t="s">
        <v>81</v>
      </c>
      <c r="H662" s="207" t="s">
        <v>328</v>
      </c>
      <c r="I662" s="209">
        <v>22232.080000000002</v>
      </c>
      <c r="J662" s="204"/>
      <c r="K662" s="210" t="s">
        <v>293</v>
      </c>
      <c r="L662" s="78"/>
      <c r="M662" s="78"/>
      <c r="N662" s="78"/>
      <c r="O662" s="149"/>
    </row>
    <row r="663" spans="1:15" ht="15" customHeight="1" x14ac:dyDescent="0.35">
      <c r="A663" s="201" t="s">
        <v>542</v>
      </c>
      <c r="B663" s="207" t="s">
        <v>543</v>
      </c>
      <c r="C663" s="208" t="s">
        <v>286</v>
      </c>
      <c r="D663" s="207" t="s">
        <v>287</v>
      </c>
      <c r="E663" s="207" t="s">
        <v>442</v>
      </c>
      <c r="F663" s="207" t="s">
        <v>443</v>
      </c>
      <c r="G663" s="207" t="s">
        <v>81</v>
      </c>
      <c r="H663" s="207" t="s">
        <v>328</v>
      </c>
      <c r="I663" s="209">
        <v>25443.64</v>
      </c>
      <c r="J663" s="204"/>
      <c r="K663" s="210" t="s">
        <v>293</v>
      </c>
      <c r="L663" s="78"/>
      <c r="M663" s="78"/>
      <c r="N663" s="78"/>
      <c r="O663" s="149"/>
    </row>
    <row r="664" spans="1:15" ht="15" customHeight="1" x14ac:dyDescent="0.35">
      <c r="A664" s="201" t="s">
        <v>542</v>
      </c>
      <c r="B664" s="207" t="s">
        <v>543</v>
      </c>
      <c r="C664" s="208" t="s">
        <v>286</v>
      </c>
      <c r="D664" s="207" t="s">
        <v>287</v>
      </c>
      <c r="E664" s="207" t="s">
        <v>444</v>
      </c>
      <c r="F664" s="207" t="s">
        <v>445</v>
      </c>
      <c r="G664" s="207" t="s">
        <v>81</v>
      </c>
      <c r="H664" s="207" t="s">
        <v>328</v>
      </c>
      <c r="I664" s="209">
        <v>41019.440000000002</v>
      </c>
      <c r="J664" s="204"/>
      <c r="K664" s="210" t="s">
        <v>293</v>
      </c>
      <c r="L664" s="78"/>
      <c r="M664" s="78"/>
      <c r="N664" s="78"/>
      <c r="O664" s="149"/>
    </row>
    <row r="665" spans="1:15" ht="15" customHeight="1" x14ac:dyDescent="0.35">
      <c r="A665" s="201" t="s">
        <v>542</v>
      </c>
      <c r="B665" s="207" t="s">
        <v>543</v>
      </c>
      <c r="C665" s="208" t="s">
        <v>286</v>
      </c>
      <c r="D665" s="207" t="s">
        <v>287</v>
      </c>
      <c r="E665" s="207" t="s">
        <v>444</v>
      </c>
      <c r="F665" s="207" t="s">
        <v>445</v>
      </c>
      <c r="G665" s="207" t="s">
        <v>544</v>
      </c>
      <c r="H665" s="207" t="s">
        <v>545</v>
      </c>
      <c r="I665" s="209">
        <v>929.71</v>
      </c>
      <c r="J665" s="204"/>
      <c r="K665" s="210" t="s">
        <v>321</v>
      </c>
      <c r="L665" s="78"/>
      <c r="M665" s="78"/>
      <c r="N665" s="78"/>
      <c r="O665" s="149" t="s">
        <v>427</v>
      </c>
    </row>
    <row r="666" spans="1:15" ht="15" customHeight="1" x14ac:dyDescent="0.35">
      <c r="A666" s="201" t="s">
        <v>542</v>
      </c>
      <c r="B666" s="207" t="s">
        <v>543</v>
      </c>
      <c r="C666" s="208" t="s">
        <v>286</v>
      </c>
      <c r="D666" s="207" t="s">
        <v>287</v>
      </c>
      <c r="E666" s="207" t="s">
        <v>446</v>
      </c>
      <c r="F666" s="207" t="s">
        <v>447</v>
      </c>
      <c r="G666" s="207" t="s">
        <v>81</v>
      </c>
      <c r="H666" s="207" t="s">
        <v>328</v>
      </c>
      <c r="I666" s="209">
        <v>29162.94</v>
      </c>
      <c r="J666" s="204"/>
      <c r="K666" s="210" t="s">
        <v>293</v>
      </c>
      <c r="L666" s="78"/>
      <c r="M666" s="78"/>
      <c r="N666" s="78"/>
      <c r="O666" s="149"/>
    </row>
    <row r="667" spans="1:15" ht="15" customHeight="1" x14ac:dyDescent="0.35">
      <c r="A667" s="201" t="s">
        <v>542</v>
      </c>
      <c r="B667" s="207" t="s">
        <v>543</v>
      </c>
      <c r="C667" s="208" t="s">
        <v>286</v>
      </c>
      <c r="D667" s="207" t="s">
        <v>287</v>
      </c>
      <c r="E667" s="207" t="s">
        <v>349</v>
      </c>
      <c r="F667" s="207" t="s">
        <v>350</v>
      </c>
      <c r="G667" s="207" t="s">
        <v>81</v>
      </c>
      <c r="H667" s="207" t="s">
        <v>328</v>
      </c>
      <c r="I667" s="209">
        <v>1105651.8999999999</v>
      </c>
      <c r="J667" s="204"/>
      <c r="K667" s="210" t="s">
        <v>296</v>
      </c>
      <c r="L667" s="78"/>
      <c r="M667" s="78"/>
      <c r="N667" s="78"/>
      <c r="O667" s="149"/>
    </row>
    <row r="668" spans="1:15" ht="15" customHeight="1" x14ac:dyDescent="0.35">
      <c r="A668" s="201" t="s">
        <v>542</v>
      </c>
      <c r="B668" s="207" t="s">
        <v>543</v>
      </c>
      <c r="C668" s="208" t="s">
        <v>286</v>
      </c>
      <c r="D668" s="207" t="s">
        <v>287</v>
      </c>
      <c r="E668" s="207" t="s">
        <v>349</v>
      </c>
      <c r="F668" s="207" t="s">
        <v>350</v>
      </c>
      <c r="G668" s="207" t="s">
        <v>421</v>
      </c>
      <c r="H668" s="207" t="s">
        <v>422</v>
      </c>
      <c r="I668" s="209">
        <v>3484.67</v>
      </c>
      <c r="J668" s="204"/>
      <c r="K668" s="210" t="s">
        <v>324</v>
      </c>
      <c r="L668" s="78"/>
      <c r="M668" s="78"/>
      <c r="N668" s="78"/>
      <c r="O668" s="149"/>
    </row>
    <row r="669" spans="1:15" ht="15" customHeight="1" x14ac:dyDescent="0.35">
      <c r="A669" s="201" t="s">
        <v>542</v>
      </c>
      <c r="B669" s="207" t="s">
        <v>543</v>
      </c>
      <c r="C669" s="208" t="s">
        <v>286</v>
      </c>
      <c r="D669" s="207" t="s">
        <v>287</v>
      </c>
      <c r="E669" s="207" t="s">
        <v>351</v>
      </c>
      <c r="F669" s="207" t="s">
        <v>352</v>
      </c>
      <c r="G669" s="207" t="s">
        <v>81</v>
      </c>
      <c r="H669" s="207" t="s">
        <v>328</v>
      </c>
      <c r="I669" s="209">
        <v>12471.53</v>
      </c>
      <c r="J669" s="204"/>
      <c r="K669" s="210" t="s">
        <v>293</v>
      </c>
      <c r="L669" s="78"/>
      <c r="M669" s="78"/>
      <c r="N669" s="78"/>
      <c r="O669" s="149"/>
    </row>
    <row r="670" spans="1:15" ht="15" customHeight="1" x14ac:dyDescent="0.35">
      <c r="A670" s="201" t="s">
        <v>542</v>
      </c>
      <c r="B670" s="207" t="s">
        <v>543</v>
      </c>
      <c r="C670" s="208" t="s">
        <v>286</v>
      </c>
      <c r="D670" s="207" t="s">
        <v>287</v>
      </c>
      <c r="E670" s="207" t="s">
        <v>351</v>
      </c>
      <c r="F670" s="207" t="s">
        <v>352</v>
      </c>
      <c r="G670" s="207" t="s">
        <v>421</v>
      </c>
      <c r="H670" s="207" t="s">
        <v>422</v>
      </c>
      <c r="I670" s="209">
        <v>66.959999999999994</v>
      </c>
      <c r="J670" s="204"/>
      <c r="K670" s="210" t="s">
        <v>324</v>
      </c>
      <c r="L670" s="78"/>
      <c r="M670" s="78"/>
      <c r="N670" s="78"/>
      <c r="O670" s="149"/>
    </row>
    <row r="671" spans="1:15" ht="15" customHeight="1" x14ac:dyDescent="0.35">
      <c r="A671" s="201" t="s">
        <v>542</v>
      </c>
      <c r="B671" s="207" t="s">
        <v>543</v>
      </c>
      <c r="C671" s="208" t="s">
        <v>286</v>
      </c>
      <c r="D671" s="207" t="s">
        <v>287</v>
      </c>
      <c r="E671" s="207" t="s">
        <v>353</v>
      </c>
      <c r="F671" s="207" t="s">
        <v>354</v>
      </c>
      <c r="G671" s="207" t="s">
        <v>81</v>
      </c>
      <c r="H671" s="207" t="s">
        <v>328</v>
      </c>
      <c r="I671" s="209">
        <v>-12471.53</v>
      </c>
      <c r="J671" s="204"/>
      <c r="K671" s="210" t="s">
        <v>293</v>
      </c>
      <c r="L671" s="78"/>
      <c r="M671" s="78"/>
      <c r="N671" s="78"/>
      <c r="O671" s="149"/>
    </row>
    <row r="672" spans="1:15" ht="15" customHeight="1" x14ac:dyDescent="0.35">
      <c r="A672" s="201" t="s">
        <v>542</v>
      </c>
      <c r="B672" s="207" t="s">
        <v>543</v>
      </c>
      <c r="C672" s="208" t="s">
        <v>286</v>
      </c>
      <c r="D672" s="207" t="s">
        <v>287</v>
      </c>
      <c r="E672" s="207" t="s">
        <v>353</v>
      </c>
      <c r="F672" s="207" t="s">
        <v>354</v>
      </c>
      <c r="G672" s="207" t="s">
        <v>421</v>
      </c>
      <c r="H672" s="207" t="s">
        <v>422</v>
      </c>
      <c r="I672" s="209">
        <v>-66.959999999999994</v>
      </c>
      <c r="J672" s="204"/>
      <c r="K672" s="210" t="s">
        <v>324</v>
      </c>
      <c r="L672" s="78"/>
      <c r="M672" s="78"/>
      <c r="N672" s="78"/>
      <c r="O672" s="149"/>
    </row>
    <row r="673" spans="1:15" ht="15" customHeight="1" x14ac:dyDescent="0.35">
      <c r="A673" s="201" t="s">
        <v>542</v>
      </c>
      <c r="B673" s="207" t="s">
        <v>543</v>
      </c>
      <c r="C673" s="208" t="s">
        <v>286</v>
      </c>
      <c r="D673" s="207" t="s">
        <v>287</v>
      </c>
      <c r="E673" s="207" t="s">
        <v>355</v>
      </c>
      <c r="F673" s="207" t="s">
        <v>356</v>
      </c>
      <c r="G673" s="207" t="s">
        <v>81</v>
      </c>
      <c r="H673" s="207" t="s">
        <v>328</v>
      </c>
      <c r="I673" s="209">
        <v>1186464.45</v>
      </c>
      <c r="J673" s="204"/>
      <c r="K673" s="210" t="s">
        <v>301</v>
      </c>
      <c r="L673" s="78"/>
      <c r="M673" s="78"/>
      <c r="N673" s="78"/>
      <c r="O673" s="149"/>
    </row>
    <row r="674" spans="1:15" ht="15" customHeight="1" x14ac:dyDescent="0.35">
      <c r="A674" s="201" t="s">
        <v>542</v>
      </c>
      <c r="B674" s="207" t="s">
        <v>543</v>
      </c>
      <c r="C674" s="208" t="s">
        <v>286</v>
      </c>
      <c r="D674" s="207" t="s">
        <v>287</v>
      </c>
      <c r="E674" s="207" t="s">
        <v>355</v>
      </c>
      <c r="F674" s="207" t="s">
        <v>356</v>
      </c>
      <c r="G674" s="207" t="s">
        <v>544</v>
      </c>
      <c r="H674" s="207" t="s">
        <v>545</v>
      </c>
      <c r="I674" s="209">
        <v>131.09</v>
      </c>
      <c r="J674" s="204"/>
      <c r="K674" s="210" t="s">
        <v>321</v>
      </c>
      <c r="L674" s="78"/>
      <c r="M674" s="78"/>
      <c r="N674" s="78"/>
      <c r="O674" s="149" t="s">
        <v>427</v>
      </c>
    </row>
    <row r="675" spans="1:15" ht="15" customHeight="1" x14ac:dyDescent="0.35">
      <c r="A675" s="201" t="s">
        <v>542</v>
      </c>
      <c r="B675" s="207" t="s">
        <v>543</v>
      </c>
      <c r="C675" s="208" t="s">
        <v>286</v>
      </c>
      <c r="D675" s="207" t="s">
        <v>287</v>
      </c>
      <c r="E675" s="207" t="s">
        <v>355</v>
      </c>
      <c r="F675" s="207" t="s">
        <v>356</v>
      </c>
      <c r="G675" s="207" t="s">
        <v>421</v>
      </c>
      <c r="H675" s="207" t="s">
        <v>422</v>
      </c>
      <c r="I675" s="209">
        <v>4349.01</v>
      </c>
      <c r="J675" s="204"/>
      <c r="K675" s="210" t="s">
        <v>324</v>
      </c>
      <c r="L675" s="78"/>
      <c r="M675" s="78"/>
      <c r="N675" s="78"/>
      <c r="O675" s="149"/>
    </row>
    <row r="676" spans="1:15" ht="15" customHeight="1" x14ac:dyDescent="0.35">
      <c r="A676" s="201" t="s">
        <v>542</v>
      </c>
      <c r="B676" s="207" t="s">
        <v>543</v>
      </c>
      <c r="C676" s="208" t="s">
        <v>286</v>
      </c>
      <c r="D676" s="207" t="s">
        <v>287</v>
      </c>
      <c r="E676" s="207" t="s">
        <v>415</v>
      </c>
      <c r="F676" s="207" t="s">
        <v>416</v>
      </c>
      <c r="G676" s="207" t="s">
        <v>81</v>
      </c>
      <c r="H676" s="207" t="s">
        <v>328</v>
      </c>
      <c r="I676" s="209">
        <v>11776.51</v>
      </c>
      <c r="J676" s="204"/>
      <c r="K676" s="210" t="s">
        <v>292</v>
      </c>
      <c r="L676" s="78"/>
      <c r="M676" s="78"/>
      <c r="N676" s="78"/>
      <c r="O676" s="149"/>
    </row>
    <row r="677" spans="1:15" ht="15" customHeight="1" x14ac:dyDescent="0.35">
      <c r="A677" s="201" t="s">
        <v>542</v>
      </c>
      <c r="B677" s="207" t="s">
        <v>543</v>
      </c>
      <c r="C677" s="208" t="s">
        <v>286</v>
      </c>
      <c r="D677" s="207" t="s">
        <v>287</v>
      </c>
      <c r="E677" s="207" t="s">
        <v>415</v>
      </c>
      <c r="F677" s="207" t="s">
        <v>416</v>
      </c>
      <c r="G677" s="207" t="s">
        <v>421</v>
      </c>
      <c r="H677" s="207" t="s">
        <v>422</v>
      </c>
      <c r="I677" s="209">
        <v>2811.2</v>
      </c>
      <c r="J677" s="204"/>
      <c r="K677" s="210" t="s">
        <v>324</v>
      </c>
      <c r="L677" s="78"/>
      <c r="M677" s="78"/>
      <c r="N677" s="78"/>
      <c r="O677" s="149"/>
    </row>
    <row r="678" spans="1:15" ht="15" customHeight="1" x14ac:dyDescent="0.35">
      <c r="A678" s="201" t="s">
        <v>542</v>
      </c>
      <c r="B678" s="207" t="s">
        <v>543</v>
      </c>
      <c r="C678" s="208" t="s">
        <v>286</v>
      </c>
      <c r="D678" s="207" t="s">
        <v>287</v>
      </c>
      <c r="E678" s="207" t="s">
        <v>448</v>
      </c>
      <c r="F678" s="207" t="s">
        <v>449</v>
      </c>
      <c r="G678" s="207" t="s">
        <v>81</v>
      </c>
      <c r="H678" s="207" t="s">
        <v>328</v>
      </c>
      <c r="I678" s="209">
        <v>11043.95</v>
      </c>
      <c r="J678" s="204"/>
      <c r="K678" s="210" t="s">
        <v>292</v>
      </c>
      <c r="L678" s="78"/>
      <c r="M678" s="78"/>
      <c r="N678" s="78"/>
      <c r="O678" s="149"/>
    </row>
    <row r="679" spans="1:15" ht="15" customHeight="1" x14ac:dyDescent="0.35">
      <c r="A679" s="201" t="s">
        <v>542</v>
      </c>
      <c r="B679" s="207" t="s">
        <v>543</v>
      </c>
      <c r="C679" s="208" t="s">
        <v>286</v>
      </c>
      <c r="D679" s="207" t="s">
        <v>287</v>
      </c>
      <c r="E679" s="207" t="s">
        <v>373</v>
      </c>
      <c r="F679" s="207" t="s">
        <v>374</v>
      </c>
      <c r="G679" s="207" t="s">
        <v>81</v>
      </c>
      <c r="H679" s="207" t="s">
        <v>328</v>
      </c>
      <c r="I679" s="209">
        <v>8406.31</v>
      </c>
      <c r="J679" s="204"/>
      <c r="K679" s="210" t="s">
        <v>292</v>
      </c>
      <c r="L679" s="78"/>
      <c r="M679" s="78"/>
      <c r="N679" s="78"/>
      <c r="O679" s="149"/>
    </row>
    <row r="680" spans="1:15" ht="15" customHeight="1" x14ac:dyDescent="0.35">
      <c r="A680" s="201" t="s">
        <v>542</v>
      </c>
      <c r="B680" s="207" t="s">
        <v>543</v>
      </c>
      <c r="C680" s="208" t="s">
        <v>286</v>
      </c>
      <c r="D680" s="207" t="s">
        <v>287</v>
      </c>
      <c r="E680" s="207" t="s">
        <v>375</v>
      </c>
      <c r="F680" s="207" t="s">
        <v>376</v>
      </c>
      <c r="G680" s="207" t="s">
        <v>81</v>
      </c>
      <c r="H680" s="207" t="s">
        <v>328</v>
      </c>
      <c r="I680" s="209">
        <v>35205.620000000003</v>
      </c>
      <c r="J680" s="204"/>
      <c r="K680" s="210" t="s">
        <v>292</v>
      </c>
      <c r="L680" s="78"/>
      <c r="M680" s="78"/>
      <c r="N680" s="78"/>
      <c r="O680" s="149"/>
    </row>
    <row r="681" spans="1:15" ht="15" customHeight="1" x14ac:dyDescent="0.35">
      <c r="A681" s="201" t="s">
        <v>542</v>
      </c>
      <c r="B681" s="207" t="s">
        <v>543</v>
      </c>
      <c r="C681" s="208" t="s">
        <v>286</v>
      </c>
      <c r="D681" s="207" t="s">
        <v>287</v>
      </c>
      <c r="E681" s="207" t="s">
        <v>377</v>
      </c>
      <c r="F681" s="207" t="s">
        <v>378</v>
      </c>
      <c r="G681" s="207" t="s">
        <v>81</v>
      </c>
      <c r="H681" s="207" t="s">
        <v>328</v>
      </c>
      <c r="I681" s="209">
        <v>8315.59</v>
      </c>
      <c r="J681" s="204"/>
      <c r="K681" s="210" t="s">
        <v>292</v>
      </c>
      <c r="L681" s="78"/>
      <c r="M681" s="78"/>
      <c r="N681" s="78"/>
      <c r="O681" s="149"/>
    </row>
    <row r="682" spans="1:15" ht="15" customHeight="1" x14ac:dyDescent="0.35">
      <c r="A682" s="201" t="s">
        <v>542</v>
      </c>
      <c r="B682" s="207" t="s">
        <v>543</v>
      </c>
      <c r="C682" s="208" t="s">
        <v>286</v>
      </c>
      <c r="D682" s="207" t="s">
        <v>287</v>
      </c>
      <c r="E682" s="207" t="s">
        <v>288</v>
      </c>
      <c r="F682" s="207" t="s">
        <v>289</v>
      </c>
      <c r="G682" s="207" t="s">
        <v>81</v>
      </c>
      <c r="H682" s="207" t="s">
        <v>328</v>
      </c>
      <c r="I682" s="209">
        <v>4851.83</v>
      </c>
      <c r="J682" s="204"/>
      <c r="K682" s="210" t="s">
        <v>292</v>
      </c>
      <c r="L682" s="78"/>
      <c r="M682" s="78"/>
      <c r="N682" s="78"/>
      <c r="O682" s="149"/>
    </row>
    <row r="683" spans="1:15" ht="15" customHeight="1" x14ac:dyDescent="0.35">
      <c r="A683" s="201" t="s">
        <v>542</v>
      </c>
      <c r="B683" s="207" t="s">
        <v>543</v>
      </c>
      <c r="C683" s="208" t="s">
        <v>286</v>
      </c>
      <c r="D683" s="207" t="s">
        <v>287</v>
      </c>
      <c r="E683" s="207" t="s">
        <v>379</v>
      </c>
      <c r="F683" s="207" t="s">
        <v>380</v>
      </c>
      <c r="G683" s="207" t="s">
        <v>81</v>
      </c>
      <c r="H683" s="207" t="s">
        <v>328</v>
      </c>
      <c r="I683" s="209">
        <v>5500</v>
      </c>
      <c r="J683" s="204"/>
      <c r="K683" s="210" t="s">
        <v>292</v>
      </c>
      <c r="L683" s="78"/>
      <c r="M683" s="78"/>
      <c r="N683" s="78"/>
      <c r="O683" s="149"/>
    </row>
    <row r="684" spans="1:15" ht="15" customHeight="1" x14ac:dyDescent="0.35">
      <c r="A684" s="201" t="s">
        <v>542</v>
      </c>
      <c r="B684" s="207" t="s">
        <v>543</v>
      </c>
      <c r="C684" s="208" t="s">
        <v>286</v>
      </c>
      <c r="D684" s="207" t="s">
        <v>287</v>
      </c>
      <c r="E684" s="207" t="s">
        <v>359</v>
      </c>
      <c r="F684" s="207" t="s">
        <v>360</v>
      </c>
      <c r="G684" s="207" t="s">
        <v>81</v>
      </c>
      <c r="H684" s="207" t="s">
        <v>328</v>
      </c>
      <c r="I684" s="209">
        <v>1385.44</v>
      </c>
      <c r="J684" s="204"/>
      <c r="K684" s="210" t="s">
        <v>292</v>
      </c>
      <c r="L684" s="78"/>
      <c r="M684" s="78"/>
      <c r="N684" s="78"/>
      <c r="O684" s="149"/>
    </row>
    <row r="685" spans="1:15" ht="15" customHeight="1" x14ac:dyDescent="0.35">
      <c r="A685" s="201" t="s">
        <v>542</v>
      </c>
      <c r="B685" s="207" t="s">
        <v>543</v>
      </c>
      <c r="C685" s="208" t="s">
        <v>286</v>
      </c>
      <c r="D685" s="207" t="s">
        <v>287</v>
      </c>
      <c r="E685" s="207" t="s">
        <v>452</v>
      </c>
      <c r="F685" s="207" t="s">
        <v>453</v>
      </c>
      <c r="G685" s="207" t="s">
        <v>81</v>
      </c>
      <c r="H685" s="207" t="s">
        <v>328</v>
      </c>
      <c r="I685" s="209">
        <v>18960.78</v>
      </c>
      <c r="J685" s="204"/>
      <c r="K685" s="210" t="s">
        <v>292</v>
      </c>
      <c r="L685" s="78"/>
      <c r="M685" s="78"/>
      <c r="N685" s="78"/>
      <c r="O685" s="149"/>
    </row>
    <row r="686" spans="1:15" ht="15" customHeight="1" x14ac:dyDescent="0.35">
      <c r="A686" s="201" t="s">
        <v>542</v>
      </c>
      <c r="B686" s="207" t="s">
        <v>543</v>
      </c>
      <c r="C686" s="208" t="s">
        <v>286</v>
      </c>
      <c r="D686" s="207" t="s">
        <v>287</v>
      </c>
      <c r="E686" s="207" t="s">
        <v>307</v>
      </c>
      <c r="F686" s="207" t="s">
        <v>308</v>
      </c>
      <c r="G686" s="207" t="s">
        <v>81</v>
      </c>
      <c r="H686" s="207" t="s">
        <v>328</v>
      </c>
      <c r="I686" s="209">
        <v>3614</v>
      </c>
      <c r="J686" s="204"/>
      <c r="K686" s="210" t="s">
        <v>292</v>
      </c>
      <c r="L686" s="78"/>
      <c r="M686" s="78"/>
      <c r="N686" s="78"/>
      <c r="O686" s="149"/>
    </row>
    <row r="687" spans="1:15" ht="15" customHeight="1" x14ac:dyDescent="0.35">
      <c r="A687" s="201" t="s">
        <v>542</v>
      </c>
      <c r="B687" s="207" t="s">
        <v>543</v>
      </c>
      <c r="C687" s="208" t="s">
        <v>286</v>
      </c>
      <c r="D687" s="207" t="s">
        <v>287</v>
      </c>
      <c r="E687" s="207" t="s">
        <v>494</v>
      </c>
      <c r="F687" s="207" t="s">
        <v>495</v>
      </c>
      <c r="G687" s="207" t="s">
        <v>81</v>
      </c>
      <c r="H687" s="207" t="s">
        <v>328</v>
      </c>
      <c r="I687" s="209">
        <v>275132.68</v>
      </c>
      <c r="J687" s="204"/>
      <c r="K687" s="210" t="s">
        <v>292</v>
      </c>
      <c r="L687" s="78"/>
      <c r="M687" s="78"/>
      <c r="N687" s="78"/>
      <c r="O687" s="149"/>
    </row>
    <row r="688" spans="1:15" ht="15" customHeight="1" x14ac:dyDescent="0.35">
      <c r="A688" s="201" t="s">
        <v>542</v>
      </c>
      <c r="B688" s="207" t="s">
        <v>543</v>
      </c>
      <c r="C688" s="208" t="s">
        <v>286</v>
      </c>
      <c r="D688" s="207" t="s">
        <v>287</v>
      </c>
      <c r="E688" s="207" t="s">
        <v>312</v>
      </c>
      <c r="F688" s="207" t="s">
        <v>313</v>
      </c>
      <c r="G688" s="207" t="s">
        <v>81</v>
      </c>
      <c r="H688" s="207" t="s">
        <v>328</v>
      </c>
      <c r="I688" s="209">
        <v>21265.55</v>
      </c>
      <c r="J688" s="204"/>
      <c r="K688" s="210" t="s">
        <v>306</v>
      </c>
      <c r="L688" s="78"/>
      <c r="M688" s="78"/>
      <c r="N688" s="78"/>
      <c r="O688" s="149"/>
    </row>
    <row r="689" spans="1:15" ht="15" customHeight="1" x14ac:dyDescent="0.35">
      <c r="A689" s="201" t="s">
        <v>542</v>
      </c>
      <c r="B689" s="207" t="s">
        <v>543</v>
      </c>
      <c r="C689" s="208" t="s">
        <v>286</v>
      </c>
      <c r="D689" s="207" t="s">
        <v>287</v>
      </c>
      <c r="E689" s="207" t="s">
        <v>312</v>
      </c>
      <c r="F689" s="207" t="s">
        <v>313</v>
      </c>
      <c r="G689" s="207" t="s">
        <v>421</v>
      </c>
      <c r="H689" s="207" t="s">
        <v>422</v>
      </c>
      <c r="I689" s="209">
        <v>702.8</v>
      </c>
      <c r="J689" s="204"/>
      <c r="K689" s="210" t="s">
        <v>324</v>
      </c>
      <c r="L689" s="78"/>
      <c r="M689" s="78"/>
      <c r="N689" s="78"/>
      <c r="O689" s="149"/>
    </row>
    <row r="690" spans="1:15" ht="15" customHeight="1" x14ac:dyDescent="0.35">
      <c r="A690" s="201" t="s">
        <v>542</v>
      </c>
      <c r="B690" s="207" t="s">
        <v>543</v>
      </c>
      <c r="C690" s="208" t="s">
        <v>286</v>
      </c>
      <c r="D690" s="207" t="s">
        <v>287</v>
      </c>
      <c r="E690" s="207" t="s">
        <v>419</v>
      </c>
      <c r="F690" s="207" t="s">
        <v>420</v>
      </c>
      <c r="G690" s="207" t="s">
        <v>421</v>
      </c>
      <c r="H690" s="207" t="s">
        <v>422</v>
      </c>
      <c r="I690" s="209">
        <v>55092</v>
      </c>
      <c r="J690" s="204"/>
      <c r="K690" s="210" t="s">
        <v>324</v>
      </c>
      <c r="L690" s="78"/>
      <c r="M690" s="78"/>
      <c r="N690" s="78"/>
      <c r="O690" s="149"/>
    </row>
    <row r="691" spans="1:15" ht="15" customHeight="1" x14ac:dyDescent="0.35">
      <c r="A691" s="201" t="s">
        <v>542</v>
      </c>
      <c r="B691" s="207" t="s">
        <v>543</v>
      </c>
      <c r="C691" s="208" t="s">
        <v>286</v>
      </c>
      <c r="D691" s="207" t="s">
        <v>287</v>
      </c>
      <c r="E691" s="207" t="s">
        <v>454</v>
      </c>
      <c r="F691" s="207" t="s">
        <v>455</v>
      </c>
      <c r="G691" s="207" t="s">
        <v>81</v>
      </c>
      <c r="H691" s="207" t="s">
        <v>328</v>
      </c>
      <c r="I691" s="209">
        <v>-1052428</v>
      </c>
      <c r="J691" s="204"/>
      <c r="K691" s="210" t="s">
        <v>317</v>
      </c>
      <c r="L691" s="78"/>
      <c r="M691" s="78"/>
      <c r="N691" s="78"/>
      <c r="O691" s="149"/>
    </row>
    <row r="692" spans="1:15" ht="15" customHeight="1" x14ac:dyDescent="0.35">
      <c r="A692" s="201" t="s">
        <v>542</v>
      </c>
      <c r="B692" s="207" t="s">
        <v>543</v>
      </c>
      <c r="C692" s="208" t="s">
        <v>286</v>
      </c>
      <c r="D692" s="207" t="s">
        <v>287</v>
      </c>
      <c r="E692" s="207" t="s">
        <v>401</v>
      </c>
      <c r="F692" s="207" t="s">
        <v>402</v>
      </c>
      <c r="G692" s="207" t="s">
        <v>81</v>
      </c>
      <c r="H692" s="207" t="s">
        <v>328</v>
      </c>
      <c r="I692" s="209">
        <v>-404493</v>
      </c>
      <c r="J692" s="204"/>
      <c r="K692" s="210" t="s">
        <v>311</v>
      </c>
      <c r="L692" s="78"/>
      <c r="M692" s="78"/>
      <c r="N692" s="78"/>
      <c r="O692" s="149"/>
    </row>
    <row r="693" spans="1:15" ht="15" customHeight="1" x14ac:dyDescent="0.35">
      <c r="A693" s="201" t="s">
        <v>542</v>
      </c>
      <c r="B693" s="207" t="s">
        <v>543</v>
      </c>
      <c r="C693" s="208" t="s">
        <v>286</v>
      </c>
      <c r="D693" s="207" t="s">
        <v>287</v>
      </c>
      <c r="E693" s="207" t="s">
        <v>456</v>
      </c>
      <c r="F693" s="207" t="s">
        <v>457</v>
      </c>
      <c r="G693" s="207" t="s">
        <v>81</v>
      </c>
      <c r="H693" s="207" t="s">
        <v>328</v>
      </c>
      <c r="I693" s="209">
        <v>20883</v>
      </c>
      <c r="J693" s="204"/>
      <c r="K693" s="210" t="s">
        <v>311</v>
      </c>
      <c r="L693" s="78"/>
      <c r="M693" s="78"/>
      <c r="N693" s="78"/>
      <c r="O693" s="149"/>
    </row>
    <row r="694" spans="1:15" ht="15" customHeight="1" x14ac:dyDescent="0.35">
      <c r="A694" s="201" t="s">
        <v>542</v>
      </c>
      <c r="B694" s="207" t="s">
        <v>543</v>
      </c>
      <c r="C694" s="208" t="s">
        <v>286</v>
      </c>
      <c r="D694" s="207" t="s">
        <v>287</v>
      </c>
      <c r="E694" s="207" t="s">
        <v>320</v>
      </c>
      <c r="F694" s="207" t="s">
        <v>313</v>
      </c>
      <c r="G694" s="207" t="s">
        <v>81</v>
      </c>
      <c r="H694" s="207" t="s">
        <v>328</v>
      </c>
      <c r="I694" s="209">
        <v>-21265.55</v>
      </c>
      <c r="J694" s="204"/>
      <c r="K694" s="210" t="s">
        <v>314</v>
      </c>
      <c r="L694" s="78"/>
      <c r="M694" s="78"/>
      <c r="N694" s="78"/>
      <c r="O694" s="149"/>
    </row>
    <row r="695" spans="1:15" ht="15" customHeight="1" x14ac:dyDescent="0.35">
      <c r="A695" s="201" t="s">
        <v>542</v>
      </c>
      <c r="B695" s="207" t="s">
        <v>543</v>
      </c>
      <c r="C695" s="208" t="s">
        <v>286</v>
      </c>
      <c r="D695" s="207" t="s">
        <v>287</v>
      </c>
      <c r="E695" s="207" t="s">
        <v>320</v>
      </c>
      <c r="F695" s="207" t="s">
        <v>313</v>
      </c>
      <c r="G695" s="207" t="s">
        <v>421</v>
      </c>
      <c r="H695" s="207" t="s">
        <v>422</v>
      </c>
      <c r="I695" s="209">
        <v>-702.8</v>
      </c>
      <c r="J695" s="204"/>
      <c r="K695" s="210" t="s">
        <v>324</v>
      </c>
      <c r="L695" s="78"/>
      <c r="M695" s="78"/>
      <c r="N695" s="78"/>
      <c r="O695" s="149"/>
    </row>
    <row r="696" spans="1:15" ht="15" customHeight="1" x14ac:dyDescent="0.35">
      <c r="A696" s="201" t="s">
        <v>542</v>
      </c>
      <c r="B696" s="207" t="s">
        <v>543</v>
      </c>
      <c r="C696" s="208" t="s">
        <v>286</v>
      </c>
      <c r="D696" s="207" t="s">
        <v>287</v>
      </c>
      <c r="E696" s="207" t="s">
        <v>405</v>
      </c>
      <c r="F696" s="207" t="s">
        <v>406</v>
      </c>
      <c r="G696" s="207" t="s">
        <v>81</v>
      </c>
      <c r="H696" s="207" t="s">
        <v>328</v>
      </c>
      <c r="I696" s="209">
        <v>-3330</v>
      </c>
      <c r="J696" s="204"/>
      <c r="K696" s="210" t="s">
        <v>316</v>
      </c>
      <c r="L696" s="78"/>
      <c r="M696" s="78"/>
      <c r="N696" s="78"/>
      <c r="O696" s="149"/>
    </row>
    <row r="697" spans="1:15" ht="15" customHeight="1" x14ac:dyDescent="0.35">
      <c r="A697" s="201" t="s">
        <v>542</v>
      </c>
      <c r="B697" s="207" t="s">
        <v>543</v>
      </c>
      <c r="C697" s="208" t="s">
        <v>286</v>
      </c>
      <c r="D697" s="207" t="s">
        <v>287</v>
      </c>
      <c r="E697" s="207" t="s">
        <v>430</v>
      </c>
      <c r="F697" s="207" t="s">
        <v>431</v>
      </c>
      <c r="G697" s="207" t="s">
        <v>421</v>
      </c>
      <c r="H697" s="207" t="s">
        <v>422</v>
      </c>
      <c r="I697" s="209">
        <v>-63027</v>
      </c>
      <c r="J697" s="204"/>
      <c r="K697" s="210" t="s">
        <v>324</v>
      </c>
      <c r="L697" s="78"/>
      <c r="M697" s="78"/>
      <c r="N697" s="78"/>
      <c r="O697" s="149"/>
    </row>
    <row r="698" spans="1:15" ht="15" customHeight="1" x14ac:dyDescent="0.35">
      <c r="A698" s="201" t="s">
        <v>542</v>
      </c>
      <c r="B698" s="207" t="s">
        <v>543</v>
      </c>
      <c r="C698" s="208" t="s">
        <v>458</v>
      </c>
      <c r="D698" s="207" t="s">
        <v>459</v>
      </c>
      <c r="E698" s="207" t="s">
        <v>373</v>
      </c>
      <c r="F698" s="207" t="s">
        <v>374</v>
      </c>
      <c r="G698" s="207" t="s">
        <v>81</v>
      </c>
      <c r="H698" s="207" t="s">
        <v>328</v>
      </c>
      <c r="I698" s="209">
        <v>263870.90999999997</v>
      </c>
      <c r="J698" s="204"/>
      <c r="K698" s="210" t="s">
        <v>292</v>
      </c>
      <c r="L698" s="78"/>
      <c r="M698" s="78"/>
      <c r="N698" s="78"/>
      <c r="O698" s="149"/>
    </row>
    <row r="699" spans="1:15" ht="15" customHeight="1" x14ac:dyDescent="0.35">
      <c r="A699" s="201" t="s">
        <v>542</v>
      </c>
      <c r="B699" s="207" t="s">
        <v>543</v>
      </c>
      <c r="C699" s="208" t="s">
        <v>458</v>
      </c>
      <c r="D699" s="207" t="s">
        <v>459</v>
      </c>
      <c r="E699" s="207" t="s">
        <v>377</v>
      </c>
      <c r="F699" s="207" t="s">
        <v>378</v>
      </c>
      <c r="G699" s="207" t="s">
        <v>81</v>
      </c>
      <c r="H699" s="207" t="s">
        <v>328</v>
      </c>
      <c r="I699" s="209">
        <v>1725.3</v>
      </c>
      <c r="J699" s="204"/>
      <c r="K699" s="210" t="s">
        <v>292</v>
      </c>
      <c r="L699" s="78"/>
      <c r="M699" s="78"/>
      <c r="N699" s="78"/>
      <c r="O699" s="149"/>
    </row>
    <row r="700" spans="1:15" ht="15" customHeight="1" x14ac:dyDescent="0.35">
      <c r="A700" s="201" t="s">
        <v>542</v>
      </c>
      <c r="B700" s="207" t="s">
        <v>543</v>
      </c>
      <c r="C700" s="208" t="s">
        <v>458</v>
      </c>
      <c r="D700" s="207" t="s">
        <v>459</v>
      </c>
      <c r="E700" s="207" t="s">
        <v>482</v>
      </c>
      <c r="F700" s="207" t="s">
        <v>483</v>
      </c>
      <c r="G700" s="207" t="s">
        <v>81</v>
      </c>
      <c r="H700" s="207" t="s">
        <v>328</v>
      </c>
      <c r="I700" s="209">
        <v>150.96</v>
      </c>
      <c r="J700" s="204"/>
      <c r="K700" s="210" t="s">
        <v>292</v>
      </c>
      <c r="L700" s="78"/>
      <c r="M700" s="78"/>
      <c r="N700" s="78"/>
      <c r="O700" s="149"/>
    </row>
    <row r="701" spans="1:15" ht="15" customHeight="1" x14ac:dyDescent="0.35">
      <c r="A701" s="201" t="s">
        <v>542</v>
      </c>
      <c r="B701" s="207" t="s">
        <v>543</v>
      </c>
      <c r="C701" s="208" t="s">
        <v>458</v>
      </c>
      <c r="D701" s="207" t="s">
        <v>459</v>
      </c>
      <c r="E701" s="207" t="s">
        <v>312</v>
      </c>
      <c r="F701" s="207" t="s">
        <v>313</v>
      </c>
      <c r="G701" s="207" t="s">
        <v>81</v>
      </c>
      <c r="H701" s="207" t="s">
        <v>328</v>
      </c>
      <c r="I701" s="209">
        <v>39630.46</v>
      </c>
      <c r="J701" s="204"/>
      <c r="K701" s="210" t="s">
        <v>306</v>
      </c>
      <c r="L701" s="78"/>
      <c r="M701" s="78"/>
      <c r="N701" s="78"/>
      <c r="O701" s="149"/>
    </row>
    <row r="702" spans="1:15" ht="15" customHeight="1" x14ac:dyDescent="0.35">
      <c r="A702" s="201" t="s">
        <v>542</v>
      </c>
      <c r="B702" s="207" t="s">
        <v>543</v>
      </c>
      <c r="C702" s="208" t="s">
        <v>458</v>
      </c>
      <c r="D702" s="207" t="s">
        <v>459</v>
      </c>
      <c r="E702" s="207" t="s">
        <v>419</v>
      </c>
      <c r="F702" s="207" t="s">
        <v>420</v>
      </c>
      <c r="G702" s="207" t="s">
        <v>81</v>
      </c>
      <c r="H702" s="207" t="s">
        <v>328</v>
      </c>
      <c r="I702" s="209">
        <v>11521.69</v>
      </c>
      <c r="J702" s="204"/>
      <c r="K702" s="210" t="s">
        <v>325</v>
      </c>
      <c r="L702" s="78"/>
      <c r="M702" s="78"/>
      <c r="N702" s="78"/>
      <c r="O702" s="149"/>
    </row>
    <row r="703" spans="1:15" ht="15" customHeight="1" x14ac:dyDescent="0.35">
      <c r="A703" s="201" t="s">
        <v>542</v>
      </c>
      <c r="B703" s="207" t="s">
        <v>543</v>
      </c>
      <c r="C703" s="208" t="s">
        <v>458</v>
      </c>
      <c r="D703" s="207" t="s">
        <v>459</v>
      </c>
      <c r="E703" s="207" t="s">
        <v>460</v>
      </c>
      <c r="F703" s="207" t="s">
        <v>461</v>
      </c>
      <c r="G703" s="207" t="s">
        <v>81</v>
      </c>
      <c r="H703" s="207" t="s">
        <v>328</v>
      </c>
      <c r="I703" s="209">
        <v>-285674.71000000002</v>
      </c>
      <c r="J703" s="204"/>
      <c r="K703" s="210" t="s">
        <v>315</v>
      </c>
      <c r="L703" s="78"/>
      <c r="M703" s="78"/>
      <c r="N703" s="78"/>
      <c r="O703" s="149"/>
    </row>
    <row r="704" spans="1:15" ht="15" customHeight="1" x14ac:dyDescent="0.35">
      <c r="A704" s="201" t="s">
        <v>542</v>
      </c>
      <c r="B704" s="207" t="s">
        <v>543</v>
      </c>
      <c r="C704" s="208" t="s">
        <v>458</v>
      </c>
      <c r="D704" s="207" t="s">
        <v>459</v>
      </c>
      <c r="E704" s="207" t="s">
        <v>320</v>
      </c>
      <c r="F704" s="207" t="s">
        <v>313</v>
      </c>
      <c r="G704" s="207" t="s">
        <v>81</v>
      </c>
      <c r="H704" s="207" t="s">
        <v>328</v>
      </c>
      <c r="I704" s="209">
        <v>-39630.46</v>
      </c>
      <c r="J704" s="204"/>
      <c r="K704" s="210" t="s">
        <v>314</v>
      </c>
      <c r="L704" s="78"/>
      <c r="M704" s="78"/>
      <c r="N704" s="78"/>
      <c r="O704" s="149"/>
    </row>
    <row r="705" spans="1:15" ht="15" customHeight="1" x14ac:dyDescent="0.35">
      <c r="A705" s="201" t="s">
        <v>546</v>
      </c>
      <c r="B705" s="207" t="s">
        <v>547</v>
      </c>
      <c r="C705" s="208" t="s">
        <v>286</v>
      </c>
      <c r="D705" s="207" t="s">
        <v>287</v>
      </c>
      <c r="E705" s="207" t="s">
        <v>345</v>
      </c>
      <c r="F705" s="207" t="s">
        <v>346</v>
      </c>
      <c r="G705" s="207" t="s">
        <v>81</v>
      </c>
      <c r="H705" s="207" t="s">
        <v>328</v>
      </c>
      <c r="I705" s="209">
        <v>9587109.6199999992</v>
      </c>
      <c r="J705" s="204"/>
      <c r="K705" s="210" t="s">
        <v>293</v>
      </c>
      <c r="L705" s="78"/>
      <c r="M705" s="78"/>
      <c r="N705" s="78"/>
      <c r="O705" s="149"/>
    </row>
    <row r="706" spans="1:15" ht="15" customHeight="1" x14ac:dyDescent="0.35">
      <c r="A706" s="201" t="s">
        <v>546</v>
      </c>
      <c r="B706" s="207" t="s">
        <v>547</v>
      </c>
      <c r="C706" s="208" t="s">
        <v>286</v>
      </c>
      <c r="D706" s="207" t="s">
        <v>287</v>
      </c>
      <c r="E706" s="207" t="s">
        <v>488</v>
      </c>
      <c r="F706" s="207" t="s">
        <v>489</v>
      </c>
      <c r="G706" s="207" t="s">
        <v>81</v>
      </c>
      <c r="H706" s="207" t="s">
        <v>328</v>
      </c>
      <c r="I706" s="209">
        <v>188.16</v>
      </c>
      <c r="J706" s="204"/>
      <c r="K706" s="210" t="s">
        <v>293</v>
      </c>
      <c r="L706" s="78"/>
      <c r="M706" s="78"/>
      <c r="N706" s="78"/>
      <c r="O706" s="149"/>
    </row>
    <row r="707" spans="1:15" ht="15" customHeight="1" x14ac:dyDescent="0.35">
      <c r="A707" s="201" t="s">
        <v>546</v>
      </c>
      <c r="B707" s="207" t="s">
        <v>547</v>
      </c>
      <c r="C707" s="208" t="s">
        <v>286</v>
      </c>
      <c r="D707" s="207" t="s">
        <v>287</v>
      </c>
      <c r="E707" s="207" t="s">
        <v>365</v>
      </c>
      <c r="F707" s="207" t="s">
        <v>366</v>
      </c>
      <c r="G707" s="207" t="s">
        <v>81</v>
      </c>
      <c r="H707" s="207" t="s">
        <v>328</v>
      </c>
      <c r="I707" s="209">
        <v>517262.32</v>
      </c>
      <c r="J707" s="204"/>
      <c r="K707" s="210" t="s">
        <v>293</v>
      </c>
      <c r="L707" s="78"/>
      <c r="M707" s="78"/>
      <c r="N707" s="78"/>
      <c r="O707" s="149"/>
    </row>
    <row r="708" spans="1:15" ht="15" customHeight="1" x14ac:dyDescent="0.35">
      <c r="A708" s="201" t="s">
        <v>546</v>
      </c>
      <c r="B708" s="207" t="s">
        <v>547</v>
      </c>
      <c r="C708" s="208" t="s">
        <v>286</v>
      </c>
      <c r="D708" s="207" t="s">
        <v>287</v>
      </c>
      <c r="E708" s="207" t="s">
        <v>365</v>
      </c>
      <c r="F708" s="207" t="s">
        <v>366</v>
      </c>
      <c r="G708" s="207" t="s">
        <v>510</v>
      </c>
      <c r="H708" s="207" t="s">
        <v>511</v>
      </c>
      <c r="I708" s="209">
        <v>1824.16</v>
      </c>
      <c r="J708" s="204"/>
      <c r="K708" s="210" t="s">
        <v>293</v>
      </c>
      <c r="L708" s="78"/>
      <c r="M708" s="78"/>
      <c r="N708" s="78"/>
      <c r="O708" s="149"/>
    </row>
    <row r="709" spans="1:15" ht="15" customHeight="1" x14ac:dyDescent="0.35">
      <c r="A709" s="201" t="s">
        <v>546</v>
      </c>
      <c r="B709" s="207" t="s">
        <v>547</v>
      </c>
      <c r="C709" s="208" t="s">
        <v>286</v>
      </c>
      <c r="D709" s="207" t="s">
        <v>287</v>
      </c>
      <c r="E709" s="207" t="s">
        <v>365</v>
      </c>
      <c r="F709" s="207" t="s">
        <v>366</v>
      </c>
      <c r="G709" s="207" t="s">
        <v>548</v>
      </c>
      <c r="H709" s="207" t="s">
        <v>549</v>
      </c>
      <c r="I709" s="209">
        <v>14821.36</v>
      </c>
      <c r="J709" s="204"/>
      <c r="K709" s="210" t="s">
        <v>293</v>
      </c>
      <c r="L709" s="78"/>
      <c r="M709" s="78"/>
      <c r="N709" s="78"/>
      <c r="O709" s="149"/>
    </row>
    <row r="710" spans="1:15" ht="15" customHeight="1" x14ac:dyDescent="0.35">
      <c r="A710" s="201" t="s">
        <v>546</v>
      </c>
      <c r="B710" s="207" t="s">
        <v>547</v>
      </c>
      <c r="C710" s="208" t="s">
        <v>286</v>
      </c>
      <c r="D710" s="207" t="s">
        <v>287</v>
      </c>
      <c r="E710" s="207" t="s">
        <v>365</v>
      </c>
      <c r="F710" s="207" t="s">
        <v>366</v>
      </c>
      <c r="G710" s="207" t="s">
        <v>550</v>
      </c>
      <c r="H710" s="207" t="s">
        <v>551</v>
      </c>
      <c r="I710" s="209">
        <v>7752.72</v>
      </c>
      <c r="J710" s="204"/>
      <c r="K710" s="210" t="s">
        <v>293</v>
      </c>
      <c r="L710" s="78"/>
      <c r="M710" s="78"/>
      <c r="N710" s="78"/>
      <c r="O710" s="149"/>
    </row>
    <row r="711" spans="1:15" ht="15" customHeight="1" x14ac:dyDescent="0.35">
      <c r="A711" s="201" t="s">
        <v>546</v>
      </c>
      <c r="B711" s="207" t="s">
        <v>547</v>
      </c>
      <c r="C711" s="208" t="s">
        <v>286</v>
      </c>
      <c r="D711" s="207" t="s">
        <v>287</v>
      </c>
      <c r="E711" s="207" t="s">
        <v>442</v>
      </c>
      <c r="F711" s="207" t="s">
        <v>443</v>
      </c>
      <c r="G711" s="207" t="s">
        <v>550</v>
      </c>
      <c r="H711" s="207" t="s">
        <v>551</v>
      </c>
      <c r="I711" s="209">
        <v>159836.89000000001</v>
      </c>
      <c r="J711" s="204"/>
      <c r="K711" s="210" t="s">
        <v>293</v>
      </c>
      <c r="L711" s="78"/>
      <c r="M711" s="78"/>
      <c r="N711" s="78"/>
      <c r="O711" s="149"/>
    </row>
    <row r="712" spans="1:15" ht="15" customHeight="1" x14ac:dyDescent="0.35">
      <c r="A712" s="201" t="s">
        <v>546</v>
      </c>
      <c r="B712" s="207" t="s">
        <v>547</v>
      </c>
      <c r="C712" s="208" t="s">
        <v>286</v>
      </c>
      <c r="D712" s="207" t="s">
        <v>287</v>
      </c>
      <c r="E712" s="207" t="s">
        <v>444</v>
      </c>
      <c r="F712" s="207" t="s">
        <v>445</v>
      </c>
      <c r="G712" s="207" t="s">
        <v>81</v>
      </c>
      <c r="H712" s="207" t="s">
        <v>328</v>
      </c>
      <c r="I712" s="209">
        <v>59713.85</v>
      </c>
      <c r="J712" s="204"/>
      <c r="K712" s="210" t="s">
        <v>293</v>
      </c>
      <c r="L712" s="78"/>
      <c r="M712" s="78"/>
      <c r="N712" s="78"/>
      <c r="O712" s="149"/>
    </row>
    <row r="713" spans="1:15" ht="15" customHeight="1" x14ac:dyDescent="0.35">
      <c r="A713" s="201" t="s">
        <v>546</v>
      </c>
      <c r="B713" s="207" t="s">
        <v>547</v>
      </c>
      <c r="C713" s="208" t="s">
        <v>286</v>
      </c>
      <c r="D713" s="207" t="s">
        <v>287</v>
      </c>
      <c r="E713" s="207" t="s">
        <v>347</v>
      </c>
      <c r="F713" s="207" t="s">
        <v>348</v>
      </c>
      <c r="G713" s="207" t="s">
        <v>81</v>
      </c>
      <c r="H713" s="207" t="s">
        <v>328</v>
      </c>
      <c r="I713" s="209">
        <v>259840.86</v>
      </c>
      <c r="J713" s="204"/>
      <c r="K713" s="210" t="s">
        <v>293</v>
      </c>
      <c r="L713" s="78"/>
      <c r="M713" s="78"/>
      <c r="N713" s="78"/>
      <c r="O713" s="149"/>
    </row>
    <row r="714" spans="1:15" ht="15" customHeight="1" x14ac:dyDescent="0.35">
      <c r="A714" s="201" t="s">
        <v>546</v>
      </c>
      <c r="B714" s="207" t="s">
        <v>547</v>
      </c>
      <c r="C714" s="208" t="s">
        <v>286</v>
      </c>
      <c r="D714" s="207" t="s">
        <v>287</v>
      </c>
      <c r="E714" s="207" t="s">
        <v>446</v>
      </c>
      <c r="F714" s="207" t="s">
        <v>447</v>
      </c>
      <c r="G714" s="207" t="s">
        <v>81</v>
      </c>
      <c r="H714" s="207" t="s">
        <v>328</v>
      </c>
      <c r="I714" s="209">
        <v>34280.080000000002</v>
      </c>
      <c r="J714" s="204"/>
      <c r="K714" s="210" t="s">
        <v>293</v>
      </c>
      <c r="L714" s="78"/>
      <c r="M714" s="78"/>
      <c r="N714" s="78"/>
      <c r="O714" s="149"/>
    </row>
    <row r="715" spans="1:15" ht="15" customHeight="1" x14ac:dyDescent="0.35">
      <c r="A715" s="201" t="s">
        <v>546</v>
      </c>
      <c r="B715" s="207" t="s">
        <v>547</v>
      </c>
      <c r="C715" s="208" t="s">
        <v>286</v>
      </c>
      <c r="D715" s="207" t="s">
        <v>287</v>
      </c>
      <c r="E715" s="207" t="s">
        <v>349</v>
      </c>
      <c r="F715" s="207" t="s">
        <v>350</v>
      </c>
      <c r="G715" s="207" t="s">
        <v>81</v>
      </c>
      <c r="H715" s="207" t="s">
        <v>328</v>
      </c>
      <c r="I715" s="209">
        <v>1448428.2</v>
      </c>
      <c r="J715" s="204"/>
      <c r="K715" s="210" t="s">
        <v>296</v>
      </c>
      <c r="L715" s="78"/>
      <c r="M715" s="78"/>
      <c r="N715" s="78"/>
      <c r="O715" s="149"/>
    </row>
    <row r="716" spans="1:15" ht="15" customHeight="1" x14ac:dyDescent="0.35">
      <c r="A716" s="201" t="s">
        <v>546</v>
      </c>
      <c r="B716" s="207" t="s">
        <v>547</v>
      </c>
      <c r="C716" s="208" t="s">
        <v>286</v>
      </c>
      <c r="D716" s="207" t="s">
        <v>287</v>
      </c>
      <c r="E716" s="207" t="s">
        <v>349</v>
      </c>
      <c r="F716" s="207" t="s">
        <v>350</v>
      </c>
      <c r="G716" s="207" t="s">
        <v>510</v>
      </c>
      <c r="H716" s="207" t="s">
        <v>511</v>
      </c>
      <c r="I716" s="209">
        <v>232.9</v>
      </c>
      <c r="J716" s="204"/>
      <c r="K716" s="210" t="s">
        <v>296</v>
      </c>
      <c r="L716" s="78"/>
      <c r="M716" s="78"/>
      <c r="N716" s="78"/>
      <c r="O716" s="149"/>
    </row>
    <row r="717" spans="1:15" ht="15" customHeight="1" x14ac:dyDescent="0.35">
      <c r="A717" s="201" t="s">
        <v>546</v>
      </c>
      <c r="B717" s="207" t="s">
        <v>547</v>
      </c>
      <c r="C717" s="208" t="s">
        <v>286</v>
      </c>
      <c r="D717" s="207" t="s">
        <v>287</v>
      </c>
      <c r="E717" s="207" t="s">
        <v>349</v>
      </c>
      <c r="F717" s="207" t="s">
        <v>350</v>
      </c>
      <c r="G717" s="207" t="s">
        <v>548</v>
      </c>
      <c r="H717" s="207" t="s">
        <v>549</v>
      </c>
      <c r="I717" s="209">
        <v>1892.35</v>
      </c>
      <c r="J717" s="204"/>
      <c r="K717" s="210" t="s">
        <v>296</v>
      </c>
      <c r="L717" s="78"/>
      <c r="M717" s="78"/>
      <c r="N717" s="78"/>
      <c r="O717" s="149"/>
    </row>
    <row r="718" spans="1:15" ht="15" customHeight="1" x14ac:dyDescent="0.35">
      <c r="A718" s="201" t="s">
        <v>546</v>
      </c>
      <c r="B718" s="207" t="s">
        <v>547</v>
      </c>
      <c r="C718" s="208" t="s">
        <v>286</v>
      </c>
      <c r="D718" s="207" t="s">
        <v>287</v>
      </c>
      <c r="E718" s="207" t="s">
        <v>349</v>
      </c>
      <c r="F718" s="207" t="s">
        <v>350</v>
      </c>
      <c r="G718" s="207" t="s">
        <v>550</v>
      </c>
      <c r="H718" s="207" t="s">
        <v>551</v>
      </c>
      <c r="I718" s="209">
        <v>21397.62</v>
      </c>
      <c r="J718" s="204"/>
      <c r="K718" s="210" t="s">
        <v>296</v>
      </c>
      <c r="L718" s="78"/>
      <c r="M718" s="78"/>
      <c r="N718" s="78"/>
      <c r="O718" s="149"/>
    </row>
    <row r="719" spans="1:15" ht="15" customHeight="1" x14ac:dyDescent="0.35">
      <c r="A719" s="201" t="s">
        <v>546</v>
      </c>
      <c r="B719" s="207" t="s">
        <v>547</v>
      </c>
      <c r="C719" s="208" t="s">
        <v>286</v>
      </c>
      <c r="D719" s="207" t="s">
        <v>287</v>
      </c>
      <c r="E719" s="207" t="s">
        <v>351</v>
      </c>
      <c r="F719" s="207" t="s">
        <v>352</v>
      </c>
      <c r="G719" s="207" t="s">
        <v>81</v>
      </c>
      <c r="H719" s="207" t="s">
        <v>328</v>
      </c>
      <c r="I719" s="209">
        <v>14984.35</v>
      </c>
      <c r="J719" s="204"/>
      <c r="K719" s="210" t="s">
        <v>293</v>
      </c>
      <c r="L719" s="78"/>
      <c r="M719" s="78"/>
      <c r="N719" s="78"/>
      <c r="O719" s="149"/>
    </row>
    <row r="720" spans="1:15" ht="15" customHeight="1" x14ac:dyDescent="0.35">
      <c r="A720" s="201" t="s">
        <v>546</v>
      </c>
      <c r="B720" s="207" t="s">
        <v>547</v>
      </c>
      <c r="C720" s="208" t="s">
        <v>286</v>
      </c>
      <c r="D720" s="207" t="s">
        <v>287</v>
      </c>
      <c r="E720" s="207" t="s">
        <v>351</v>
      </c>
      <c r="F720" s="207" t="s">
        <v>352</v>
      </c>
      <c r="G720" s="207" t="s">
        <v>550</v>
      </c>
      <c r="H720" s="207" t="s">
        <v>551</v>
      </c>
      <c r="I720" s="209">
        <v>247.9</v>
      </c>
      <c r="J720" s="204"/>
      <c r="K720" s="210" t="s">
        <v>293</v>
      </c>
      <c r="L720" s="78"/>
      <c r="M720" s="78"/>
      <c r="N720" s="78"/>
      <c r="O720" s="149"/>
    </row>
    <row r="721" spans="1:15" ht="15" customHeight="1" x14ac:dyDescent="0.35">
      <c r="A721" s="201" t="s">
        <v>546</v>
      </c>
      <c r="B721" s="207" t="s">
        <v>547</v>
      </c>
      <c r="C721" s="208" t="s">
        <v>286</v>
      </c>
      <c r="D721" s="207" t="s">
        <v>287</v>
      </c>
      <c r="E721" s="207" t="s">
        <v>353</v>
      </c>
      <c r="F721" s="207" t="s">
        <v>354</v>
      </c>
      <c r="G721" s="207" t="s">
        <v>81</v>
      </c>
      <c r="H721" s="207" t="s">
        <v>328</v>
      </c>
      <c r="I721" s="209">
        <v>-14984.35</v>
      </c>
      <c r="J721" s="204"/>
      <c r="K721" s="210" t="s">
        <v>293</v>
      </c>
      <c r="L721" s="78"/>
      <c r="M721" s="78"/>
      <c r="N721" s="78"/>
      <c r="O721" s="149"/>
    </row>
    <row r="722" spans="1:15" ht="15" customHeight="1" x14ac:dyDescent="0.35">
      <c r="A722" s="201" t="s">
        <v>546</v>
      </c>
      <c r="B722" s="207" t="s">
        <v>547</v>
      </c>
      <c r="C722" s="208" t="s">
        <v>286</v>
      </c>
      <c r="D722" s="207" t="s">
        <v>287</v>
      </c>
      <c r="E722" s="207" t="s">
        <v>353</v>
      </c>
      <c r="F722" s="207" t="s">
        <v>354</v>
      </c>
      <c r="G722" s="207" t="s">
        <v>550</v>
      </c>
      <c r="H722" s="207" t="s">
        <v>551</v>
      </c>
      <c r="I722" s="209">
        <v>-247.9</v>
      </c>
      <c r="J722" s="204"/>
      <c r="K722" s="210" t="s">
        <v>293</v>
      </c>
      <c r="L722" s="78"/>
      <c r="M722" s="78"/>
      <c r="N722" s="78"/>
      <c r="O722" s="149"/>
    </row>
    <row r="723" spans="1:15" ht="15" customHeight="1" x14ac:dyDescent="0.35">
      <c r="A723" s="201" t="s">
        <v>546</v>
      </c>
      <c r="B723" s="207" t="s">
        <v>547</v>
      </c>
      <c r="C723" s="208" t="s">
        <v>286</v>
      </c>
      <c r="D723" s="207" t="s">
        <v>287</v>
      </c>
      <c r="E723" s="207" t="s">
        <v>355</v>
      </c>
      <c r="F723" s="207" t="s">
        <v>356</v>
      </c>
      <c r="G723" s="207" t="s">
        <v>81</v>
      </c>
      <c r="H723" s="207" t="s">
        <v>328</v>
      </c>
      <c r="I723" s="209">
        <v>1580023.5</v>
      </c>
      <c r="J723" s="204"/>
      <c r="K723" s="210" t="s">
        <v>301</v>
      </c>
      <c r="L723" s="78"/>
      <c r="M723" s="78"/>
      <c r="N723" s="78"/>
      <c r="O723" s="149"/>
    </row>
    <row r="724" spans="1:15" ht="15" customHeight="1" x14ac:dyDescent="0.35">
      <c r="A724" s="201" t="s">
        <v>546</v>
      </c>
      <c r="B724" s="207" t="s">
        <v>547</v>
      </c>
      <c r="C724" s="208" t="s">
        <v>286</v>
      </c>
      <c r="D724" s="207" t="s">
        <v>287</v>
      </c>
      <c r="E724" s="207" t="s">
        <v>355</v>
      </c>
      <c r="F724" s="207" t="s">
        <v>356</v>
      </c>
      <c r="G724" s="207" t="s">
        <v>510</v>
      </c>
      <c r="H724" s="207" t="s">
        <v>511</v>
      </c>
      <c r="I724" s="209">
        <v>290.04000000000002</v>
      </c>
      <c r="J724" s="204"/>
      <c r="K724" s="210" t="s">
        <v>301</v>
      </c>
      <c r="L724" s="78"/>
      <c r="M724" s="78"/>
      <c r="N724" s="78"/>
      <c r="O724" s="149"/>
    </row>
    <row r="725" spans="1:15" ht="15" customHeight="1" x14ac:dyDescent="0.35">
      <c r="A725" s="201" t="s">
        <v>546</v>
      </c>
      <c r="B725" s="207" t="s">
        <v>547</v>
      </c>
      <c r="C725" s="208" t="s">
        <v>286</v>
      </c>
      <c r="D725" s="207" t="s">
        <v>287</v>
      </c>
      <c r="E725" s="207" t="s">
        <v>355</v>
      </c>
      <c r="F725" s="207" t="s">
        <v>356</v>
      </c>
      <c r="G725" s="207" t="s">
        <v>548</v>
      </c>
      <c r="H725" s="207" t="s">
        <v>549</v>
      </c>
      <c r="I725" s="209">
        <v>2356.6799999999998</v>
      </c>
      <c r="J725" s="204"/>
      <c r="K725" s="210" t="s">
        <v>301</v>
      </c>
      <c r="L725" s="78"/>
      <c r="M725" s="78"/>
      <c r="N725" s="78"/>
      <c r="O725" s="149"/>
    </row>
    <row r="726" spans="1:15" ht="15" customHeight="1" x14ac:dyDescent="0.35">
      <c r="A726" s="201" t="s">
        <v>546</v>
      </c>
      <c r="B726" s="207" t="s">
        <v>547</v>
      </c>
      <c r="C726" s="208" t="s">
        <v>286</v>
      </c>
      <c r="D726" s="207" t="s">
        <v>287</v>
      </c>
      <c r="E726" s="207" t="s">
        <v>355</v>
      </c>
      <c r="F726" s="207" t="s">
        <v>356</v>
      </c>
      <c r="G726" s="207" t="s">
        <v>550</v>
      </c>
      <c r="H726" s="207" t="s">
        <v>551</v>
      </c>
      <c r="I726" s="209">
        <v>26682.11</v>
      </c>
      <c r="J726" s="204"/>
      <c r="K726" s="210" t="s">
        <v>301</v>
      </c>
      <c r="L726" s="78"/>
      <c r="M726" s="78"/>
      <c r="N726" s="78"/>
      <c r="O726" s="149"/>
    </row>
    <row r="727" spans="1:15" ht="15" customHeight="1" x14ac:dyDescent="0.35">
      <c r="A727" s="201" t="s">
        <v>546</v>
      </c>
      <c r="B727" s="207" t="s">
        <v>547</v>
      </c>
      <c r="C727" s="208" t="s">
        <v>286</v>
      </c>
      <c r="D727" s="207" t="s">
        <v>287</v>
      </c>
      <c r="E727" s="207" t="s">
        <v>415</v>
      </c>
      <c r="F727" s="207" t="s">
        <v>416</v>
      </c>
      <c r="G727" s="207" t="s">
        <v>81</v>
      </c>
      <c r="H727" s="207" t="s">
        <v>328</v>
      </c>
      <c r="I727" s="209">
        <v>8040.35</v>
      </c>
      <c r="J727" s="204"/>
      <c r="K727" s="210" t="s">
        <v>292</v>
      </c>
      <c r="L727" s="78"/>
      <c r="M727" s="78"/>
      <c r="N727" s="78"/>
      <c r="O727" s="149"/>
    </row>
    <row r="728" spans="1:15" ht="15" customHeight="1" x14ac:dyDescent="0.35">
      <c r="A728" s="201" t="s">
        <v>546</v>
      </c>
      <c r="B728" s="207" t="s">
        <v>547</v>
      </c>
      <c r="C728" s="208" t="s">
        <v>286</v>
      </c>
      <c r="D728" s="207" t="s">
        <v>287</v>
      </c>
      <c r="E728" s="207" t="s">
        <v>448</v>
      </c>
      <c r="F728" s="207" t="s">
        <v>449</v>
      </c>
      <c r="G728" s="207" t="s">
        <v>81</v>
      </c>
      <c r="H728" s="207" t="s">
        <v>328</v>
      </c>
      <c r="I728" s="209">
        <v>6584.02</v>
      </c>
      <c r="J728" s="204"/>
      <c r="K728" s="210" t="s">
        <v>292</v>
      </c>
      <c r="L728" s="78"/>
      <c r="M728" s="78"/>
      <c r="N728" s="78"/>
      <c r="O728" s="149"/>
    </row>
    <row r="729" spans="1:15" ht="15" customHeight="1" x14ac:dyDescent="0.35">
      <c r="A729" s="201" t="s">
        <v>546</v>
      </c>
      <c r="B729" s="207" t="s">
        <v>547</v>
      </c>
      <c r="C729" s="208" t="s">
        <v>286</v>
      </c>
      <c r="D729" s="207" t="s">
        <v>287</v>
      </c>
      <c r="E729" s="207" t="s">
        <v>474</v>
      </c>
      <c r="F729" s="207" t="s">
        <v>475</v>
      </c>
      <c r="G729" s="207" t="s">
        <v>81</v>
      </c>
      <c r="H729" s="207" t="s">
        <v>328</v>
      </c>
      <c r="I729" s="209">
        <v>4116.7299999999996</v>
      </c>
      <c r="J729" s="204"/>
      <c r="K729" s="210" t="s">
        <v>292</v>
      </c>
      <c r="L729" s="78"/>
      <c r="M729" s="78"/>
      <c r="N729" s="78"/>
      <c r="O729" s="149"/>
    </row>
    <row r="730" spans="1:15" ht="15" customHeight="1" x14ac:dyDescent="0.35">
      <c r="A730" s="201" t="s">
        <v>546</v>
      </c>
      <c r="B730" s="207" t="s">
        <v>547</v>
      </c>
      <c r="C730" s="208" t="s">
        <v>286</v>
      </c>
      <c r="D730" s="207" t="s">
        <v>287</v>
      </c>
      <c r="E730" s="207" t="s">
        <v>367</v>
      </c>
      <c r="F730" s="207" t="s">
        <v>368</v>
      </c>
      <c r="G730" s="207" t="s">
        <v>81</v>
      </c>
      <c r="H730" s="207" t="s">
        <v>328</v>
      </c>
      <c r="I730" s="209">
        <v>7498.82</v>
      </c>
      <c r="J730" s="204"/>
      <c r="K730" s="210" t="s">
        <v>292</v>
      </c>
      <c r="L730" s="78"/>
      <c r="M730" s="78"/>
      <c r="N730" s="78"/>
      <c r="O730" s="149"/>
    </row>
    <row r="731" spans="1:15" ht="15" customHeight="1" x14ac:dyDescent="0.35">
      <c r="A731" s="201" t="s">
        <v>546</v>
      </c>
      <c r="B731" s="207" t="s">
        <v>547</v>
      </c>
      <c r="C731" s="208" t="s">
        <v>286</v>
      </c>
      <c r="D731" s="207" t="s">
        <v>287</v>
      </c>
      <c r="E731" s="207" t="s">
        <v>373</v>
      </c>
      <c r="F731" s="207" t="s">
        <v>374</v>
      </c>
      <c r="G731" s="207" t="s">
        <v>81</v>
      </c>
      <c r="H731" s="207" t="s">
        <v>328</v>
      </c>
      <c r="I731" s="209">
        <v>6243.87</v>
      </c>
      <c r="J731" s="204"/>
      <c r="K731" s="210" t="s">
        <v>292</v>
      </c>
      <c r="L731" s="78"/>
      <c r="M731" s="78"/>
      <c r="N731" s="78"/>
      <c r="O731" s="149"/>
    </row>
    <row r="732" spans="1:15" ht="15" customHeight="1" x14ac:dyDescent="0.35">
      <c r="A732" s="201" t="s">
        <v>546</v>
      </c>
      <c r="B732" s="207" t="s">
        <v>547</v>
      </c>
      <c r="C732" s="208" t="s">
        <v>286</v>
      </c>
      <c r="D732" s="207" t="s">
        <v>287</v>
      </c>
      <c r="E732" s="207" t="s">
        <v>375</v>
      </c>
      <c r="F732" s="207" t="s">
        <v>376</v>
      </c>
      <c r="G732" s="207" t="s">
        <v>81</v>
      </c>
      <c r="H732" s="207" t="s">
        <v>328</v>
      </c>
      <c r="I732" s="209">
        <v>135558.46</v>
      </c>
      <c r="J732" s="204"/>
      <c r="K732" s="210" t="s">
        <v>292</v>
      </c>
      <c r="L732" s="78"/>
      <c r="M732" s="78"/>
      <c r="N732" s="78"/>
      <c r="O732" s="149"/>
    </row>
    <row r="733" spans="1:15" ht="15" customHeight="1" x14ac:dyDescent="0.35">
      <c r="A733" s="201" t="s">
        <v>546</v>
      </c>
      <c r="B733" s="207" t="s">
        <v>547</v>
      </c>
      <c r="C733" s="208" t="s">
        <v>286</v>
      </c>
      <c r="D733" s="207" t="s">
        <v>287</v>
      </c>
      <c r="E733" s="207" t="s">
        <v>377</v>
      </c>
      <c r="F733" s="207" t="s">
        <v>378</v>
      </c>
      <c r="G733" s="207" t="s">
        <v>81</v>
      </c>
      <c r="H733" s="207" t="s">
        <v>328</v>
      </c>
      <c r="I733" s="209">
        <v>3197.01</v>
      </c>
      <c r="J733" s="204"/>
      <c r="K733" s="210" t="s">
        <v>292</v>
      </c>
      <c r="L733" s="78"/>
      <c r="M733" s="78"/>
      <c r="N733" s="78"/>
      <c r="O733" s="149"/>
    </row>
    <row r="734" spans="1:15" ht="15" customHeight="1" x14ac:dyDescent="0.35">
      <c r="A734" s="201" t="s">
        <v>546</v>
      </c>
      <c r="B734" s="207" t="s">
        <v>547</v>
      </c>
      <c r="C734" s="208" t="s">
        <v>286</v>
      </c>
      <c r="D734" s="207" t="s">
        <v>287</v>
      </c>
      <c r="E734" s="207" t="s">
        <v>288</v>
      </c>
      <c r="F734" s="207" t="s">
        <v>289</v>
      </c>
      <c r="G734" s="207" t="s">
        <v>81</v>
      </c>
      <c r="H734" s="207" t="s">
        <v>328</v>
      </c>
      <c r="I734" s="209">
        <v>7108.37</v>
      </c>
      <c r="J734" s="204"/>
      <c r="K734" s="210" t="s">
        <v>292</v>
      </c>
      <c r="L734" s="78"/>
      <c r="M734" s="78"/>
      <c r="N734" s="78"/>
      <c r="O734" s="149"/>
    </row>
    <row r="735" spans="1:15" ht="15" customHeight="1" x14ac:dyDescent="0.35">
      <c r="A735" s="201" t="s">
        <v>546</v>
      </c>
      <c r="B735" s="207" t="s">
        <v>547</v>
      </c>
      <c r="C735" s="208" t="s">
        <v>286</v>
      </c>
      <c r="D735" s="207" t="s">
        <v>287</v>
      </c>
      <c r="E735" s="207" t="s">
        <v>482</v>
      </c>
      <c r="F735" s="207" t="s">
        <v>483</v>
      </c>
      <c r="G735" s="207" t="s">
        <v>81</v>
      </c>
      <c r="H735" s="207" t="s">
        <v>328</v>
      </c>
      <c r="I735" s="209">
        <v>1106.8399999999999</v>
      </c>
      <c r="J735" s="204"/>
      <c r="K735" s="210" t="s">
        <v>292</v>
      </c>
      <c r="L735" s="78"/>
      <c r="M735" s="78"/>
      <c r="N735" s="78"/>
      <c r="O735" s="149"/>
    </row>
    <row r="736" spans="1:15" ht="15" customHeight="1" x14ac:dyDescent="0.35">
      <c r="A736" s="201" t="s">
        <v>546</v>
      </c>
      <c r="B736" s="207" t="s">
        <v>547</v>
      </c>
      <c r="C736" s="208" t="s">
        <v>286</v>
      </c>
      <c r="D736" s="207" t="s">
        <v>287</v>
      </c>
      <c r="E736" s="207" t="s">
        <v>357</v>
      </c>
      <c r="F736" s="207" t="s">
        <v>358</v>
      </c>
      <c r="G736" s="207" t="s">
        <v>81</v>
      </c>
      <c r="H736" s="207" t="s">
        <v>328</v>
      </c>
      <c r="I736" s="209">
        <v>84</v>
      </c>
      <c r="J736" s="204"/>
      <c r="K736" s="210" t="s">
        <v>292</v>
      </c>
      <c r="L736" s="78"/>
      <c r="M736" s="78"/>
      <c r="N736" s="78"/>
      <c r="O736" s="149"/>
    </row>
    <row r="737" spans="1:15" ht="15" customHeight="1" x14ac:dyDescent="0.35">
      <c r="A737" s="201" t="s">
        <v>546</v>
      </c>
      <c r="B737" s="207" t="s">
        <v>547</v>
      </c>
      <c r="C737" s="208" t="s">
        <v>286</v>
      </c>
      <c r="D737" s="207" t="s">
        <v>287</v>
      </c>
      <c r="E737" s="207" t="s">
        <v>359</v>
      </c>
      <c r="F737" s="207" t="s">
        <v>360</v>
      </c>
      <c r="G737" s="207" t="s">
        <v>81</v>
      </c>
      <c r="H737" s="207" t="s">
        <v>328</v>
      </c>
      <c r="I737" s="209">
        <v>4766.8100000000004</v>
      </c>
      <c r="J737" s="204"/>
      <c r="K737" s="210" t="s">
        <v>292</v>
      </c>
      <c r="L737" s="78"/>
      <c r="M737" s="78"/>
      <c r="N737" s="78"/>
      <c r="O737" s="149"/>
    </row>
    <row r="738" spans="1:15" ht="15" customHeight="1" x14ac:dyDescent="0.35">
      <c r="A738" s="201" t="s">
        <v>546</v>
      </c>
      <c r="B738" s="207" t="s">
        <v>547</v>
      </c>
      <c r="C738" s="208" t="s">
        <v>286</v>
      </c>
      <c r="D738" s="207" t="s">
        <v>287</v>
      </c>
      <c r="E738" s="207" t="s">
        <v>383</v>
      </c>
      <c r="F738" s="207" t="s">
        <v>384</v>
      </c>
      <c r="G738" s="207" t="s">
        <v>81</v>
      </c>
      <c r="H738" s="207" t="s">
        <v>328</v>
      </c>
      <c r="I738" s="209">
        <v>400</v>
      </c>
      <c r="J738" s="204"/>
      <c r="K738" s="210" t="s">
        <v>292</v>
      </c>
      <c r="L738" s="78"/>
      <c r="M738" s="78"/>
      <c r="N738" s="78"/>
      <c r="O738" s="149"/>
    </row>
    <row r="739" spans="1:15" ht="15" customHeight="1" x14ac:dyDescent="0.35">
      <c r="A739" s="201" t="s">
        <v>546</v>
      </c>
      <c r="B739" s="207" t="s">
        <v>547</v>
      </c>
      <c r="C739" s="208" t="s">
        <v>286</v>
      </c>
      <c r="D739" s="207" t="s">
        <v>287</v>
      </c>
      <c r="E739" s="207" t="s">
        <v>466</v>
      </c>
      <c r="F739" s="207" t="s">
        <v>467</v>
      </c>
      <c r="G739" s="207" t="s">
        <v>81</v>
      </c>
      <c r="H739" s="207" t="s">
        <v>328</v>
      </c>
      <c r="I739" s="209">
        <v>38258.04</v>
      </c>
      <c r="J739" s="204"/>
      <c r="K739" s="210" t="s">
        <v>292</v>
      </c>
      <c r="L739" s="78"/>
      <c r="M739" s="78"/>
      <c r="N739" s="78"/>
      <c r="O739" s="149"/>
    </row>
    <row r="740" spans="1:15" ht="15" customHeight="1" x14ac:dyDescent="0.35">
      <c r="A740" s="201" t="s">
        <v>546</v>
      </c>
      <c r="B740" s="207" t="s">
        <v>547</v>
      </c>
      <c r="C740" s="208" t="s">
        <v>286</v>
      </c>
      <c r="D740" s="207" t="s">
        <v>287</v>
      </c>
      <c r="E740" s="207" t="s">
        <v>385</v>
      </c>
      <c r="F740" s="207" t="s">
        <v>386</v>
      </c>
      <c r="G740" s="207" t="s">
        <v>484</v>
      </c>
      <c r="H740" s="207" t="s">
        <v>485</v>
      </c>
      <c r="I740" s="209">
        <v>10236.379999999999</v>
      </c>
      <c r="J740" s="204"/>
      <c r="K740" s="210" t="s">
        <v>292</v>
      </c>
      <c r="L740" s="78"/>
      <c r="M740" s="78"/>
      <c r="N740" s="78"/>
      <c r="O740" s="149"/>
    </row>
    <row r="741" spans="1:15" ht="15" customHeight="1" x14ac:dyDescent="0.35">
      <c r="A741" s="201" t="s">
        <v>546</v>
      </c>
      <c r="B741" s="207" t="s">
        <v>547</v>
      </c>
      <c r="C741" s="208" t="s">
        <v>286</v>
      </c>
      <c r="D741" s="207" t="s">
        <v>287</v>
      </c>
      <c r="E741" s="207" t="s">
        <v>494</v>
      </c>
      <c r="F741" s="207" t="s">
        <v>495</v>
      </c>
      <c r="G741" s="207" t="s">
        <v>81</v>
      </c>
      <c r="H741" s="207" t="s">
        <v>328</v>
      </c>
      <c r="I741" s="209">
        <v>294198.69</v>
      </c>
      <c r="J741" s="204"/>
      <c r="K741" s="210" t="s">
        <v>292</v>
      </c>
      <c r="L741" s="78"/>
      <c r="M741" s="78"/>
      <c r="N741" s="78"/>
      <c r="O741" s="149"/>
    </row>
    <row r="742" spans="1:15" ht="15" customHeight="1" x14ac:dyDescent="0.35">
      <c r="A742" s="201" t="s">
        <v>546</v>
      </c>
      <c r="B742" s="207" t="s">
        <v>547</v>
      </c>
      <c r="C742" s="208" t="s">
        <v>286</v>
      </c>
      <c r="D742" s="207" t="s">
        <v>287</v>
      </c>
      <c r="E742" s="207" t="s">
        <v>312</v>
      </c>
      <c r="F742" s="207" t="s">
        <v>313</v>
      </c>
      <c r="G742" s="207" t="s">
        <v>81</v>
      </c>
      <c r="H742" s="207" t="s">
        <v>328</v>
      </c>
      <c r="I742" s="209">
        <v>45816.32</v>
      </c>
      <c r="J742" s="204"/>
      <c r="K742" s="210" t="s">
        <v>306</v>
      </c>
      <c r="L742" s="78"/>
      <c r="M742" s="78"/>
      <c r="N742" s="78"/>
      <c r="O742" s="149"/>
    </row>
    <row r="743" spans="1:15" ht="15" customHeight="1" x14ac:dyDescent="0.35">
      <c r="A743" s="201" t="s">
        <v>546</v>
      </c>
      <c r="B743" s="207" t="s">
        <v>547</v>
      </c>
      <c r="C743" s="208" t="s">
        <v>286</v>
      </c>
      <c r="D743" s="207" t="s">
        <v>287</v>
      </c>
      <c r="E743" s="207" t="s">
        <v>454</v>
      </c>
      <c r="F743" s="207" t="s">
        <v>455</v>
      </c>
      <c r="G743" s="207" t="s">
        <v>81</v>
      </c>
      <c r="H743" s="207" t="s">
        <v>328</v>
      </c>
      <c r="I743" s="209">
        <v>-1374207</v>
      </c>
      <c r="J743" s="204"/>
      <c r="K743" s="210" t="s">
        <v>317</v>
      </c>
      <c r="L743" s="78"/>
      <c r="M743" s="78"/>
      <c r="N743" s="78"/>
      <c r="O743" s="149"/>
    </row>
    <row r="744" spans="1:15" ht="15" customHeight="1" x14ac:dyDescent="0.35">
      <c r="A744" s="201" t="s">
        <v>546</v>
      </c>
      <c r="B744" s="207" t="s">
        <v>547</v>
      </c>
      <c r="C744" s="208" t="s">
        <v>286</v>
      </c>
      <c r="D744" s="207" t="s">
        <v>287</v>
      </c>
      <c r="E744" s="207" t="s">
        <v>401</v>
      </c>
      <c r="F744" s="207" t="s">
        <v>402</v>
      </c>
      <c r="G744" s="207" t="s">
        <v>81</v>
      </c>
      <c r="H744" s="207" t="s">
        <v>328</v>
      </c>
      <c r="I744" s="209">
        <v>-473884</v>
      </c>
      <c r="J744" s="204"/>
      <c r="K744" s="210" t="s">
        <v>311</v>
      </c>
      <c r="L744" s="78"/>
      <c r="M744" s="78"/>
      <c r="N744" s="78"/>
      <c r="O744" s="149"/>
    </row>
    <row r="745" spans="1:15" ht="15" customHeight="1" x14ac:dyDescent="0.35">
      <c r="A745" s="201" t="s">
        <v>546</v>
      </c>
      <c r="B745" s="207" t="s">
        <v>547</v>
      </c>
      <c r="C745" s="208" t="s">
        <v>286</v>
      </c>
      <c r="D745" s="207" t="s">
        <v>287</v>
      </c>
      <c r="E745" s="207" t="s">
        <v>456</v>
      </c>
      <c r="F745" s="207" t="s">
        <v>457</v>
      </c>
      <c r="G745" s="207" t="s">
        <v>81</v>
      </c>
      <c r="H745" s="207" t="s">
        <v>328</v>
      </c>
      <c r="I745" s="209">
        <v>-189407</v>
      </c>
      <c r="J745" s="204"/>
      <c r="K745" s="210" t="s">
        <v>311</v>
      </c>
      <c r="L745" s="78"/>
      <c r="M745" s="78"/>
      <c r="N745" s="78"/>
      <c r="O745" s="149"/>
    </row>
    <row r="746" spans="1:15" ht="15" customHeight="1" x14ac:dyDescent="0.35">
      <c r="A746" s="201" t="s">
        <v>546</v>
      </c>
      <c r="B746" s="207" t="s">
        <v>547</v>
      </c>
      <c r="C746" s="208" t="s">
        <v>286</v>
      </c>
      <c r="D746" s="207" t="s">
        <v>287</v>
      </c>
      <c r="E746" s="207" t="s">
        <v>320</v>
      </c>
      <c r="F746" s="207" t="s">
        <v>313</v>
      </c>
      <c r="G746" s="207" t="s">
        <v>81</v>
      </c>
      <c r="H746" s="207" t="s">
        <v>328</v>
      </c>
      <c r="I746" s="209">
        <v>-45816.32</v>
      </c>
      <c r="J746" s="204"/>
      <c r="K746" s="210" t="s">
        <v>314</v>
      </c>
      <c r="L746" s="78"/>
      <c r="M746" s="78"/>
      <c r="N746" s="78"/>
      <c r="O746" s="149"/>
    </row>
    <row r="747" spans="1:15" ht="15" customHeight="1" x14ac:dyDescent="0.35">
      <c r="A747" s="201" t="s">
        <v>546</v>
      </c>
      <c r="B747" s="207" t="s">
        <v>547</v>
      </c>
      <c r="C747" s="208" t="s">
        <v>458</v>
      </c>
      <c r="D747" s="207" t="s">
        <v>459</v>
      </c>
      <c r="E747" s="207" t="s">
        <v>367</v>
      </c>
      <c r="F747" s="207" t="s">
        <v>368</v>
      </c>
      <c r="G747" s="207" t="s">
        <v>81</v>
      </c>
      <c r="H747" s="207" t="s">
        <v>328</v>
      </c>
      <c r="I747" s="209">
        <v>6115.28</v>
      </c>
      <c r="J747" s="204"/>
      <c r="K747" s="210" t="s">
        <v>292</v>
      </c>
      <c r="L747" s="78"/>
      <c r="M747" s="78"/>
      <c r="N747" s="78"/>
      <c r="O747" s="149"/>
    </row>
    <row r="748" spans="1:15" ht="15" customHeight="1" x14ac:dyDescent="0.35">
      <c r="A748" s="201" t="s">
        <v>546</v>
      </c>
      <c r="B748" s="207" t="s">
        <v>547</v>
      </c>
      <c r="C748" s="208" t="s">
        <v>458</v>
      </c>
      <c r="D748" s="207" t="s">
        <v>459</v>
      </c>
      <c r="E748" s="207" t="s">
        <v>373</v>
      </c>
      <c r="F748" s="207" t="s">
        <v>374</v>
      </c>
      <c r="G748" s="207" t="s">
        <v>81</v>
      </c>
      <c r="H748" s="207" t="s">
        <v>328</v>
      </c>
      <c r="I748" s="209">
        <v>406965.32</v>
      </c>
      <c r="J748" s="204"/>
      <c r="K748" s="210" t="s">
        <v>292</v>
      </c>
      <c r="L748" s="78"/>
      <c r="M748" s="78"/>
      <c r="N748" s="78"/>
      <c r="O748" s="149"/>
    </row>
    <row r="749" spans="1:15" ht="15" customHeight="1" x14ac:dyDescent="0.35">
      <c r="A749" s="201" t="s">
        <v>546</v>
      </c>
      <c r="B749" s="207" t="s">
        <v>547</v>
      </c>
      <c r="C749" s="208" t="s">
        <v>458</v>
      </c>
      <c r="D749" s="207" t="s">
        <v>459</v>
      </c>
      <c r="E749" s="207" t="s">
        <v>375</v>
      </c>
      <c r="F749" s="207" t="s">
        <v>376</v>
      </c>
      <c r="G749" s="207" t="s">
        <v>81</v>
      </c>
      <c r="H749" s="207" t="s">
        <v>328</v>
      </c>
      <c r="I749" s="209">
        <v>44.01</v>
      </c>
      <c r="J749" s="204"/>
      <c r="K749" s="210" t="s">
        <v>292</v>
      </c>
      <c r="L749" s="78"/>
      <c r="M749" s="78"/>
      <c r="N749" s="78"/>
      <c r="O749" s="149"/>
    </row>
    <row r="750" spans="1:15" ht="15" customHeight="1" x14ac:dyDescent="0.35">
      <c r="A750" s="201" t="s">
        <v>546</v>
      </c>
      <c r="B750" s="207" t="s">
        <v>547</v>
      </c>
      <c r="C750" s="208" t="s">
        <v>458</v>
      </c>
      <c r="D750" s="207" t="s">
        <v>459</v>
      </c>
      <c r="E750" s="207" t="s">
        <v>482</v>
      </c>
      <c r="F750" s="207" t="s">
        <v>483</v>
      </c>
      <c r="G750" s="207" t="s">
        <v>81</v>
      </c>
      <c r="H750" s="207" t="s">
        <v>328</v>
      </c>
      <c r="I750" s="209">
        <v>484.36</v>
      </c>
      <c r="J750" s="204"/>
      <c r="K750" s="210" t="s">
        <v>292</v>
      </c>
      <c r="L750" s="78"/>
      <c r="M750" s="78"/>
      <c r="N750" s="78"/>
      <c r="O750" s="149"/>
    </row>
    <row r="751" spans="1:15" ht="15" customHeight="1" x14ac:dyDescent="0.35">
      <c r="A751" s="201" t="s">
        <v>546</v>
      </c>
      <c r="B751" s="207" t="s">
        <v>547</v>
      </c>
      <c r="C751" s="208" t="s">
        <v>458</v>
      </c>
      <c r="D751" s="207" t="s">
        <v>459</v>
      </c>
      <c r="E751" s="207" t="s">
        <v>383</v>
      </c>
      <c r="F751" s="207" t="s">
        <v>384</v>
      </c>
      <c r="G751" s="207" t="s">
        <v>81</v>
      </c>
      <c r="H751" s="207" t="s">
        <v>328</v>
      </c>
      <c r="I751" s="209">
        <v>59</v>
      </c>
      <c r="J751" s="204"/>
      <c r="K751" s="210" t="s">
        <v>292</v>
      </c>
      <c r="L751" s="78"/>
      <c r="M751" s="78"/>
      <c r="N751" s="78"/>
      <c r="O751" s="149"/>
    </row>
    <row r="752" spans="1:15" ht="15" customHeight="1" x14ac:dyDescent="0.35">
      <c r="A752" s="201" t="s">
        <v>546</v>
      </c>
      <c r="B752" s="207" t="s">
        <v>547</v>
      </c>
      <c r="C752" s="208" t="s">
        <v>458</v>
      </c>
      <c r="D752" s="207" t="s">
        <v>459</v>
      </c>
      <c r="E752" s="207" t="s">
        <v>312</v>
      </c>
      <c r="F752" s="207" t="s">
        <v>313</v>
      </c>
      <c r="G752" s="207" t="s">
        <v>81</v>
      </c>
      <c r="H752" s="207" t="s">
        <v>328</v>
      </c>
      <c r="I752" s="209">
        <v>61189.3</v>
      </c>
      <c r="J752" s="204"/>
      <c r="K752" s="210" t="s">
        <v>306</v>
      </c>
      <c r="L752" s="78"/>
      <c r="M752" s="78"/>
      <c r="N752" s="78"/>
      <c r="O752" s="149"/>
    </row>
    <row r="753" spans="1:15" ht="15" customHeight="1" x14ac:dyDescent="0.35">
      <c r="A753" s="201" t="s">
        <v>546</v>
      </c>
      <c r="B753" s="207" t="s">
        <v>547</v>
      </c>
      <c r="C753" s="208" t="s">
        <v>458</v>
      </c>
      <c r="D753" s="207" t="s">
        <v>459</v>
      </c>
      <c r="E753" s="207" t="s">
        <v>460</v>
      </c>
      <c r="F753" s="207" t="s">
        <v>461</v>
      </c>
      <c r="G753" s="207" t="s">
        <v>81</v>
      </c>
      <c r="H753" s="207" t="s">
        <v>328</v>
      </c>
      <c r="I753" s="209">
        <v>-376457</v>
      </c>
      <c r="J753" s="204"/>
      <c r="K753" s="210" t="s">
        <v>315</v>
      </c>
      <c r="L753" s="78"/>
      <c r="M753" s="78"/>
      <c r="N753" s="78"/>
      <c r="O753" s="149"/>
    </row>
    <row r="754" spans="1:15" ht="15" customHeight="1" x14ac:dyDescent="0.35">
      <c r="A754" s="201" t="s">
        <v>546</v>
      </c>
      <c r="B754" s="207" t="s">
        <v>547</v>
      </c>
      <c r="C754" s="208" t="s">
        <v>458</v>
      </c>
      <c r="D754" s="207" t="s">
        <v>459</v>
      </c>
      <c r="E754" s="207" t="s">
        <v>320</v>
      </c>
      <c r="F754" s="207" t="s">
        <v>313</v>
      </c>
      <c r="G754" s="207" t="s">
        <v>81</v>
      </c>
      <c r="H754" s="207" t="s">
        <v>328</v>
      </c>
      <c r="I754" s="209">
        <v>-61189.3</v>
      </c>
      <c r="J754" s="204"/>
      <c r="K754" s="210" t="s">
        <v>314</v>
      </c>
      <c r="L754" s="78"/>
      <c r="M754" s="78"/>
      <c r="N754" s="78"/>
      <c r="O754" s="149"/>
    </row>
    <row r="755" spans="1:15" ht="15" customHeight="1" x14ac:dyDescent="0.35">
      <c r="A755" s="201" t="s">
        <v>546</v>
      </c>
      <c r="B755" s="207" t="s">
        <v>547</v>
      </c>
      <c r="C755" s="208" t="s">
        <v>458</v>
      </c>
      <c r="D755" s="207" t="s">
        <v>459</v>
      </c>
      <c r="E755" s="207" t="s">
        <v>430</v>
      </c>
      <c r="F755" s="207" t="s">
        <v>431</v>
      </c>
      <c r="G755" s="207" t="s">
        <v>81</v>
      </c>
      <c r="H755" s="207" t="s">
        <v>328</v>
      </c>
      <c r="I755" s="209">
        <v>-910.77</v>
      </c>
      <c r="J755" s="204"/>
      <c r="K755" s="210" t="s">
        <v>325</v>
      </c>
      <c r="L755" s="78"/>
      <c r="M755" s="78"/>
      <c r="N755" s="78"/>
      <c r="O755" s="149"/>
    </row>
    <row r="756" spans="1:15" ht="15" customHeight="1" x14ac:dyDescent="0.35">
      <c r="A756" s="201" t="s">
        <v>552</v>
      </c>
      <c r="B756" s="207" t="s">
        <v>553</v>
      </c>
      <c r="C756" s="208" t="s">
        <v>286</v>
      </c>
      <c r="D756" s="207" t="s">
        <v>287</v>
      </c>
      <c r="E756" s="207" t="s">
        <v>345</v>
      </c>
      <c r="F756" s="207" t="s">
        <v>346</v>
      </c>
      <c r="G756" s="207" t="s">
        <v>81</v>
      </c>
      <c r="H756" s="207" t="s">
        <v>328</v>
      </c>
      <c r="I756" s="209">
        <v>10889659.380000001</v>
      </c>
      <c r="J756" s="204"/>
      <c r="K756" s="210" t="s">
        <v>293</v>
      </c>
      <c r="L756" s="78"/>
      <c r="M756" s="78"/>
      <c r="N756" s="78"/>
      <c r="O756" s="149"/>
    </row>
    <row r="757" spans="1:15" ht="15" customHeight="1" x14ac:dyDescent="0.35">
      <c r="A757" s="201" t="s">
        <v>552</v>
      </c>
      <c r="B757" s="207" t="s">
        <v>553</v>
      </c>
      <c r="C757" s="208" t="s">
        <v>286</v>
      </c>
      <c r="D757" s="207" t="s">
        <v>287</v>
      </c>
      <c r="E757" s="207" t="s">
        <v>363</v>
      </c>
      <c r="F757" s="207" t="s">
        <v>364</v>
      </c>
      <c r="G757" s="207" t="s">
        <v>81</v>
      </c>
      <c r="H757" s="207" t="s">
        <v>328</v>
      </c>
      <c r="I757" s="209">
        <v>332686.3</v>
      </c>
      <c r="J757" s="204"/>
      <c r="K757" s="210" t="s">
        <v>293</v>
      </c>
      <c r="L757" s="78"/>
      <c r="M757" s="78"/>
      <c r="N757" s="78"/>
      <c r="O757" s="149"/>
    </row>
    <row r="758" spans="1:15" ht="15" customHeight="1" x14ac:dyDescent="0.35">
      <c r="A758" s="201" t="s">
        <v>552</v>
      </c>
      <c r="B758" s="207" t="s">
        <v>553</v>
      </c>
      <c r="C758" s="208" t="s">
        <v>286</v>
      </c>
      <c r="D758" s="207" t="s">
        <v>287</v>
      </c>
      <c r="E758" s="207" t="s">
        <v>363</v>
      </c>
      <c r="F758" s="207" t="s">
        <v>364</v>
      </c>
      <c r="G758" s="207" t="s">
        <v>421</v>
      </c>
      <c r="H758" s="207" t="s">
        <v>422</v>
      </c>
      <c r="I758" s="209">
        <v>1710.16</v>
      </c>
      <c r="J758" s="204"/>
      <c r="K758" s="210" t="s">
        <v>324</v>
      </c>
      <c r="L758" s="78"/>
      <c r="M758" s="78"/>
      <c r="N758" s="78"/>
      <c r="O758" s="149"/>
    </row>
    <row r="759" spans="1:15" ht="15" customHeight="1" x14ac:dyDescent="0.35">
      <c r="A759" s="201" t="s">
        <v>552</v>
      </c>
      <c r="B759" s="207" t="s">
        <v>553</v>
      </c>
      <c r="C759" s="208" t="s">
        <v>286</v>
      </c>
      <c r="D759" s="207" t="s">
        <v>287</v>
      </c>
      <c r="E759" s="207" t="s">
        <v>488</v>
      </c>
      <c r="F759" s="207" t="s">
        <v>489</v>
      </c>
      <c r="G759" s="207" t="s">
        <v>81</v>
      </c>
      <c r="H759" s="207" t="s">
        <v>328</v>
      </c>
      <c r="I759" s="209">
        <v>268.8</v>
      </c>
      <c r="J759" s="204"/>
      <c r="K759" s="210" t="s">
        <v>293</v>
      </c>
      <c r="L759" s="78"/>
      <c r="M759" s="78"/>
      <c r="N759" s="78"/>
      <c r="O759" s="149"/>
    </row>
    <row r="760" spans="1:15" ht="15" customHeight="1" x14ac:dyDescent="0.35">
      <c r="A760" s="201" t="s">
        <v>552</v>
      </c>
      <c r="B760" s="207" t="s">
        <v>553</v>
      </c>
      <c r="C760" s="208" t="s">
        <v>286</v>
      </c>
      <c r="D760" s="207" t="s">
        <v>287</v>
      </c>
      <c r="E760" s="207" t="s">
        <v>365</v>
      </c>
      <c r="F760" s="207" t="s">
        <v>366</v>
      </c>
      <c r="G760" s="207" t="s">
        <v>81</v>
      </c>
      <c r="H760" s="207" t="s">
        <v>328</v>
      </c>
      <c r="I760" s="209">
        <v>322585.40000000002</v>
      </c>
      <c r="J760" s="204"/>
      <c r="K760" s="210" t="s">
        <v>293</v>
      </c>
      <c r="L760" s="78"/>
      <c r="M760" s="78"/>
      <c r="N760" s="78"/>
      <c r="O760" s="149"/>
    </row>
    <row r="761" spans="1:15" ht="15" customHeight="1" x14ac:dyDescent="0.35">
      <c r="A761" s="201" t="s">
        <v>552</v>
      </c>
      <c r="B761" s="207" t="s">
        <v>553</v>
      </c>
      <c r="C761" s="208" t="s">
        <v>286</v>
      </c>
      <c r="D761" s="207" t="s">
        <v>287</v>
      </c>
      <c r="E761" s="207" t="s">
        <v>365</v>
      </c>
      <c r="F761" s="207" t="s">
        <v>366</v>
      </c>
      <c r="G761" s="207" t="s">
        <v>421</v>
      </c>
      <c r="H761" s="207" t="s">
        <v>422</v>
      </c>
      <c r="I761" s="209">
        <v>19497.64</v>
      </c>
      <c r="J761" s="204"/>
      <c r="K761" s="210" t="s">
        <v>324</v>
      </c>
      <c r="L761" s="78"/>
      <c r="M761" s="78"/>
      <c r="N761" s="78"/>
      <c r="O761" s="149"/>
    </row>
    <row r="762" spans="1:15" ht="15" customHeight="1" x14ac:dyDescent="0.35">
      <c r="A762" s="201" t="s">
        <v>552</v>
      </c>
      <c r="B762" s="207" t="s">
        <v>553</v>
      </c>
      <c r="C762" s="208" t="s">
        <v>286</v>
      </c>
      <c r="D762" s="207" t="s">
        <v>287</v>
      </c>
      <c r="E762" s="207" t="s">
        <v>444</v>
      </c>
      <c r="F762" s="207" t="s">
        <v>445</v>
      </c>
      <c r="G762" s="207" t="s">
        <v>81</v>
      </c>
      <c r="H762" s="207" t="s">
        <v>328</v>
      </c>
      <c r="I762" s="209">
        <v>67763.38</v>
      </c>
      <c r="J762" s="204"/>
      <c r="K762" s="210" t="s">
        <v>293</v>
      </c>
      <c r="L762" s="78"/>
      <c r="M762" s="78"/>
      <c r="N762" s="78"/>
      <c r="O762" s="149"/>
    </row>
    <row r="763" spans="1:15" ht="15" customHeight="1" x14ac:dyDescent="0.35">
      <c r="A763" s="201" t="s">
        <v>552</v>
      </c>
      <c r="B763" s="207" t="s">
        <v>553</v>
      </c>
      <c r="C763" s="208" t="s">
        <v>286</v>
      </c>
      <c r="D763" s="207" t="s">
        <v>287</v>
      </c>
      <c r="E763" s="207" t="s">
        <v>444</v>
      </c>
      <c r="F763" s="207" t="s">
        <v>445</v>
      </c>
      <c r="G763" s="207" t="s">
        <v>421</v>
      </c>
      <c r="H763" s="207" t="s">
        <v>422</v>
      </c>
      <c r="I763" s="209">
        <v>229</v>
      </c>
      <c r="J763" s="204"/>
      <c r="K763" s="210" t="s">
        <v>324</v>
      </c>
      <c r="L763" s="78"/>
      <c r="M763" s="78"/>
      <c r="N763" s="78"/>
      <c r="O763" s="149"/>
    </row>
    <row r="764" spans="1:15" ht="15" customHeight="1" x14ac:dyDescent="0.35">
      <c r="A764" s="201" t="s">
        <v>552</v>
      </c>
      <c r="B764" s="207" t="s">
        <v>553</v>
      </c>
      <c r="C764" s="208" t="s">
        <v>286</v>
      </c>
      <c r="D764" s="207" t="s">
        <v>287</v>
      </c>
      <c r="E764" s="207" t="s">
        <v>347</v>
      </c>
      <c r="F764" s="207" t="s">
        <v>348</v>
      </c>
      <c r="G764" s="207" t="s">
        <v>81</v>
      </c>
      <c r="H764" s="207" t="s">
        <v>328</v>
      </c>
      <c r="I764" s="209">
        <v>582983.21</v>
      </c>
      <c r="J764" s="204"/>
      <c r="K764" s="210" t="s">
        <v>293</v>
      </c>
      <c r="L764" s="78"/>
      <c r="M764" s="78"/>
      <c r="N764" s="78"/>
      <c r="O764" s="149"/>
    </row>
    <row r="765" spans="1:15" ht="15" customHeight="1" x14ac:dyDescent="0.35">
      <c r="A765" s="201" t="s">
        <v>552</v>
      </c>
      <c r="B765" s="207" t="s">
        <v>553</v>
      </c>
      <c r="C765" s="208" t="s">
        <v>286</v>
      </c>
      <c r="D765" s="207" t="s">
        <v>287</v>
      </c>
      <c r="E765" s="207" t="s">
        <v>446</v>
      </c>
      <c r="F765" s="207" t="s">
        <v>447</v>
      </c>
      <c r="G765" s="207" t="s">
        <v>81</v>
      </c>
      <c r="H765" s="207" t="s">
        <v>328</v>
      </c>
      <c r="I765" s="209">
        <v>43493.81</v>
      </c>
      <c r="J765" s="204"/>
      <c r="K765" s="210" t="s">
        <v>293</v>
      </c>
      <c r="L765" s="78"/>
      <c r="M765" s="78"/>
      <c r="N765" s="78"/>
      <c r="O765" s="149"/>
    </row>
    <row r="766" spans="1:15" ht="15" customHeight="1" x14ac:dyDescent="0.35">
      <c r="A766" s="201" t="s">
        <v>552</v>
      </c>
      <c r="B766" s="207" t="s">
        <v>553</v>
      </c>
      <c r="C766" s="208" t="s">
        <v>286</v>
      </c>
      <c r="D766" s="207" t="s">
        <v>287</v>
      </c>
      <c r="E766" s="207" t="s">
        <v>349</v>
      </c>
      <c r="F766" s="207" t="s">
        <v>350</v>
      </c>
      <c r="G766" s="207" t="s">
        <v>81</v>
      </c>
      <c r="H766" s="207" t="s">
        <v>328</v>
      </c>
      <c r="I766" s="209">
        <v>1693344.56</v>
      </c>
      <c r="J766" s="204"/>
      <c r="K766" s="210" t="s">
        <v>296</v>
      </c>
      <c r="L766" s="78"/>
      <c r="M766" s="78"/>
      <c r="N766" s="78"/>
      <c r="O766" s="149"/>
    </row>
    <row r="767" spans="1:15" ht="15" customHeight="1" x14ac:dyDescent="0.35">
      <c r="A767" s="201" t="s">
        <v>552</v>
      </c>
      <c r="B767" s="207" t="s">
        <v>553</v>
      </c>
      <c r="C767" s="208" t="s">
        <v>286</v>
      </c>
      <c r="D767" s="207" t="s">
        <v>287</v>
      </c>
      <c r="E767" s="207" t="s">
        <v>349</v>
      </c>
      <c r="F767" s="207" t="s">
        <v>350</v>
      </c>
      <c r="G767" s="207" t="s">
        <v>421</v>
      </c>
      <c r="H767" s="207" t="s">
        <v>422</v>
      </c>
      <c r="I767" s="209">
        <v>2122.83</v>
      </c>
      <c r="J767" s="204"/>
      <c r="K767" s="210" t="s">
        <v>324</v>
      </c>
      <c r="L767" s="78"/>
      <c r="M767" s="78"/>
      <c r="N767" s="78"/>
      <c r="O767" s="149"/>
    </row>
    <row r="768" spans="1:15" ht="15" customHeight="1" x14ac:dyDescent="0.35">
      <c r="A768" s="201" t="s">
        <v>552</v>
      </c>
      <c r="B768" s="207" t="s">
        <v>553</v>
      </c>
      <c r="C768" s="208" t="s">
        <v>286</v>
      </c>
      <c r="D768" s="207" t="s">
        <v>287</v>
      </c>
      <c r="E768" s="207" t="s">
        <v>351</v>
      </c>
      <c r="F768" s="207" t="s">
        <v>352</v>
      </c>
      <c r="G768" s="207" t="s">
        <v>81</v>
      </c>
      <c r="H768" s="207" t="s">
        <v>328</v>
      </c>
      <c r="I768" s="209">
        <v>16157.44</v>
      </c>
      <c r="J768" s="204"/>
      <c r="K768" s="210" t="s">
        <v>293</v>
      </c>
      <c r="L768" s="78"/>
      <c r="M768" s="78"/>
      <c r="N768" s="78"/>
      <c r="O768" s="149"/>
    </row>
    <row r="769" spans="1:15" ht="15" customHeight="1" x14ac:dyDescent="0.35">
      <c r="A769" s="201" t="s">
        <v>552</v>
      </c>
      <c r="B769" s="207" t="s">
        <v>553</v>
      </c>
      <c r="C769" s="208" t="s">
        <v>286</v>
      </c>
      <c r="D769" s="207" t="s">
        <v>287</v>
      </c>
      <c r="E769" s="207" t="s">
        <v>353</v>
      </c>
      <c r="F769" s="207" t="s">
        <v>354</v>
      </c>
      <c r="G769" s="207" t="s">
        <v>81</v>
      </c>
      <c r="H769" s="207" t="s">
        <v>328</v>
      </c>
      <c r="I769" s="209">
        <v>-16157.44</v>
      </c>
      <c r="J769" s="204"/>
      <c r="K769" s="210" t="s">
        <v>293</v>
      </c>
      <c r="L769" s="78"/>
      <c r="M769" s="78"/>
      <c r="N769" s="78"/>
      <c r="O769" s="149"/>
    </row>
    <row r="770" spans="1:15" ht="15" customHeight="1" x14ac:dyDescent="0.35">
      <c r="A770" s="201" t="s">
        <v>552</v>
      </c>
      <c r="B770" s="207" t="s">
        <v>553</v>
      </c>
      <c r="C770" s="208" t="s">
        <v>286</v>
      </c>
      <c r="D770" s="207" t="s">
        <v>287</v>
      </c>
      <c r="E770" s="207" t="s">
        <v>355</v>
      </c>
      <c r="F770" s="207" t="s">
        <v>356</v>
      </c>
      <c r="G770" s="207" t="s">
        <v>81</v>
      </c>
      <c r="H770" s="207" t="s">
        <v>328</v>
      </c>
      <c r="I770" s="209">
        <v>1901820.6</v>
      </c>
      <c r="J770" s="204"/>
      <c r="K770" s="210" t="s">
        <v>301</v>
      </c>
      <c r="L770" s="78"/>
      <c r="M770" s="78"/>
      <c r="N770" s="78"/>
      <c r="O770" s="149"/>
    </row>
    <row r="771" spans="1:15" ht="15" customHeight="1" x14ac:dyDescent="0.35">
      <c r="A771" s="201" t="s">
        <v>552</v>
      </c>
      <c r="B771" s="207" t="s">
        <v>553</v>
      </c>
      <c r="C771" s="208" t="s">
        <v>286</v>
      </c>
      <c r="D771" s="207" t="s">
        <v>287</v>
      </c>
      <c r="E771" s="207" t="s">
        <v>355</v>
      </c>
      <c r="F771" s="207" t="s">
        <v>356</v>
      </c>
      <c r="G771" s="207" t="s">
        <v>421</v>
      </c>
      <c r="H771" s="207" t="s">
        <v>422</v>
      </c>
      <c r="I771" s="209">
        <v>3321.98</v>
      </c>
      <c r="J771" s="204"/>
      <c r="K771" s="210" t="s">
        <v>324</v>
      </c>
      <c r="L771" s="78"/>
      <c r="M771" s="78"/>
      <c r="N771" s="78"/>
      <c r="O771" s="149"/>
    </row>
    <row r="772" spans="1:15" ht="15" customHeight="1" x14ac:dyDescent="0.35">
      <c r="A772" s="201" t="s">
        <v>552</v>
      </c>
      <c r="B772" s="207" t="s">
        <v>553</v>
      </c>
      <c r="C772" s="208" t="s">
        <v>286</v>
      </c>
      <c r="D772" s="207" t="s">
        <v>287</v>
      </c>
      <c r="E772" s="207" t="s">
        <v>415</v>
      </c>
      <c r="F772" s="207" t="s">
        <v>416</v>
      </c>
      <c r="G772" s="207" t="s">
        <v>81</v>
      </c>
      <c r="H772" s="207" t="s">
        <v>328</v>
      </c>
      <c r="I772" s="209">
        <v>12277.57</v>
      </c>
      <c r="J772" s="204"/>
      <c r="K772" s="210" t="s">
        <v>292</v>
      </c>
      <c r="L772" s="78"/>
      <c r="M772" s="78"/>
      <c r="N772" s="78"/>
      <c r="O772" s="149"/>
    </row>
    <row r="773" spans="1:15" ht="15" customHeight="1" x14ac:dyDescent="0.35">
      <c r="A773" s="201" t="s">
        <v>552</v>
      </c>
      <c r="B773" s="207" t="s">
        <v>553</v>
      </c>
      <c r="C773" s="208" t="s">
        <v>286</v>
      </c>
      <c r="D773" s="207" t="s">
        <v>287</v>
      </c>
      <c r="E773" s="207" t="s">
        <v>415</v>
      </c>
      <c r="F773" s="207" t="s">
        <v>416</v>
      </c>
      <c r="G773" s="207" t="s">
        <v>554</v>
      </c>
      <c r="H773" s="207" t="s">
        <v>249</v>
      </c>
      <c r="I773" s="209">
        <v>1362.07</v>
      </c>
      <c r="J773" s="204"/>
      <c r="K773" s="210" t="s">
        <v>292</v>
      </c>
      <c r="L773" s="78"/>
      <c r="M773" s="78"/>
      <c r="N773" s="78"/>
      <c r="O773" s="149"/>
    </row>
    <row r="774" spans="1:15" ht="15" customHeight="1" x14ac:dyDescent="0.35">
      <c r="A774" s="201" t="s">
        <v>552</v>
      </c>
      <c r="B774" s="207" t="s">
        <v>553</v>
      </c>
      <c r="C774" s="208" t="s">
        <v>286</v>
      </c>
      <c r="D774" s="207" t="s">
        <v>287</v>
      </c>
      <c r="E774" s="207" t="s">
        <v>448</v>
      </c>
      <c r="F774" s="207" t="s">
        <v>449</v>
      </c>
      <c r="G774" s="207" t="s">
        <v>81</v>
      </c>
      <c r="H774" s="207" t="s">
        <v>328</v>
      </c>
      <c r="I774" s="209">
        <v>3195.36</v>
      </c>
      <c r="J774" s="204"/>
      <c r="K774" s="210" t="s">
        <v>292</v>
      </c>
      <c r="L774" s="78"/>
      <c r="M774" s="78"/>
      <c r="N774" s="78"/>
      <c r="O774" s="149"/>
    </row>
    <row r="775" spans="1:15" ht="15" customHeight="1" x14ac:dyDescent="0.35">
      <c r="A775" s="201" t="s">
        <v>552</v>
      </c>
      <c r="B775" s="207" t="s">
        <v>553</v>
      </c>
      <c r="C775" s="208" t="s">
        <v>286</v>
      </c>
      <c r="D775" s="207" t="s">
        <v>287</v>
      </c>
      <c r="E775" s="207" t="s">
        <v>367</v>
      </c>
      <c r="F775" s="207" t="s">
        <v>368</v>
      </c>
      <c r="G775" s="207" t="s">
        <v>81</v>
      </c>
      <c r="H775" s="207" t="s">
        <v>328</v>
      </c>
      <c r="I775" s="209">
        <v>4750.62</v>
      </c>
      <c r="J775" s="204"/>
      <c r="K775" s="210" t="s">
        <v>292</v>
      </c>
      <c r="L775" s="78"/>
      <c r="M775" s="78"/>
      <c r="N775" s="78"/>
      <c r="O775" s="149"/>
    </row>
    <row r="776" spans="1:15" ht="15" customHeight="1" x14ac:dyDescent="0.35">
      <c r="A776" s="201" t="s">
        <v>552</v>
      </c>
      <c r="B776" s="207" t="s">
        <v>553</v>
      </c>
      <c r="C776" s="208" t="s">
        <v>286</v>
      </c>
      <c r="D776" s="207" t="s">
        <v>287</v>
      </c>
      <c r="E776" s="207" t="s">
        <v>367</v>
      </c>
      <c r="F776" s="207" t="s">
        <v>368</v>
      </c>
      <c r="G776" s="207" t="s">
        <v>554</v>
      </c>
      <c r="H776" s="207" t="s">
        <v>249</v>
      </c>
      <c r="I776" s="209">
        <v>598</v>
      </c>
      <c r="J776" s="204"/>
      <c r="K776" s="210" t="s">
        <v>292</v>
      </c>
      <c r="L776" s="78"/>
      <c r="M776" s="78"/>
      <c r="N776" s="78"/>
      <c r="O776" s="149"/>
    </row>
    <row r="777" spans="1:15" ht="15" customHeight="1" x14ac:dyDescent="0.35">
      <c r="A777" s="201" t="s">
        <v>552</v>
      </c>
      <c r="B777" s="207" t="s">
        <v>553</v>
      </c>
      <c r="C777" s="208" t="s">
        <v>286</v>
      </c>
      <c r="D777" s="207" t="s">
        <v>287</v>
      </c>
      <c r="E777" s="207" t="s">
        <v>373</v>
      </c>
      <c r="F777" s="207" t="s">
        <v>374</v>
      </c>
      <c r="G777" s="207" t="s">
        <v>81</v>
      </c>
      <c r="H777" s="207" t="s">
        <v>328</v>
      </c>
      <c r="I777" s="209">
        <v>2029.76</v>
      </c>
      <c r="J777" s="204"/>
      <c r="K777" s="210" t="s">
        <v>292</v>
      </c>
      <c r="L777" s="78"/>
      <c r="M777" s="78"/>
      <c r="N777" s="78"/>
      <c r="O777" s="149"/>
    </row>
    <row r="778" spans="1:15" ht="15" customHeight="1" x14ac:dyDescent="0.35">
      <c r="A778" s="201" t="s">
        <v>552</v>
      </c>
      <c r="B778" s="207" t="s">
        <v>553</v>
      </c>
      <c r="C778" s="208" t="s">
        <v>286</v>
      </c>
      <c r="D778" s="207" t="s">
        <v>287</v>
      </c>
      <c r="E778" s="207" t="s">
        <v>375</v>
      </c>
      <c r="F778" s="207" t="s">
        <v>376</v>
      </c>
      <c r="G778" s="207" t="s">
        <v>81</v>
      </c>
      <c r="H778" s="207" t="s">
        <v>328</v>
      </c>
      <c r="I778" s="209">
        <v>79626.320000000007</v>
      </c>
      <c r="J778" s="204"/>
      <c r="K778" s="210" t="s">
        <v>292</v>
      </c>
      <c r="L778" s="78"/>
      <c r="M778" s="78"/>
      <c r="N778" s="78"/>
      <c r="O778" s="149"/>
    </row>
    <row r="779" spans="1:15" ht="15" customHeight="1" x14ac:dyDescent="0.35">
      <c r="A779" s="201" t="s">
        <v>552</v>
      </c>
      <c r="B779" s="207" t="s">
        <v>553</v>
      </c>
      <c r="C779" s="208" t="s">
        <v>286</v>
      </c>
      <c r="D779" s="207" t="s">
        <v>287</v>
      </c>
      <c r="E779" s="207" t="s">
        <v>375</v>
      </c>
      <c r="F779" s="207" t="s">
        <v>376</v>
      </c>
      <c r="G779" s="207" t="s">
        <v>421</v>
      </c>
      <c r="H779" s="207" t="s">
        <v>422</v>
      </c>
      <c r="I779" s="209">
        <v>1817</v>
      </c>
      <c r="J779" s="204"/>
      <c r="K779" s="210" t="s">
        <v>324</v>
      </c>
      <c r="L779" s="78"/>
      <c r="M779" s="78"/>
      <c r="N779" s="78"/>
      <c r="O779" s="149"/>
    </row>
    <row r="780" spans="1:15" ht="15" customHeight="1" x14ac:dyDescent="0.35">
      <c r="A780" s="201" t="s">
        <v>552</v>
      </c>
      <c r="B780" s="207" t="s">
        <v>553</v>
      </c>
      <c r="C780" s="208" t="s">
        <v>286</v>
      </c>
      <c r="D780" s="207" t="s">
        <v>287</v>
      </c>
      <c r="E780" s="207" t="s">
        <v>375</v>
      </c>
      <c r="F780" s="207" t="s">
        <v>376</v>
      </c>
      <c r="G780" s="207" t="s">
        <v>554</v>
      </c>
      <c r="H780" s="207" t="s">
        <v>249</v>
      </c>
      <c r="I780" s="209">
        <v>44071.99</v>
      </c>
      <c r="J780" s="204"/>
      <c r="K780" s="210" t="s">
        <v>292</v>
      </c>
      <c r="L780" s="78"/>
      <c r="M780" s="78"/>
      <c r="N780" s="78"/>
      <c r="O780" s="149"/>
    </row>
    <row r="781" spans="1:15" ht="15" customHeight="1" x14ac:dyDescent="0.35">
      <c r="A781" s="201" t="s">
        <v>552</v>
      </c>
      <c r="B781" s="207" t="s">
        <v>553</v>
      </c>
      <c r="C781" s="208" t="s">
        <v>286</v>
      </c>
      <c r="D781" s="207" t="s">
        <v>287</v>
      </c>
      <c r="E781" s="207" t="s">
        <v>377</v>
      </c>
      <c r="F781" s="207" t="s">
        <v>378</v>
      </c>
      <c r="G781" s="207" t="s">
        <v>81</v>
      </c>
      <c r="H781" s="207" t="s">
        <v>328</v>
      </c>
      <c r="I781" s="209">
        <v>7973.01</v>
      </c>
      <c r="J781" s="204"/>
      <c r="K781" s="210" t="s">
        <v>292</v>
      </c>
      <c r="L781" s="78"/>
      <c r="M781" s="78"/>
      <c r="N781" s="78"/>
      <c r="O781" s="149"/>
    </row>
    <row r="782" spans="1:15" ht="15" customHeight="1" x14ac:dyDescent="0.35">
      <c r="A782" s="201" t="s">
        <v>552</v>
      </c>
      <c r="B782" s="207" t="s">
        <v>553</v>
      </c>
      <c r="C782" s="208" t="s">
        <v>286</v>
      </c>
      <c r="D782" s="207" t="s">
        <v>287</v>
      </c>
      <c r="E782" s="207" t="s">
        <v>288</v>
      </c>
      <c r="F782" s="207" t="s">
        <v>289</v>
      </c>
      <c r="G782" s="207" t="s">
        <v>81</v>
      </c>
      <c r="H782" s="207" t="s">
        <v>328</v>
      </c>
      <c r="I782" s="209">
        <v>5820.31</v>
      </c>
      <c r="J782" s="204"/>
      <c r="K782" s="210" t="s">
        <v>292</v>
      </c>
      <c r="L782" s="78"/>
      <c r="M782" s="78"/>
      <c r="N782" s="78"/>
      <c r="O782" s="149"/>
    </row>
    <row r="783" spans="1:15" ht="15" customHeight="1" x14ac:dyDescent="0.35">
      <c r="A783" s="201" t="s">
        <v>552</v>
      </c>
      <c r="B783" s="207" t="s">
        <v>553</v>
      </c>
      <c r="C783" s="208" t="s">
        <v>286</v>
      </c>
      <c r="D783" s="207" t="s">
        <v>287</v>
      </c>
      <c r="E783" s="207" t="s">
        <v>288</v>
      </c>
      <c r="F783" s="207" t="s">
        <v>289</v>
      </c>
      <c r="G783" s="207" t="s">
        <v>554</v>
      </c>
      <c r="H783" s="207" t="s">
        <v>249</v>
      </c>
      <c r="I783" s="209">
        <v>1552.96</v>
      </c>
      <c r="J783" s="204"/>
      <c r="K783" s="210" t="s">
        <v>292</v>
      </c>
      <c r="L783" s="78"/>
      <c r="M783" s="78"/>
      <c r="N783" s="78"/>
      <c r="O783" s="149"/>
    </row>
    <row r="784" spans="1:15" ht="15" customHeight="1" x14ac:dyDescent="0.35">
      <c r="A784" s="201" t="s">
        <v>552</v>
      </c>
      <c r="B784" s="207" t="s">
        <v>553</v>
      </c>
      <c r="C784" s="208" t="s">
        <v>286</v>
      </c>
      <c r="D784" s="207" t="s">
        <v>287</v>
      </c>
      <c r="E784" s="207" t="s">
        <v>359</v>
      </c>
      <c r="F784" s="207" t="s">
        <v>360</v>
      </c>
      <c r="G784" s="207" t="s">
        <v>81</v>
      </c>
      <c r="H784" s="207" t="s">
        <v>328</v>
      </c>
      <c r="I784" s="209">
        <v>3018.37</v>
      </c>
      <c r="J784" s="204"/>
      <c r="K784" s="210" t="s">
        <v>292</v>
      </c>
      <c r="L784" s="78"/>
      <c r="M784" s="78"/>
      <c r="N784" s="78"/>
      <c r="O784" s="149"/>
    </row>
    <row r="785" spans="1:15" ht="15" customHeight="1" x14ac:dyDescent="0.35">
      <c r="A785" s="201" t="s">
        <v>552</v>
      </c>
      <c r="B785" s="207" t="s">
        <v>553</v>
      </c>
      <c r="C785" s="208" t="s">
        <v>286</v>
      </c>
      <c r="D785" s="207" t="s">
        <v>287</v>
      </c>
      <c r="E785" s="207" t="s">
        <v>452</v>
      </c>
      <c r="F785" s="207" t="s">
        <v>453</v>
      </c>
      <c r="G785" s="207" t="s">
        <v>81</v>
      </c>
      <c r="H785" s="207" t="s">
        <v>328</v>
      </c>
      <c r="I785" s="209">
        <v>9924.98</v>
      </c>
      <c r="J785" s="204"/>
      <c r="K785" s="210" t="s">
        <v>292</v>
      </c>
      <c r="L785" s="78"/>
      <c r="M785" s="78"/>
      <c r="N785" s="78"/>
      <c r="O785" s="149"/>
    </row>
    <row r="786" spans="1:15" ht="15" customHeight="1" x14ac:dyDescent="0.35">
      <c r="A786" s="201" t="s">
        <v>552</v>
      </c>
      <c r="B786" s="207" t="s">
        <v>553</v>
      </c>
      <c r="C786" s="208" t="s">
        <v>286</v>
      </c>
      <c r="D786" s="207" t="s">
        <v>287</v>
      </c>
      <c r="E786" s="207" t="s">
        <v>452</v>
      </c>
      <c r="F786" s="207" t="s">
        <v>453</v>
      </c>
      <c r="G786" s="207" t="s">
        <v>554</v>
      </c>
      <c r="H786" s="207" t="s">
        <v>249</v>
      </c>
      <c r="I786" s="209">
        <v>886.4</v>
      </c>
      <c r="J786" s="204"/>
      <c r="K786" s="210" t="s">
        <v>292</v>
      </c>
      <c r="L786" s="78"/>
      <c r="M786" s="78"/>
      <c r="N786" s="78"/>
      <c r="O786" s="149"/>
    </row>
    <row r="787" spans="1:15" ht="15" customHeight="1" x14ac:dyDescent="0.35">
      <c r="A787" s="201" t="s">
        <v>552</v>
      </c>
      <c r="B787" s="207" t="s">
        <v>553</v>
      </c>
      <c r="C787" s="208" t="s">
        <v>286</v>
      </c>
      <c r="D787" s="207" t="s">
        <v>287</v>
      </c>
      <c r="E787" s="207" t="s">
        <v>466</v>
      </c>
      <c r="F787" s="207" t="s">
        <v>467</v>
      </c>
      <c r="G787" s="207" t="s">
        <v>81</v>
      </c>
      <c r="H787" s="207" t="s">
        <v>328</v>
      </c>
      <c r="I787" s="209">
        <v>2782.4</v>
      </c>
      <c r="J787" s="204"/>
      <c r="K787" s="210" t="s">
        <v>292</v>
      </c>
      <c r="L787" s="78"/>
      <c r="M787" s="78"/>
      <c r="N787" s="78"/>
      <c r="O787" s="149"/>
    </row>
    <row r="788" spans="1:15" ht="15" customHeight="1" x14ac:dyDescent="0.35">
      <c r="A788" s="201" t="s">
        <v>552</v>
      </c>
      <c r="B788" s="207" t="s">
        <v>553</v>
      </c>
      <c r="C788" s="208" t="s">
        <v>286</v>
      </c>
      <c r="D788" s="207" t="s">
        <v>287</v>
      </c>
      <c r="E788" s="207" t="s">
        <v>466</v>
      </c>
      <c r="F788" s="207" t="s">
        <v>467</v>
      </c>
      <c r="G788" s="207" t="s">
        <v>554</v>
      </c>
      <c r="H788" s="207" t="s">
        <v>249</v>
      </c>
      <c r="I788" s="209">
        <v>1380</v>
      </c>
      <c r="J788" s="204"/>
      <c r="K788" s="210" t="s">
        <v>292</v>
      </c>
      <c r="L788" s="78"/>
      <c r="M788" s="78"/>
      <c r="N788" s="78"/>
      <c r="O788" s="149"/>
    </row>
    <row r="789" spans="1:15" ht="15" customHeight="1" x14ac:dyDescent="0.35">
      <c r="A789" s="201" t="s">
        <v>552</v>
      </c>
      <c r="B789" s="207" t="s">
        <v>553</v>
      </c>
      <c r="C789" s="208" t="s">
        <v>286</v>
      </c>
      <c r="D789" s="207" t="s">
        <v>287</v>
      </c>
      <c r="E789" s="207" t="s">
        <v>385</v>
      </c>
      <c r="F789" s="207" t="s">
        <v>386</v>
      </c>
      <c r="G789" s="207" t="s">
        <v>81</v>
      </c>
      <c r="H789" s="207" t="s">
        <v>328</v>
      </c>
      <c r="I789" s="209">
        <v>1039.3499999999999</v>
      </c>
      <c r="J789" s="204"/>
      <c r="K789" s="210" t="s">
        <v>292</v>
      </c>
      <c r="L789" s="78"/>
      <c r="M789" s="78"/>
      <c r="N789" s="78"/>
      <c r="O789" s="149"/>
    </row>
    <row r="790" spans="1:15" ht="15" customHeight="1" x14ac:dyDescent="0.35">
      <c r="A790" s="201" t="s">
        <v>552</v>
      </c>
      <c r="B790" s="207" t="s">
        <v>553</v>
      </c>
      <c r="C790" s="208" t="s">
        <v>286</v>
      </c>
      <c r="D790" s="207" t="s">
        <v>287</v>
      </c>
      <c r="E790" s="207" t="s">
        <v>385</v>
      </c>
      <c r="F790" s="207" t="s">
        <v>386</v>
      </c>
      <c r="G790" s="207" t="s">
        <v>484</v>
      </c>
      <c r="H790" s="207" t="s">
        <v>485</v>
      </c>
      <c r="I790" s="209">
        <v>5027.7</v>
      </c>
      <c r="J790" s="204"/>
      <c r="K790" s="210" t="s">
        <v>292</v>
      </c>
      <c r="L790" s="78"/>
      <c r="M790" s="78"/>
      <c r="N790" s="78"/>
      <c r="O790" s="149"/>
    </row>
    <row r="791" spans="1:15" ht="15" customHeight="1" x14ac:dyDescent="0.35">
      <c r="A791" s="201" t="s">
        <v>552</v>
      </c>
      <c r="B791" s="207" t="s">
        <v>553</v>
      </c>
      <c r="C791" s="208" t="s">
        <v>286</v>
      </c>
      <c r="D791" s="207" t="s">
        <v>287</v>
      </c>
      <c r="E791" s="207" t="s">
        <v>385</v>
      </c>
      <c r="F791" s="207" t="s">
        <v>386</v>
      </c>
      <c r="G791" s="207" t="s">
        <v>554</v>
      </c>
      <c r="H791" s="207" t="s">
        <v>249</v>
      </c>
      <c r="I791" s="209">
        <v>410</v>
      </c>
      <c r="J791" s="204"/>
      <c r="K791" s="210" t="s">
        <v>292</v>
      </c>
      <c r="L791" s="78"/>
      <c r="M791" s="78"/>
      <c r="N791" s="78"/>
      <c r="O791" s="149"/>
    </row>
    <row r="792" spans="1:15" ht="15" customHeight="1" x14ac:dyDescent="0.35">
      <c r="A792" s="201" t="s">
        <v>552</v>
      </c>
      <c r="B792" s="207" t="s">
        <v>553</v>
      </c>
      <c r="C792" s="208" t="s">
        <v>286</v>
      </c>
      <c r="D792" s="207" t="s">
        <v>287</v>
      </c>
      <c r="E792" s="207" t="s">
        <v>555</v>
      </c>
      <c r="F792" s="207" t="s">
        <v>556</v>
      </c>
      <c r="G792" s="207" t="s">
        <v>81</v>
      </c>
      <c r="H792" s="207" t="s">
        <v>328</v>
      </c>
      <c r="I792" s="209">
        <v>903.1</v>
      </c>
      <c r="J792" s="204"/>
      <c r="K792" s="210" t="s">
        <v>292</v>
      </c>
      <c r="L792" s="78"/>
      <c r="M792" s="78"/>
      <c r="N792" s="78"/>
      <c r="O792" s="149"/>
    </row>
    <row r="793" spans="1:15" ht="15" customHeight="1" x14ac:dyDescent="0.35">
      <c r="A793" s="201" t="s">
        <v>552</v>
      </c>
      <c r="B793" s="207" t="s">
        <v>553</v>
      </c>
      <c r="C793" s="208" t="s">
        <v>286</v>
      </c>
      <c r="D793" s="207" t="s">
        <v>287</v>
      </c>
      <c r="E793" s="207" t="s">
        <v>555</v>
      </c>
      <c r="F793" s="207" t="s">
        <v>556</v>
      </c>
      <c r="G793" s="207" t="s">
        <v>554</v>
      </c>
      <c r="H793" s="207" t="s">
        <v>249</v>
      </c>
      <c r="I793" s="209">
        <v>350</v>
      </c>
      <c r="J793" s="204"/>
      <c r="K793" s="210" t="s">
        <v>292</v>
      </c>
      <c r="L793" s="78"/>
      <c r="M793" s="78"/>
      <c r="N793" s="78"/>
      <c r="O793" s="149"/>
    </row>
    <row r="794" spans="1:15" ht="15" customHeight="1" x14ac:dyDescent="0.35">
      <c r="A794" s="201" t="s">
        <v>552</v>
      </c>
      <c r="B794" s="207" t="s">
        <v>553</v>
      </c>
      <c r="C794" s="208" t="s">
        <v>286</v>
      </c>
      <c r="D794" s="207" t="s">
        <v>287</v>
      </c>
      <c r="E794" s="207" t="s">
        <v>494</v>
      </c>
      <c r="F794" s="207" t="s">
        <v>495</v>
      </c>
      <c r="G794" s="207" t="s">
        <v>81</v>
      </c>
      <c r="H794" s="207" t="s">
        <v>328</v>
      </c>
      <c r="I794" s="209">
        <v>54010.7</v>
      </c>
      <c r="J794" s="204"/>
      <c r="K794" s="210" t="s">
        <v>292</v>
      </c>
      <c r="L794" s="78"/>
      <c r="M794" s="78"/>
      <c r="N794" s="78"/>
      <c r="O794" s="149"/>
    </row>
    <row r="795" spans="1:15" ht="15" customHeight="1" x14ac:dyDescent="0.35">
      <c r="A795" s="201" t="s">
        <v>552</v>
      </c>
      <c r="B795" s="207" t="s">
        <v>553</v>
      </c>
      <c r="C795" s="208" t="s">
        <v>286</v>
      </c>
      <c r="D795" s="207" t="s">
        <v>287</v>
      </c>
      <c r="E795" s="207" t="s">
        <v>494</v>
      </c>
      <c r="F795" s="207" t="s">
        <v>495</v>
      </c>
      <c r="G795" s="207" t="s">
        <v>554</v>
      </c>
      <c r="H795" s="207" t="s">
        <v>249</v>
      </c>
      <c r="I795" s="209">
        <v>25951.62</v>
      </c>
      <c r="J795" s="204"/>
      <c r="K795" s="210" t="s">
        <v>292</v>
      </c>
      <c r="L795" s="78"/>
      <c r="M795" s="78"/>
      <c r="N795" s="78"/>
      <c r="O795" s="149"/>
    </row>
    <row r="796" spans="1:15" ht="15" customHeight="1" x14ac:dyDescent="0.35">
      <c r="A796" s="201" t="s">
        <v>552</v>
      </c>
      <c r="B796" s="207" t="s">
        <v>553</v>
      </c>
      <c r="C796" s="208" t="s">
        <v>286</v>
      </c>
      <c r="D796" s="207" t="s">
        <v>287</v>
      </c>
      <c r="E796" s="207" t="s">
        <v>312</v>
      </c>
      <c r="F796" s="207" t="s">
        <v>313</v>
      </c>
      <c r="G796" s="207" t="s">
        <v>81</v>
      </c>
      <c r="H796" s="207" t="s">
        <v>328</v>
      </c>
      <c r="I796" s="209">
        <v>39429.18</v>
      </c>
      <c r="J796" s="204"/>
      <c r="K796" s="210" t="s">
        <v>306</v>
      </c>
      <c r="L796" s="78"/>
      <c r="M796" s="78"/>
      <c r="N796" s="78"/>
      <c r="O796" s="149"/>
    </row>
    <row r="797" spans="1:15" ht="15" customHeight="1" x14ac:dyDescent="0.35">
      <c r="A797" s="201" t="s">
        <v>552</v>
      </c>
      <c r="B797" s="207" t="s">
        <v>553</v>
      </c>
      <c r="C797" s="208" t="s">
        <v>286</v>
      </c>
      <c r="D797" s="207" t="s">
        <v>287</v>
      </c>
      <c r="E797" s="207" t="s">
        <v>312</v>
      </c>
      <c r="F797" s="207" t="s">
        <v>313</v>
      </c>
      <c r="G797" s="207" t="s">
        <v>554</v>
      </c>
      <c r="H797" s="207" t="s">
        <v>249</v>
      </c>
      <c r="I797" s="209">
        <v>17181.29</v>
      </c>
      <c r="J797" s="204"/>
      <c r="K797" s="210" t="s">
        <v>306</v>
      </c>
      <c r="L797" s="78"/>
      <c r="M797" s="78"/>
      <c r="N797" s="78"/>
      <c r="O797" s="149"/>
    </row>
    <row r="798" spans="1:15" ht="15" customHeight="1" x14ac:dyDescent="0.35">
      <c r="A798" s="201" t="s">
        <v>552</v>
      </c>
      <c r="B798" s="207" t="s">
        <v>553</v>
      </c>
      <c r="C798" s="208" t="s">
        <v>286</v>
      </c>
      <c r="D798" s="207" t="s">
        <v>287</v>
      </c>
      <c r="E798" s="207" t="s">
        <v>419</v>
      </c>
      <c r="F798" s="207" t="s">
        <v>420</v>
      </c>
      <c r="G798" s="207" t="s">
        <v>421</v>
      </c>
      <c r="H798" s="207" t="s">
        <v>422</v>
      </c>
      <c r="I798" s="209">
        <v>27285</v>
      </c>
      <c r="J798" s="204"/>
      <c r="K798" s="210" t="s">
        <v>324</v>
      </c>
      <c r="L798" s="78"/>
      <c r="M798" s="78"/>
      <c r="N798" s="78"/>
      <c r="O798" s="149"/>
    </row>
    <row r="799" spans="1:15" ht="15" customHeight="1" x14ac:dyDescent="0.35">
      <c r="A799" s="201" t="s">
        <v>552</v>
      </c>
      <c r="B799" s="207" t="s">
        <v>553</v>
      </c>
      <c r="C799" s="208" t="s">
        <v>286</v>
      </c>
      <c r="D799" s="207" t="s">
        <v>287</v>
      </c>
      <c r="E799" s="207" t="s">
        <v>419</v>
      </c>
      <c r="F799" s="207" t="s">
        <v>420</v>
      </c>
      <c r="G799" s="207" t="s">
        <v>557</v>
      </c>
      <c r="H799" s="207" t="s">
        <v>558</v>
      </c>
      <c r="I799" s="209">
        <v>41400</v>
      </c>
      <c r="J799" s="204"/>
      <c r="K799" s="210" t="s">
        <v>324</v>
      </c>
      <c r="L799" s="78"/>
      <c r="M799" s="78"/>
      <c r="N799" s="78"/>
      <c r="O799" s="149"/>
    </row>
    <row r="800" spans="1:15" ht="15" customHeight="1" x14ac:dyDescent="0.35">
      <c r="A800" s="201" t="s">
        <v>552</v>
      </c>
      <c r="B800" s="207" t="s">
        <v>553</v>
      </c>
      <c r="C800" s="208" t="s">
        <v>286</v>
      </c>
      <c r="D800" s="207" t="s">
        <v>287</v>
      </c>
      <c r="E800" s="207" t="s">
        <v>454</v>
      </c>
      <c r="F800" s="207" t="s">
        <v>455</v>
      </c>
      <c r="G800" s="207" t="s">
        <v>81</v>
      </c>
      <c r="H800" s="207" t="s">
        <v>328</v>
      </c>
      <c r="I800" s="209">
        <v>-1684209</v>
      </c>
      <c r="J800" s="204"/>
      <c r="K800" s="210" t="s">
        <v>317</v>
      </c>
      <c r="L800" s="78"/>
      <c r="M800" s="78"/>
      <c r="N800" s="78"/>
      <c r="O800" s="149"/>
    </row>
    <row r="801" spans="1:15" ht="15" customHeight="1" x14ac:dyDescent="0.35">
      <c r="A801" s="201" t="s">
        <v>552</v>
      </c>
      <c r="B801" s="207" t="s">
        <v>553</v>
      </c>
      <c r="C801" s="208" t="s">
        <v>286</v>
      </c>
      <c r="D801" s="207" t="s">
        <v>287</v>
      </c>
      <c r="E801" s="207" t="s">
        <v>401</v>
      </c>
      <c r="F801" s="207" t="s">
        <v>402</v>
      </c>
      <c r="G801" s="207" t="s">
        <v>81</v>
      </c>
      <c r="H801" s="207" t="s">
        <v>328</v>
      </c>
      <c r="I801" s="209">
        <v>-447733</v>
      </c>
      <c r="J801" s="204"/>
      <c r="K801" s="210" t="s">
        <v>311</v>
      </c>
      <c r="L801" s="78"/>
      <c r="M801" s="78"/>
      <c r="N801" s="78"/>
      <c r="O801" s="149"/>
    </row>
    <row r="802" spans="1:15" ht="15" customHeight="1" x14ac:dyDescent="0.35">
      <c r="A802" s="201" t="s">
        <v>552</v>
      </c>
      <c r="B802" s="207" t="s">
        <v>553</v>
      </c>
      <c r="C802" s="208" t="s">
        <v>286</v>
      </c>
      <c r="D802" s="207" t="s">
        <v>287</v>
      </c>
      <c r="E802" s="207" t="s">
        <v>320</v>
      </c>
      <c r="F802" s="207" t="s">
        <v>313</v>
      </c>
      <c r="G802" s="207" t="s">
        <v>81</v>
      </c>
      <c r="H802" s="207" t="s">
        <v>328</v>
      </c>
      <c r="I802" s="209">
        <v>-39429.18</v>
      </c>
      <c r="J802" s="204"/>
      <c r="K802" s="210" t="s">
        <v>314</v>
      </c>
      <c r="L802" s="78"/>
      <c r="M802" s="78"/>
      <c r="N802" s="78"/>
      <c r="O802" s="149"/>
    </row>
    <row r="803" spans="1:15" ht="15" customHeight="1" x14ac:dyDescent="0.35">
      <c r="A803" s="201" t="s">
        <v>552</v>
      </c>
      <c r="B803" s="207" t="s">
        <v>553</v>
      </c>
      <c r="C803" s="208" t="s">
        <v>286</v>
      </c>
      <c r="D803" s="207" t="s">
        <v>287</v>
      </c>
      <c r="E803" s="207" t="s">
        <v>320</v>
      </c>
      <c r="F803" s="207" t="s">
        <v>313</v>
      </c>
      <c r="G803" s="207" t="s">
        <v>554</v>
      </c>
      <c r="H803" s="207" t="s">
        <v>249</v>
      </c>
      <c r="I803" s="209">
        <v>-17181.29</v>
      </c>
      <c r="J803" s="204"/>
      <c r="K803" s="210" t="s">
        <v>314</v>
      </c>
      <c r="L803" s="78"/>
      <c r="M803" s="78"/>
      <c r="N803" s="78"/>
      <c r="O803" s="149"/>
    </row>
    <row r="804" spans="1:15" ht="15" customHeight="1" x14ac:dyDescent="0.35">
      <c r="A804" s="201" t="s">
        <v>552</v>
      </c>
      <c r="B804" s="207" t="s">
        <v>553</v>
      </c>
      <c r="C804" s="208" t="s">
        <v>286</v>
      </c>
      <c r="D804" s="207" t="s">
        <v>287</v>
      </c>
      <c r="E804" s="207" t="s">
        <v>559</v>
      </c>
      <c r="F804" s="207" t="s">
        <v>560</v>
      </c>
      <c r="G804" s="207" t="s">
        <v>557</v>
      </c>
      <c r="H804" s="207" t="s">
        <v>558</v>
      </c>
      <c r="I804" s="209">
        <v>-82908</v>
      </c>
      <c r="J804" s="204"/>
      <c r="K804" s="210" t="s">
        <v>324</v>
      </c>
      <c r="L804" s="78"/>
      <c r="M804" s="78"/>
      <c r="N804" s="78"/>
      <c r="O804" s="149"/>
    </row>
    <row r="805" spans="1:15" ht="15" customHeight="1" x14ac:dyDescent="0.35">
      <c r="A805" s="201" t="s">
        <v>552</v>
      </c>
      <c r="B805" s="207" t="s">
        <v>553</v>
      </c>
      <c r="C805" s="208" t="s">
        <v>286</v>
      </c>
      <c r="D805" s="207" t="s">
        <v>287</v>
      </c>
      <c r="E805" s="207" t="s">
        <v>405</v>
      </c>
      <c r="F805" s="207" t="s">
        <v>406</v>
      </c>
      <c r="G805" s="207" t="s">
        <v>81</v>
      </c>
      <c r="H805" s="207" t="s">
        <v>328</v>
      </c>
      <c r="I805" s="209">
        <v>-12740</v>
      </c>
      <c r="J805" s="204"/>
      <c r="K805" s="210" t="s">
        <v>316</v>
      </c>
      <c r="L805" s="78"/>
      <c r="M805" s="78"/>
      <c r="N805" s="78"/>
      <c r="O805" s="149"/>
    </row>
    <row r="806" spans="1:15" ht="15" customHeight="1" x14ac:dyDescent="0.35">
      <c r="A806" s="201" t="s">
        <v>552</v>
      </c>
      <c r="B806" s="207" t="s">
        <v>553</v>
      </c>
      <c r="C806" s="208" t="s">
        <v>458</v>
      </c>
      <c r="D806" s="207" t="s">
        <v>459</v>
      </c>
      <c r="E806" s="207" t="s">
        <v>367</v>
      </c>
      <c r="F806" s="207" t="s">
        <v>368</v>
      </c>
      <c r="G806" s="207" t="s">
        <v>81</v>
      </c>
      <c r="H806" s="207" t="s">
        <v>328</v>
      </c>
      <c r="I806" s="209">
        <v>791.75</v>
      </c>
      <c r="J806" s="204"/>
      <c r="K806" s="210" t="s">
        <v>292</v>
      </c>
      <c r="L806" s="78"/>
      <c r="M806" s="78"/>
      <c r="N806" s="78"/>
      <c r="O806" s="149"/>
    </row>
    <row r="807" spans="1:15" ht="15" customHeight="1" x14ac:dyDescent="0.35">
      <c r="A807" s="201" t="s">
        <v>552</v>
      </c>
      <c r="B807" s="207" t="s">
        <v>553</v>
      </c>
      <c r="C807" s="208" t="s">
        <v>458</v>
      </c>
      <c r="D807" s="207" t="s">
        <v>459</v>
      </c>
      <c r="E807" s="207" t="s">
        <v>373</v>
      </c>
      <c r="F807" s="207" t="s">
        <v>374</v>
      </c>
      <c r="G807" s="207" t="s">
        <v>81</v>
      </c>
      <c r="H807" s="207" t="s">
        <v>328</v>
      </c>
      <c r="I807" s="209">
        <v>408296.71</v>
      </c>
      <c r="J807" s="204"/>
      <c r="K807" s="210" t="s">
        <v>292</v>
      </c>
      <c r="L807" s="78"/>
      <c r="M807" s="78"/>
      <c r="N807" s="78"/>
      <c r="O807" s="149"/>
    </row>
    <row r="808" spans="1:15" ht="15" customHeight="1" x14ac:dyDescent="0.35">
      <c r="A808" s="201" t="s">
        <v>552</v>
      </c>
      <c r="B808" s="207" t="s">
        <v>553</v>
      </c>
      <c r="C808" s="208" t="s">
        <v>458</v>
      </c>
      <c r="D808" s="207" t="s">
        <v>459</v>
      </c>
      <c r="E808" s="207" t="s">
        <v>373</v>
      </c>
      <c r="F808" s="207" t="s">
        <v>374</v>
      </c>
      <c r="G808" s="207" t="s">
        <v>554</v>
      </c>
      <c r="H808" s="207" t="s">
        <v>249</v>
      </c>
      <c r="I808" s="209">
        <v>50995.39</v>
      </c>
      <c r="J808" s="204"/>
      <c r="K808" s="210" t="s">
        <v>292</v>
      </c>
      <c r="L808" s="78"/>
      <c r="M808" s="78"/>
      <c r="N808" s="78"/>
      <c r="O808" s="149"/>
    </row>
    <row r="809" spans="1:15" ht="15" customHeight="1" x14ac:dyDescent="0.35">
      <c r="A809" s="201" t="s">
        <v>552</v>
      </c>
      <c r="B809" s="207" t="s">
        <v>553</v>
      </c>
      <c r="C809" s="208" t="s">
        <v>458</v>
      </c>
      <c r="D809" s="207" t="s">
        <v>459</v>
      </c>
      <c r="E809" s="207" t="s">
        <v>375</v>
      </c>
      <c r="F809" s="207" t="s">
        <v>376</v>
      </c>
      <c r="G809" s="207" t="s">
        <v>81</v>
      </c>
      <c r="H809" s="207" t="s">
        <v>328</v>
      </c>
      <c r="I809" s="209">
        <v>286.74</v>
      </c>
      <c r="J809" s="204"/>
      <c r="K809" s="210" t="s">
        <v>292</v>
      </c>
      <c r="L809" s="78"/>
      <c r="M809" s="78"/>
      <c r="N809" s="78"/>
      <c r="O809" s="149"/>
    </row>
    <row r="810" spans="1:15" ht="15" customHeight="1" x14ac:dyDescent="0.35">
      <c r="A810" s="201" t="s">
        <v>552</v>
      </c>
      <c r="B810" s="207" t="s">
        <v>553</v>
      </c>
      <c r="C810" s="208" t="s">
        <v>458</v>
      </c>
      <c r="D810" s="207" t="s">
        <v>459</v>
      </c>
      <c r="E810" s="207" t="s">
        <v>482</v>
      </c>
      <c r="F810" s="207" t="s">
        <v>483</v>
      </c>
      <c r="G810" s="207" t="s">
        <v>81</v>
      </c>
      <c r="H810" s="207" t="s">
        <v>328</v>
      </c>
      <c r="I810" s="209">
        <v>157.59</v>
      </c>
      <c r="J810" s="204"/>
      <c r="K810" s="210" t="s">
        <v>292</v>
      </c>
      <c r="L810" s="78"/>
      <c r="M810" s="78"/>
      <c r="N810" s="78"/>
      <c r="O810" s="149"/>
    </row>
    <row r="811" spans="1:15" ht="15" customHeight="1" x14ac:dyDescent="0.35">
      <c r="A811" s="201" t="s">
        <v>552</v>
      </c>
      <c r="B811" s="207" t="s">
        <v>553</v>
      </c>
      <c r="C811" s="208" t="s">
        <v>458</v>
      </c>
      <c r="D811" s="207" t="s">
        <v>459</v>
      </c>
      <c r="E811" s="207" t="s">
        <v>452</v>
      </c>
      <c r="F811" s="207" t="s">
        <v>453</v>
      </c>
      <c r="G811" s="207" t="s">
        <v>81</v>
      </c>
      <c r="H811" s="207" t="s">
        <v>328</v>
      </c>
      <c r="I811" s="209">
        <v>5115.55</v>
      </c>
      <c r="J811" s="204"/>
      <c r="K811" s="210" t="s">
        <v>292</v>
      </c>
      <c r="L811" s="78"/>
      <c r="M811" s="78"/>
      <c r="N811" s="78"/>
      <c r="O811" s="149"/>
    </row>
    <row r="812" spans="1:15" ht="15" customHeight="1" x14ac:dyDescent="0.35">
      <c r="A812" s="201" t="s">
        <v>552</v>
      </c>
      <c r="B812" s="207" t="s">
        <v>553</v>
      </c>
      <c r="C812" s="208" t="s">
        <v>458</v>
      </c>
      <c r="D812" s="207" t="s">
        <v>459</v>
      </c>
      <c r="E812" s="207" t="s">
        <v>312</v>
      </c>
      <c r="F812" s="207" t="s">
        <v>313</v>
      </c>
      <c r="G812" s="207" t="s">
        <v>81</v>
      </c>
      <c r="H812" s="207" t="s">
        <v>328</v>
      </c>
      <c r="I812" s="209">
        <v>62802.48</v>
      </c>
      <c r="J812" s="204"/>
      <c r="K812" s="210" t="s">
        <v>306</v>
      </c>
      <c r="L812" s="78"/>
      <c r="M812" s="78"/>
      <c r="N812" s="78"/>
      <c r="O812" s="149"/>
    </row>
    <row r="813" spans="1:15" ht="15" customHeight="1" x14ac:dyDescent="0.35">
      <c r="A813" s="201" t="s">
        <v>552</v>
      </c>
      <c r="B813" s="207" t="s">
        <v>553</v>
      </c>
      <c r="C813" s="208" t="s">
        <v>458</v>
      </c>
      <c r="D813" s="207" t="s">
        <v>459</v>
      </c>
      <c r="E813" s="207" t="s">
        <v>312</v>
      </c>
      <c r="F813" s="207" t="s">
        <v>313</v>
      </c>
      <c r="G813" s="207" t="s">
        <v>554</v>
      </c>
      <c r="H813" s="207" t="s">
        <v>249</v>
      </c>
      <c r="I813" s="209">
        <v>7649.32</v>
      </c>
      <c r="J813" s="204"/>
      <c r="K813" s="210" t="s">
        <v>306</v>
      </c>
      <c r="L813" s="78"/>
      <c r="M813" s="78"/>
      <c r="N813" s="78"/>
      <c r="O813" s="149"/>
    </row>
    <row r="814" spans="1:15" ht="15" customHeight="1" x14ac:dyDescent="0.35">
      <c r="A814" s="201" t="s">
        <v>552</v>
      </c>
      <c r="B814" s="207" t="s">
        <v>553</v>
      </c>
      <c r="C814" s="208" t="s">
        <v>458</v>
      </c>
      <c r="D814" s="207" t="s">
        <v>459</v>
      </c>
      <c r="E814" s="207" t="s">
        <v>460</v>
      </c>
      <c r="F814" s="207" t="s">
        <v>461</v>
      </c>
      <c r="G814" s="207" t="s">
        <v>81</v>
      </c>
      <c r="H814" s="207" t="s">
        <v>328</v>
      </c>
      <c r="I814" s="209">
        <v>-461444</v>
      </c>
      <c r="J814" s="204"/>
      <c r="K814" s="210" t="s">
        <v>315</v>
      </c>
      <c r="L814" s="78"/>
      <c r="M814" s="78"/>
      <c r="N814" s="78"/>
      <c r="O814" s="149"/>
    </row>
    <row r="815" spans="1:15" ht="15" customHeight="1" x14ac:dyDescent="0.35">
      <c r="A815" s="201" t="s">
        <v>552</v>
      </c>
      <c r="B815" s="207" t="s">
        <v>553</v>
      </c>
      <c r="C815" s="208" t="s">
        <v>458</v>
      </c>
      <c r="D815" s="207" t="s">
        <v>459</v>
      </c>
      <c r="E815" s="207" t="s">
        <v>320</v>
      </c>
      <c r="F815" s="207" t="s">
        <v>313</v>
      </c>
      <c r="G815" s="207" t="s">
        <v>81</v>
      </c>
      <c r="H815" s="207" t="s">
        <v>328</v>
      </c>
      <c r="I815" s="209">
        <v>-62802.48</v>
      </c>
      <c r="J815" s="204"/>
      <c r="K815" s="210" t="s">
        <v>314</v>
      </c>
      <c r="L815" s="78"/>
      <c r="M815" s="78"/>
      <c r="N815" s="78"/>
      <c r="O815" s="149"/>
    </row>
    <row r="816" spans="1:15" ht="15" customHeight="1" x14ac:dyDescent="0.35">
      <c r="A816" s="201" t="s">
        <v>552</v>
      </c>
      <c r="B816" s="207" t="s">
        <v>553</v>
      </c>
      <c r="C816" s="208" t="s">
        <v>458</v>
      </c>
      <c r="D816" s="207" t="s">
        <v>459</v>
      </c>
      <c r="E816" s="207" t="s">
        <v>320</v>
      </c>
      <c r="F816" s="207" t="s">
        <v>313</v>
      </c>
      <c r="G816" s="207" t="s">
        <v>554</v>
      </c>
      <c r="H816" s="207" t="s">
        <v>249</v>
      </c>
      <c r="I816" s="209">
        <v>-7649.32</v>
      </c>
      <c r="J816" s="204"/>
      <c r="K816" s="210" t="s">
        <v>314</v>
      </c>
      <c r="L816" s="78"/>
      <c r="M816" s="78"/>
      <c r="N816" s="78"/>
      <c r="O816" s="149"/>
    </row>
    <row r="817" spans="1:15" ht="15" customHeight="1" x14ac:dyDescent="0.35">
      <c r="A817" s="201" t="s">
        <v>561</v>
      </c>
      <c r="B817" s="207" t="s">
        <v>562</v>
      </c>
      <c r="C817" s="208" t="s">
        <v>286</v>
      </c>
      <c r="D817" s="207" t="s">
        <v>287</v>
      </c>
      <c r="E817" s="207" t="s">
        <v>345</v>
      </c>
      <c r="F817" s="207" t="s">
        <v>346</v>
      </c>
      <c r="G817" s="207" t="s">
        <v>81</v>
      </c>
      <c r="H817" s="207" t="s">
        <v>328</v>
      </c>
      <c r="I817" s="209">
        <v>7956820.3200000003</v>
      </c>
      <c r="J817" s="204"/>
      <c r="K817" s="210" t="s">
        <v>293</v>
      </c>
      <c r="L817" s="78"/>
      <c r="M817" s="78"/>
      <c r="N817" s="78"/>
      <c r="O817" s="149"/>
    </row>
    <row r="818" spans="1:15" ht="15" customHeight="1" x14ac:dyDescent="0.35">
      <c r="A818" s="201" t="s">
        <v>561</v>
      </c>
      <c r="B818" s="207" t="s">
        <v>562</v>
      </c>
      <c r="C818" s="208" t="s">
        <v>286</v>
      </c>
      <c r="D818" s="207" t="s">
        <v>287</v>
      </c>
      <c r="E818" s="207" t="s">
        <v>363</v>
      </c>
      <c r="F818" s="207" t="s">
        <v>364</v>
      </c>
      <c r="G818" s="207" t="s">
        <v>81</v>
      </c>
      <c r="H818" s="207" t="s">
        <v>328</v>
      </c>
      <c r="I818" s="209">
        <v>136890.01999999999</v>
      </c>
      <c r="J818" s="204"/>
      <c r="K818" s="210" t="s">
        <v>293</v>
      </c>
      <c r="L818" s="78"/>
      <c r="M818" s="78"/>
      <c r="N818" s="78"/>
      <c r="O818" s="149"/>
    </row>
    <row r="819" spans="1:15" ht="15" customHeight="1" x14ac:dyDescent="0.35">
      <c r="A819" s="201" t="s">
        <v>561</v>
      </c>
      <c r="B819" s="207" t="s">
        <v>562</v>
      </c>
      <c r="C819" s="208" t="s">
        <v>286</v>
      </c>
      <c r="D819" s="207" t="s">
        <v>287</v>
      </c>
      <c r="E819" s="207" t="s">
        <v>488</v>
      </c>
      <c r="F819" s="207" t="s">
        <v>489</v>
      </c>
      <c r="G819" s="207" t="s">
        <v>81</v>
      </c>
      <c r="H819" s="207" t="s">
        <v>328</v>
      </c>
      <c r="I819" s="209">
        <v>245.23</v>
      </c>
      <c r="J819" s="204"/>
      <c r="K819" s="210" t="s">
        <v>293</v>
      </c>
      <c r="L819" s="78"/>
      <c r="M819" s="78"/>
      <c r="N819" s="78"/>
      <c r="O819" s="149"/>
    </row>
    <row r="820" spans="1:15" ht="15" customHeight="1" x14ac:dyDescent="0.35">
      <c r="A820" s="201" t="s">
        <v>561</v>
      </c>
      <c r="B820" s="207" t="s">
        <v>562</v>
      </c>
      <c r="C820" s="208" t="s">
        <v>286</v>
      </c>
      <c r="D820" s="207" t="s">
        <v>287</v>
      </c>
      <c r="E820" s="207" t="s">
        <v>365</v>
      </c>
      <c r="F820" s="207" t="s">
        <v>366</v>
      </c>
      <c r="G820" s="207" t="s">
        <v>81</v>
      </c>
      <c r="H820" s="207" t="s">
        <v>328</v>
      </c>
      <c r="I820" s="209">
        <v>315753.59000000003</v>
      </c>
      <c r="J820" s="204"/>
      <c r="K820" s="210" t="s">
        <v>293</v>
      </c>
      <c r="L820" s="78"/>
      <c r="M820" s="78"/>
      <c r="N820" s="78"/>
      <c r="O820" s="149"/>
    </row>
    <row r="821" spans="1:15" ht="15" customHeight="1" x14ac:dyDescent="0.35">
      <c r="A821" s="201" t="s">
        <v>561</v>
      </c>
      <c r="B821" s="207" t="s">
        <v>562</v>
      </c>
      <c r="C821" s="208" t="s">
        <v>286</v>
      </c>
      <c r="D821" s="207" t="s">
        <v>287</v>
      </c>
      <c r="E821" s="207" t="s">
        <v>365</v>
      </c>
      <c r="F821" s="207" t="s">
        <v>366</v>
      </c>
      <c r="G821" s="207" t="s">
        <v>421</v>
      </c>
      <c r="H821" s="207" t="s">
        <v>422</v>
      </c>
      <c r="I821" s="209">
        <v>38899.870000000003</v>
      </c>
      <c r="J821" s="204"/>
      <c r="K821" s="210" t="s">
        <v>324</v>
      </c>
      <c r="L821" s="78"/>
      <c r="M821" s="78"/>
      <c r="N821" s="78"/>
      <c r="O821" s="149"/>
    </row>
    <row r="822" spans="1:15" ht="15" customHeight="1" x14ac:dyDescent="0.35">
      <c r="A822" s="201" t="s">
        <v>561</v>
      </c>
      <c r="B822" s="207" t="s">
        <v>562</v>
      </c>
      <c r="C822" s="208" t="s">
        <v>286</v>
      </c>
      <c r="D822" s="207" t="s">
        <v>287</v>
      </c>
      <c r="E822" s="207" t="s">
        <v>444</v>
      </c>
      <c r="F822" s="207" t="s">
        <v>445</v>
      </c>
      <c r="G822" s="207" t="s">
        <v>81</v>
      </c>
      <c r="H822" s="207" t="s">
        <v>328</v>
      </c>
      <c r="I822" s="209">
        <v>107393.51</v>
      </c>
      <c r="J822" s="204"/>
      <c r="K822" s="210" t="s">
        <v>293</v>
      </c>
      <c r="L822" s="78"/>
      <c r="M822" s="78"/>
      <c r="N822" s="78"/>
      <c r="O822" s="149"/>
    </row>
    <row r="823" spans="1:15" ht="15" customHeight="1" x14ac:dyDescent="0.35">
      <c r="A823" s="201" t="s">
        <v>561</v>
      </c>
      <c r="B823" s="207" t="s">
        <v>562</v>
      </c>
      <c r="C823" s="208" t="s">
        <v>286</v>
      </c>
      <c r="D823" s="207" t="s">
        <v>287</v>
      </c>
      <c r="E823" s="207" t="s">
        <v>347</v>
      </c>
      <c r="F823" s="207" t="s">
        <v>348</v>
      </c>
      <c r="G823" s="207" t="s">
        <v>81</v>
      </c>
      <c r="H823" s="207" t="s">
        <v>328</v>
      </c>
      <c r="I823" s="209">
        <v>160243.22</v>
      </c>
      <c r="J823" s="204"/>
      <c r="K823" s="210" t="s">
        <v>293</v>
      </c>
      <c r="L823" s="78"/>
      <c r="M823" s="78"/>
      <c r="N823" s="78"/>
      <c r="O823" s="149"/>
    </row>
    <row r="824" spans="1:15" ht="15" customHeight="1" x14ac:dyDescent="0.35">
      <c r="A824" s="201" t="s">
        <v>561</v>
      </c>
      <c r="B824" s="207" t="s">
        <v>562</v>
      </c>
      <c r="C824" s="208" t="s">
        <v>286</v>
      </c>
      <c r="D824" s="207" t="s">
        <v>287</v>
      </c>
      <c r="E824" s="207" t="s">
        <v>446</v>
      </c>
      <c r="F824" s="207" t="s">
        <v>447</v>
      </c>
      <c r="G824" s="207" t="s">
        <v>81</v>
      </c>
      <c r="H824" s="207" t="s">
        <v>328</v>
      </c>
      <c r="I824" s="209">
        <v>28149.17</v>
      </c>
      <c r="J824" s="204"/>
      <c r="K824" s="210" t="s">
        <v>293</v>
      </c>
      <c r="L824" s="78"/>
      <c r="M824" s="78"/>
      <c r="N824" s="78"/>
      <c r="O824" s="149"/>
    </row>
    <row r="825" spans="1:15" ht="15" customHeight="1" x14ac:dyDescent="0.35">
      <c r="A825" s="201" t="s">
        <v>561</v>
      </c>
      <c r="B825" s="207" t="s">
        <v>562</v>
      </c>
      <c r="C825" s="208" t="s">
        <v>286</v>
      </c>
      <c r="D825" s="207" t="s">
        <v>287</v>
      </c>
      <c r="E825" s="207" t="s">
        <v>446</v>
      </c>
      <c r="F825" s="207" t="s">
        <v>447</v>
      </c>
      <c r="G825" s="207" t="s">
        <v>421</v>
      </c>
      <c r="H825" s="207" t="s">
        <v>422</v>
      </c>
      <c r="I825" s="209">
        <v>850</v>
      </c>
      <c r="J825" s="204"/>
      <c r="K825" s="210" t="s">
        <v>324</v>
      </c>
      <c r="L825" s="78"/>
      <c r="M825" s="78"/>
      <c r="N825" s="78"/>
      <c r="O825" s="149"/>
    </row>
    <row r="826" spans="1:15" ht="15" customHeight="1" x14ac:dyDescent="0.35">
      <c r="A826" s="201" t="s">
        <v>561</v>
      </c>
      <c r="B826" s="207" t="s">
        <v>562</v>
      </c>
      <c r="C826" s="208" t="s">
        <v>286</v>
      </c>
      <c r="D826" s="207" t="s">
        <v>287</v>
      </c>
      <c r="E826" s="207" t="s">
        <v>349</v>
      </c>
      <c r="F826" s="207" t="s">
        <v>350</v>
      </c>
      <c r="G826" s="207" t="s">
        <v>81</v>
      </c>
      <c r="H826" s="207" t="s">
        <v>328</v>
      </c>
      <c r="I826" s="209">
        <v>1164130.6299999999</v>
      </c>
      <c r="J826" s="204"/>
      <c r="K826" s="210" t="s">
        <v>296</v>
      </c>
      <c r="L826" s="78"/>
      <c r="M826" s="78"/>
      <c r="N826" s="78"/>
      <c r="O826" s="149"/>
    </row>
    <row r="827" spans="1:15" ht="15" customHeight="1" x14ac:dyDescent="0.35">
      <c r="A827" s="201" t="s">
        <v>561</v>
      </c>
      <c r="B827" s="207" t="s">
        <v>562</v>
      </c>
      <c r="C827" s="208" t="s">
        <v>286</v>
      </c>
      <c r="D827" s="207" t="s">
        <v>287</v>
      </c>
      <c r="E827" s="207" t="s">
        <v>349</v>
      </c>
      <c r="F827" s="207" t="s">
        <v>350</v>
      </c>
      <c r="G827" s="207" t="s">
        <v>421</v>
      </c>
      <c r="H827" s="207" t="s">
        <v>422</v>
      </c>
      <c r="I827" s="209">
        <v>2848.56</v>
      </c>
      <c r="J827" s="204"/>
      <c r="K827" s="210" t="s">
        <v>324</v>
      </c>
      <c r="L827" s="78"/>
      <c r="M827" s="78"/>
      <c r="N827" s="78"/>
      <c r="O827" s="149"/>
    </row>
    <row r="828" spans="1:15" ht="15" customHeight="1" x14ac:dyDescent="0.35">
      <c r="A828" s="201" t="s">
        <v>561</v>
      </c>
      <c r="B828" s="207" t="s">
        <v>562</v>
      </c>
      <c r="C828" s="208" t="s">
        <v>286</v>
      </c>
      <c r="D828" s="207" t="s">
        <v>287</v>
      </c>
      <c r="E828" s="207" t="s">
        <v>351</v>
      </c>
      <c r="F828" s="207" t="s">
        <v>352</v>
      </c>
      <c r="G828" s="207" t="s">
        <v>81</v>
      </c>
      <c r="H828" s="207" t="s">
        <v>328</v>
      </c>
      <c r="I828" s="209">
        <v>12108.47</v>
      </c>
      <c r="J828" s="204"/>
      <c r="K828" s="210" t="s">
        <v>293</v>
      </c>
      <c r="L828" s="78"/>
      <c r="M828" s="78"/>
      <c r="N828" s="78"/>
      <c r="O828" s="149"/>
    </row>
    <row r="829" spans="1:15" ht="15" customHeight="1" x14ac:dyDescent="0.35">
      <c r="A829" s="201" t="s">
        <v>561</v>
      </c>
      <c r="B829" s="207" t="s">
        <v>562</v>
      </c>
      <c r="C829" s="208" t="s">
        <v>286</v>
      </c>
      <c r="D829" s="207" t="s">
        <v>287</v>
      </c>
      <c r="E829" s="207" t="s">
        <v>353</v>
      </c>
      <c r="F829" s="207" t="s">
        <v>354</v>
      </c>
      <c r="G829" s="207" t="s">
        <v>81</v>
      </c>
      <c r="H829" s="207" t="s">
        <v>328</v>
      </c>
      <c r="I829" s="209">
        <v>-12108.47</v>
      </c>
      <c r="J829" s="204"/>
      <c r="K829" s="210" t="s">
        <v>293</v>
      </c>
      <c r="L829" s="78"/>
      <c r="M829" s="78"/>
      <c r="N829" s="78"/>
      <c r="O829" s="149"/>
    </row>
    <row r="830" spans="1:15" ht="15" customHeight="1" x14ac:dyDescent="0.35">
      <c r="A830" s="201" t="s">
        <v>561</v>
      </c>
      <c r="B830" s="207" t="s">
        <v>562</v>
      </c>
      <c r="C830" s="208" t="s">
        <v>286</v>
      </c>
      <c r="D830" s="207" t="s">
        <v>287</v>
      </c>
      <c r="E830" s="207" t="s">
        <v>355</v>
      </c>
      <c r="F830" s="207" t="s">
        <v>356</v>
      </c>
      <c r="G830" s="207" t="s">
        <v>81</v>
      </c>
      <c r="H830" s="207" t="s">
        <v>328</v>
      </c>
      <c r="I830" s="209">
        <v>1301958.19</v>
      </c>
      <c r="J830" s="204"/>
      <c r="K830" s="210" t="s">
        <v>301</v>
      </c>
      <c r="L830" s="78"/>
      <c r="M830" s="78"/>
      <c r="N830" s="78"/>
      <c r="O830" s="149"/>
    </row>
    <row r="831" spans="1:15" ht="15" customHeight="1" x14ac:dyDescent="0.35">
      <c r="A831" s="201" t="s">
        <v>561</v>
      </c>
      <c r="B831" s="207" t="s">
        <v>562</v>
      </c>
      <c r="C831" s="208" t="s">
        <v>286</v>
      </c>
      <c r="D831" s="207" t="s">
        <v>287</v>
      </c>
      <c r="E831" s="207" t="s">
        <v>355</v>
      </c>
      <c r="F831" s="207" t="s">
        <v>356</v>
      </c>
      <c r="G831" s="207" t="s">
        <v>421</v>
      </c>
      <c r="H831" s="207" t="s">
        <v>422</v>
      </c>
      <c r="I831" s="209">
        <v>6006.46</v>
      </c>
      <c r="J831" s="204"/>
      <c r="K831" s="210" t="s">
        <v>324</v>
      </c>
      <c r="L831" s="78"/>
      <c r="M831" s="78"/>
      <c r="N831" s="78"/>
      <c r="O831" s="149"/>
    </row>
    <row r="832" spans="1:15" ht="15" customHeight="1" x14ac:dyDescent="0.35">
      <c r="A832" s="201" t="s">
        <v>561</v>
      </c>
      <c r="B832" s="207" t="s">
        <v>562</v>
      </c>
      <c r="C832" s="208" t="s">
        <v>286</v>
      </c>
      <c r="D832" s="207" t="s">
        <v>287</v>
      </c>
      <c r="E832" s="207" t="s">
        <v>415</v>
      </c>
      <c r="F832" s="207" t="s">
        <v>416</v>
      </c>
      <c r="G832" s="207" t="s">
        <v>81</v>
      </c>
      <c r="H832" s="207" t="s">
        <v>328</v>
      </c>
      <c r="I832" s="209">
        <v>9196.74</v>
      </c>
      <c r="J832" s="204"/>
      <c r="K832" s="210" t="s">
        <v>292</v>
      </c>
      <c r="L832" s="78"/>
      <c r="M832" s="78"/>
      <c r="N832" s="78"/>
      <c r="O832" s="149"/>
    </row>
    <row r="833" spans="1:15" ht="15" customHeight="1" x14ac:dyDescent="0.35">
      <c r="A833" s="201" t="s">
        <v>561</v>
      </c>
      <c r="B833" s="207" t="s">
        <v>562</v>
      </c>
      <c r="C833" s="208" t="s">
        <v>286</v>
      </c>
      <c r="D833" s="207" t="s">
        <v>287</v>
      </c>
      <c r="E833" s="207" t="s">
        <v>448</v>
      </c>
      <c r="F833" s="207" t="s">
        <v>449</v>
      </c>
      <c r="G833" s="207" t="s">
        <v>81</v>
      </c>
      <c r="H833" s="207" t="s">
        <v>328</v>
      </c>
      <c r="I833" s="209">
        <v>2802.97</v>
      </c>
      <c r="J833" s="204"/>
      <c r="K833" s="210" t="s">
        <v>292</v>
      </c>
      <c r="L833" s="78"/>
      <c r="M833" s="78"/>
      <c r="N833" s="78"/>
      <c r="O833" s="149"/>
    </row>
    <row r="834" spans="1:15" ht="15" customHeight="1" x14ac:dyDescent="0.35">
      <c r="A834" s="201" t="s">
        <v>561</v>
      </c>
      <c r="B834" s="207" t="s">
        <v>562</v>
      </c>
      <c r="C834" s="208" t="s">
        <v>286</v>
      </c>
      <c r="D834" s="207" t="s">
        <v>287</v>
      </c>
      <c r="E834" s="207" t="s">
        <v>448</v>
      </c>
      <c r="F834" s="207" t="s">
        <v>449</v>
      </c>
      <c r="G834" s="207" t="s">
        <v>421</v>
      </c>
      <c r="H834" s="207" t="s">
        <v>422</v>
      </c>
      <c r="I834" s="209">
        <v>4296</v>
      </c>
      <c r="J834" s="204"/>
      <c r="K834" s="210" t="s">
        <v>324</v>
      </c>
      <c r="L834" s="78"/>
      <c r="M834" s="78"/>
      <c r="N834" s="78"/>
      <c r="O834" s="149"/>
    </row>
    <row r="835" spans="1:15" ht="15" customHeight="1" x14ac:dyDescent="0.35">
      <c r="A835" s="201" t="s">
        <v>561</v>
      </c>
      <c r="B835" s="207" t="s">
        <v>562</v>
      </c>
      <c r="C835" s="208" t="s">
        <v>286</v>
      </c>
      <c r="D835" s="207" t="s">
        <v>287</v>
      </c>
      <c r="E835" s="207" t="s">
        <v>474</v>
      </c>
      <c r="F835" s="207" t="s">
        <v>475</v>
      </c>
      <c r="G835" s="207" t="s">
        <v>81</v>
      </c>
      <c r="H835" s="207" t="s">
        <v>328</v>
      </c>
      <c r="I835" s="209">
        <v>607.87</v>
      </c>
      <c r="J835" s="204"/>
      <c r="K835" s="210" t="s">
        <v>292</v>
      </c>
      <c r="L835" s="78"/>
      <c r="M835" s="78"/>
      <c r="N835" s="78"/>
      <c r="O835" s="149"/>
    </row>
    <row r="836" spans="1:15" ht="15" customHeight="1" x14ac:dyDescent="0.35">
      <c r="A836" s="201" t="s">
        <v>561</v>
      </c>
      <c r="B836" s="207" t="s">
        <v>562</v>
      </c>
      <c r="C836" s="208" t="s">
        <v>286</v>
      </c>
      <c r="D836" s="207" t="s">
        <v>287</v>
      </c>
      <c r="E836" s="207" t="s">
        <v>373</v>
      </c>
      <c r="F836" s="207" t="s">
        <v>374</v>
      </c>
      <c r="G836" s="207" t="s">
        <v>81</v>
      </c>
      <c r="H836" s="207" t="s">
        <v>328</v>
      </c>
      <c r="I836" s="209">
        <v>6115.94</v>
      </c>
      <c r="J836" s="204"/>
      <c r="K836" s="210" t="s">
        <v>292</v>
      </c>
      <c r="L836" s="78"/>
      <c r="M836" s="78"/>
      <c r="N836" s="78"/>
      <c r="O836" s="149"/>
    </row>
    <row r="837" spans="1:15" ht="15" customHeight="1" x14ac:dyDescent="0.35">
      <c r="A837" s="201" t="s">
        <v>561</v>
      </c>
      <c r="B837" s="207" t="s">
        <v>562</v>
      </c>
      <c r="C837" s="208" t="s">
        <v>286</v>
      </c>
      <c r="D837" s="207" t="s">
        <v>287</v>
      </c>
      <c r="E837" s="207" t="s">
        <v>375</v>
      </c>
      <c r="F837" s="207" t="s">
        <v>376</v>
      </c>
      <c r="G837" s="207" t="s">
        <v>81</v>
      </c>
      <c r="H837" s="207" t="s">
        <v>328</v>
      </c>
      <c r="I837" s="209">
        <v>22308.959999999999</v>
      </c>
      <c r="J837" s="204"/>
      <c r="K837" s="210" t="s">
        <v>292</v>
      </c>
      <c r="L837" s="78"/>
      <c r="M837" s="78"/>
      <c r="N837" s="78"/>
      <c r="O837" s="149"/>
    </row>
    <row r="838" spans="1:15" ht="15" customHeight="1" x14ac:dyDescent="0.35">
      <c r="A838" s="201" t="s">
        <v>561</v>
      </c>
      <c r="B838" s="207" t="s">
        <v>562</v>
      </c>
      <c r="C838" s="208" t="s">
        <v>286</v>
      </c>
      <c r="D838" s="207" t="s">
        <v>287</v>
      </c>
      <c r="E838" s="207" t="s">
        <v>377</v>
      </c>
      <c r="F838" s="207" t="s">
        <v>378</v>
      </c>
      <c r="G838" s="207" t="s">
        <v>81</v>
      </c>
      <c r="H838" s="207" t="s">
        <v>328</v>
      </c>
      <c r="I838" s="209">
        <v>21926.21</v>
      </c>
      <c r="J838" s="204"/>
      <c r="K838" s="210" t="s">
        <v>292</v>
      </c>
      <c r="L838" s="78"/>
      <c r="M838" s="78"/>
      <c r="N838" s="78"/>
      <c r="O838" s="149"/>
    </row>
    <row r="839" spans="1:15" ht="15" customHeight="1" x14ac:dyDescent="0.35">
      <c r="A839" s="201" t="s">
        <v>561</v>
      </c>
      <c r="B839" s="207" t="s">
        <v>562</v>
      </c>
      <c r="C839" s="208" t="s">
        <v>286</v>
      </c>
      <c r="D839" s="207" t="s">
        <v>287</v>
      </c>
      <c r="E839" s="207" t="s">
        <v>288</v>
      </c>
      <c r="F839" s="207" t="s">
        <v>289</v>
      </c>
      <c r="G839" s="207" t="s">
        <v>81</v>
      </c>
      <c r="H839" s="207" t="s">
        <v>328</v>
      </c>
      <c r="I839" s="209">
        <v>5084.3999999999996</v>
      </c>
      <c r="J839" s="204"/>
      <c r="K839" s="210" t="s">
        <v>292</v>
      </c>
      <c r="L839" s="78"/>
      <c r="M839" s="78"/>
      <c r="N839" s="78"/>
      <c r="O839" s="149"/>
    </row>
    <row r="840" spans="1:15" ht="15" customHeight="1" x14ac:dyDescent="0.35">
      <c r="A840" s="201" t="s">
        <v>561</v>
      </c>
      <c r="B840" s="207" t="s">
        <v>562</v>
      </c>
      <c r="C840" s="208" t="s">
        <v>286</v>
      </c>
      <c r="D840" s="207" t="s">
        <v>287</v>
      </c>
      <c r="E840" s="207" t="s">
        <v>379</v>
      </c>
      <c r="F840" s="207" t="s">
        <v>380</v>
      </c>
      <c r="G840" s="207" t="s">
        <v>81</v>
      </c>
      <c r="H840" s="207" t="s">
        <v>328</v>
      </c>
      <c r="I840" s="209">
        <v>5500</v>
      </c>
      <c r="J840" s="204"/>
      <c r="K840" s="210" t="s">
        <v>292</v>
      </c>
      <c r="L840" s="78"/>
      <c r="M840" s="78"/>
      <c r="N840" s="78"/>
      <c r="O840" s="149"/>
    </row>
    <row r="841" spans="1:15" ht="15" customHeight="1" x14ac:dyDescent="0.35">
      <c r="A841" s="201" t="s">
        <v>561</v>
      </c>
      <c r="B841" s="207" t="s">
        <v>562</v>
      </c>
      <c r="C841" s="208" t="s">
        <v>286</v>
      </c>
      <c r="D841" s="207" t="s">
        <v>287</v>
      </c>
      <c r="E841" s="207" t="s">
        <v>357</v>
      </c>
      <c r="F841" s="207" t="s">
        <v>358</v>
      </c>
      <c r="G841" s="207" t="s">
        <v>81</v>
      </c>
      <c r="H841" s="207" t="s">
        <v>328</v>
      </c>
      <c r="I841" s="209">
        <v>522.9</v>
      </c>
      <c r="J841" s="204"/>
      <c r="K841" s="210" t="s">
        <v>292</v>
      </c>
      <c r="L841" s="78"/>
      <c r="M841" s="78"/>
      <c r="N841" s="78"/>
      <c r="O841" s="149"/>
    </row>
    <row r="842" spans="1:15" ht="15" customHeight="1" x14ac:dyDescent="0.35">
      <c r="A842" s="201" t="s">
        <v>561</v>
      </c>
      <c r="B842" s="207" t="s">
        <v>562</v>
      </c>
      <c r="C842" s="208" t="s">
        <v>286</v>
      </c>
      <c r="D842" s="207" t="s">
        <v>287</v>
      </c>
      <c r="E842" s="207" t="s">
        <v>359</v>
      </c>
      <c r="F842" s="207" t="s">
        <v>360</v>
      </c>
      <c r="G842" s="207" t="s">
        <v>81</v>
      </c>
      <c r="H842" s="207" t="s">
        <v>328</v>
      </c>
      <c r="I842" s="209">
        <v>5816.56</v>
      </c>
      <c r="J842" s="204"/>
      <c r="K842" s="210" t="s">
        <v>292</v>
      </c>
      <c r="L842" s="78"/>
      <c r="M842" s="78"/>
      <c r="N842" s="78"/>
      <c r="O842" s="149"/>
    </row>
    <row r="843" spans="1:15" ht="15" customHeight="1" x14ac:dyDescent="0.35">
      <c r="A843" s="201" t="s">
        <v>561</v>
      </c>
      <c r="B843" s="207" t="s">
        <v>562</v>
      </c>
      <c r="C843" s="208" t="s">
        <v>286</v>
      </c>
      <c r="D843" s="207" t="s">
        <v>287</v>
      </c>
      <c r="E843" s="207" t="s">
        <v>359</v>
      </c>
      <c r="F843" s="207" t="s">
        <v>360</v>
      </c>
      <c r="G843" s="207" t="s">
        <v>421</v>
      </c>
      <c r="H843" s="207" t="s">
        <v>422</v>
      </c>
      <c r="I843" s="209">
        <v>323.20999999999998</v>
      </c>
      <c r="J843" s="204"/>
      <c r="K843" s="210" t="s">
        <v>324</v>
      </c>
      <c r="L843" s="78"/>
      <c r="M843" s="78"/>
      <c r="N843" s="78"/>
      <c r="O843" s="149"/>
    </row>
    <row r="844" spans="1:15" ht="15" customHeight="1" x14ac:dyDescent="0.35">
      <c r="A844" s="201" t="s">
        <v>561</v>
      </c>
      <c r="B844" s="207" t="s">
        <v>562</v>
      </c>
      <c r="C844" s="208" t="s">
        <v>286</v>
      </c>
      <c r="D844" s="207" t="s">
        <v>287</v>
      </c>
      <c r="E844" s="207" t="s">
        <v>452</v>
      </c>
      <c r="F844" s="207" t="s">
        <v>453</v>
      </c>
      <c r="G844" s="207" t="s">
        <v>81</v>
      </c>
      <c r="H844" s="207" t="s">
        <v>328</v>
      </c>
      <c r="I844" s="209">
        <v>129667.95</v>
      </c>
      <c r="J844" s="204"/>
      <c r="K844" s="210" t="s">
        <v>292</v>
      </c>
      <c r="L844" s="78"/>
      <c r="M844" s="78"/>
      <c r="N844" s="78"/>
      <c r="O844" s="149"/>
    </row>
    <row r="845" spans="1:15" ht="15" customHeight="1" x14ac:dyDescent="0.35">
      <c r="A845" s="201" t="s">
        <v>561</v>
      </c>
      <c r="B845" s="207" t="s">
        <v>562</v>
      </c>
      <c r="C845" s="208" t="s">
        <v>286</v>
      </c>
      <c r="D845" s="207" t="s">
        <v>287</v>
      </c>
      <c r="E845" s="207" t="s">
        <v>466</v>
      </c>
      <c r="F845" s="207" t="s">
        <v>467</v>
      </c>
      <c r="G845" s="207" t="s">
        <v>81</v>
      </c>
      <c r="H845" s="207" t="s">
        <v>328</v>
      </c>
      <c r="I845" s="209">
        <v>7267.56</v>
      </c>
      <c r="J845" s="204"/>
      <c r="K845" s="210" t="s">
        <v>292</v>
      </c>
      <c r="L845" s="78"/>
      <c r="M845" s="78"/>
      <c r="N845" s="78"/>
      <c r="O845" s="149"/>
    </row>
    <row r="846" spans="1:15" ht="15" customHeight="1" x14ac:dyDescent="0.35">
      <c r="A846" s="201" t="s">
        <v>561</v>
      </c>
      <c r="B846" s="207" t="s">
        <v>562</v>
      </c>
      <c r="C846" s="208" t="s">
        <v>286</v>
      </c>
      <c r="D846" s="207" t="s">
        <v>287</v>
      </c>
      <c r="E846" s="207" t="s">
        <v>563</v>
      </c>
      <c r="F846" s="207" t="s">
        <v>564</v>
      </c>
      <c r="G846" s="207" t="s">
        <v>565</v>
      </c>
      <c r="H846" s="207" t="s">
        <v>204</v>
      </c>
      <c r="I846" s="209">
        <v>7726.4</v>
      </c>
      <c r="J846" s="204"/>
      <c r="K846" s="210" t="s">
        <v>292</v>
      </c>
      <c r="L846" s="78"/>
      <c r="M846" s="78"/>
      <c r="N846" s="78"/>
      <c r="O846" s="149"/>
    </row>
    <row r="847" spans="1:15" ht="15" customHeight="1" x14ac:dyDescent="0.35">
      <c r="A847" s="201" t="s">
        <v>561</v>
      </c>
      <c r="B847" s="207" t="s">
        <v>562</v>
      </c>
      <c r="C847" s="208" t="s">
        <v>286</v>
      </c>
      <c r="D847" s="207" t="s">
        <v>287</v>
      </c>
      <c r="E847" s="207" t="s">
        <v>385</v>
      </c>
      <c r="F847" s="207" t="s">
        <v>386</v>
      </c>
      <c r="G847" s="207" t="s">
        <v>81</v>
      </c>
      <c r="H847" s="207" t="s">
        <v>328</v>
      </c>
      <c r="I847" s="209">
        <v>565</v>
      </c>
      <c r="J847" s="204"/>
      <c r="K847" s="210" t="s">
        <v>292</v>
      </c>
      <c r="L847" s="78"/>
      <c r="M847" s="78"/>
      <c r="N847" s="78"/>
      <c r="O847" s="149"/>
    </row>
    <row r="848" spans="1:15" ht="15" customHeight="1" x14ac:dyDescent="0.35">
      <c r="A848" s="201" t="s">
        <v>561</v>
      </c>
      <c r="B848" s="207" t="s">
        <v>562</v>
      </c>
      <c r="C848" s="208" t="s">
        <v>286</v>
      </c>
      <c r="D848" s="207" t="s">
        <v>287</v>
      </c>
      <c r="E848" s="207" t="s">
        <v>555</v>
      </c>
      <c r="F848" s="207" t="s">
        <v>556</v>
      </c>
      <c r="G848" s="207" t="s">
        <v>81</v>
      </c>
      <c r="H848" s="207" t="s">
        <v>328</v>
      </c>
      <c r="I848" s="209">
        <v>1299</v>
      </c>
      <c r="J848" s="204"/>
      <c r="K848" s="210" t="s">
        <v>292</v>
      </c>
      <c r="L848" s="78"/>
      <c r="M848" s="78"/>
      <c r="N848" s="78"/>
      <c r="O848" s="149"/>
    </row>
    <row r="849" spans="1:15" ht="15" customHeight="1" x14ac:dyDescent="0.35">
      <c r="A849" s="201" t="s">
        <v>561</v>
      </c>
      <c r="B849" s="207" t="s">
        <v>562</v>
      </c>
      <c r="C849" s="208" t="s">
        <v>286</v>
      </c>
      <c r="D849" s="207" t="s">
        <v>287</v>
      </c>
      <c r="E849" s="207" t="s">
        <v>494</v>
      </c>
      <c r="F849" s="207" t="s">
        <v>495</v>
      </c>
      <c r="G849" s="207" t="s">
        <v>81</v>
      </c>
      <c r="H849" s="207" t="s">
        <v>328</v>
      </c>
      <c r="I849" s="209">
        <v>180592.66</v>
      </c>
      <c r="J849" s="204"/>
      <c r="K849" s="210" t="s">
        <v>292</v>
      </c>
      <c r="L849" s="78"/>
      <c r="M849" s="78"/>
      <c r="N849" s="78"/>
      <c r="O849" s="149"/>
    </row>
    <row r="850" spans="1:15" ht="15" customHeight="1" x14ac:dyDescent="0.35">
      <c r="A850" s="201" t="s">
        <v>561</v>
      </c>
      <c r="B850" s="207" t="s">
        <v>562</v>
      </c>
      <c r="C850" s="208" t="s">
        <v>286</v>
      </c>
      <c r="D850" s="207" t="s">
        <v>287</v>
      </c>
      <c r="E850" s="207" t="s">
        <v>312</v>
      </c>
      <c r="F850" s="207" t="s">
        <v>313</v>
      </c>
      <c r="G850" s="207" t="s">
        <v>81</v>
      </c>
      <c r="H850" s="207" t="s">
        <v>328</v>
      </c>
      <c r="I850" s="209">
        <v>42393.82</v>
      </c>
      <c r="J850" s="204"/>
      <c r="K850" s="210" t="s">
        <v>306</v>
      </c>
      <c r="L850" s="78"/>
      <c r="M850" s="78"/>
      <c r="N850" s="78"/>
      <c r="O850" s="149"/>
    </row>
    <row r="851" spans="1:15" ht="15" customHeight="1" x14ac:dyDescent="0.35">
      <c r="A851" s="201" t="s">
        <v>561</v>
      </c>
      <c r="B851" s="207" t="s">
        <v>562</v>
      </c>
      <c r="C851" s="208" t="s">
        <v>286</v>
      </c>
      <c r="D851" s="207" t="s">
        <v>287</v>
      </c>
      <c r="E851" s="207" t="s">
        <v>312</v>
      </c>
      <c r="F851" s="207" t="s">
        <v>313</v>
      </c>
      <c r="G851" s="207" t="s">
        <v>421</v>
      </c>
      <c r="H851" s="207" t="s">
        <v>422</v>
      </c>
      <c r="I851" s="209">
        <v>1112.79</v>
      </c>
      <c r="J851" s="204"/>
      <c r="K851" s="210" t="s">
        <v>324</v>
      </c>
      <c r="L851" s="78"/>
      <c r="M851" s="78"/>
      <c r="N851" s="78"/>
      <c r="O851" s="149"/>
    </row>
    <row r="852" spans="1:15" ht="15" customHeight="1" x14ac:dyDescent="0.35">
      <c r="A852" s="201" t="s">
        <v>561</v>
      </c>
      <c r="B852" s="207" t="s">
        <v>562</v>
      </c>
      <c r="C852" s="208" t="s">
        <v>286</v>
      </c>
      <c r="D852" s="207" t="s">
        <v>287</v>
      </c>
      <c r="E852" s="207" t="s">
        <v>312</v>
      </c>
      <c r="F852" s="207" t="s">
        <v>313</v>
      </c>
      <c r="G852" s="207" t="s">
        <v>565</v>
      </c>
      <c r="H852" s="207" t="s">
        <v>204</v>
      </c>
      <c r="I852" s="209">
        <v>1931.6</v>
      </c>
      <c r="J852" s="204"/>
      <c r="K852" s="210" t="s">
        <v>306</v>
      </c>
      <c r="L852" s="78"/>
      <c r="M852" s="78"/>
      <c r="N852" s="78"/>
      <c r="O852" s="149"/>
    </row>
    <row r="853" spans="1:15" ht="15" customHeight="1" x14ac:dyDescent="0.35">
      <c r="A853" s="201" t="s">
        <v>561</v>
      </c>
      <c r="B853" s="207" t="s">
        <v>562</v>
      </c>
      <c r="C853" s="208" t="s">
        <v>286</v>
      </c>
      <c r="D853" s="207" t="s">
        <v>287</v>
      </c>
      <c r="E853" s="207" t="s">
        <v>419</v>
      </c>
      <c r="F853" s="207" t="s">
        <v>420</v>
      </c>
      <c r="G853" s="207" t="s">
        <v>421</v>
      </c>
      <c r="H853" s="207" t="s">
        <v>422</v>
      </c>
      <c r="I853" s="209">
        <v>6776</v>
      </c>
      <c r="J853" s="204"/>
      <c r="K853" s="210" t="s">
        <v>324</v>
      </c>
      <c r="L853" s="78"/>
      <c r="M853" s="78"/>
      <c r="N853" s="78"/>
      <c r="O853" s="149"/>
    </row>
    <row r="854" spans="1:15" ht="15" customHeight="1" x14ac:dyDescent="0.35">
      <c r="A854" s="201" t="s">
        <v>561</v>
      </c>
      <c r="B854" s="207" t="s">
        <v>562</v>
      </c>
      <c r="C854" s="208" t="s">
        <v>286</v>
      </c>
      <c r="D854" s="207" t="s">
        <v>287</v>
      </c>
      <c r="E854" s="207" t="s">
        <v>454</v>
      </c>
      <c r="F854" s="207" t="s">
        <v>455</v>
      </c>
      <c r="G854" s="207" t="s">
        <v>81</v>
      </c>
      <c r="H854" s="207" t="s">
        <v>328</v>
      </c>
      <c r="I854" s="209">
        <v>-1060680</v>
      </c>
      <c r="J854" s="204"/>
      <c r="K854" s="210" t="s">
        <v>317</v>
      </c>
      <c r="L854" s="78"/>
      <c r="M854" s="78"/>
      <c r="N854" s="78"/>
      <c r="O854" s="149"/>
    </row>
    <row r="855" spans="1:15" ht="15" customHeight="1" x14ac:dyDescent="0.35">
      <c r="A855" s="201" t="s">
        <v>561</v>
      </c>
      <c r="B855" s="207" t="s">
        <v>562</v>
      </c>
      <c r="C855" s="208" t="s">
        <v>286</v>
      </c>
      <c r="D855" s="207" t="s">
        <v>287</v>
      </c>
      <c r="E855" s="207" t="s">
        <v>401</v>
      </c>
      <c r="F855" s="207" t="s">
        <v>402</v>
      </c>
      <c r="G855" s="207" t="s">
        <v>81</v>
      </c>
      <c r="H855" s="207" t="s">
        <v>328</v>
      </c>
      <c r="I855" s="209">
        <v>-158191</v>
      </c>
      <c r="J855" s="204"/>
      <c r="K855" s="210" t="s">
        <v>311</v>
      </c>
      <c r="L855" s="78"/>
      <c r="M855" s="78"/>
      <c r="N855" s="78"/>
      <c r="O855" s="149"/>
    </row>
    <row r="856" spans="1:15" ht="15" customHeight="1" x14ac:dyDescent="0.35">
      <c r="A856" s="201" t="s">
        <v>561</v>
      </c>
      <c r="B856" s="207" t="s">
        <v>562</v>
      </c>
      <c r="C856" s="208" t="s">
        <v>286</v>
      </c>
      <c r="D856" s="207" t="s">
        <v>287</v>
      </c>
      <c r="E856" s="207" t="s">
        <v>456</v>
      </c>
      <c r="F856" s="207" t="s">
        <v>457</v>
      </c>
      <c r="G856" s="207" t="s">
        <v>81</v>
      </c>
      <c r="H856" s="207" t="s">
        <v>328</v>
      </c>
      <c r="I856" s="209">
        <v>-123008</v>
      </c>
      <c r="J856" s="204"/>
      <c r="K856" s="210" t="s">
        <v>311</v>
      </c>
      <c r="L856" s="78"/>
      <c r="M856" s="78"/>
      <c r="N856" s="78"/>
      <c r="O856" s="149"/>
    </row>
    <row r="857" spans="1:15" ht="15" customHeight="1" x14ac:dyDescent="0.35">
      <c r="A857" s="201" t="s">
        <v>561</v>
      </c>
      <c r="B857" s="207" t="s">
        <v>562</v>
      </c>
      <c r="C857" s="208" t="s">
        <v>286</v>
      </c>
      <c r="D857" s="207" t="s">
        <v>287</v>
      </c>
      <c r="E857" s="207" t="s">
        <v>496</v>
      </c>
      <c r="F857" s="207" t="s">
        <v>497</v>
      </c>
      <c r="G857" s="207" t="s">
        <v>81</v>
      </c>
      <c r="H857" s="207" t="s">
        <v>328</v>
      </c>
      <c r="I857" s="209">
        <v>-247317</v>
      </c>
      <c r="J857" s="204"/>
      <c r="K857" s="210" t="s">
        <v>311</v>
      </c>
      <c r="L857" s="78"/>
      <c r="M857" s="78"/>
      <c r="N857" s="78"/>
      <c r="O857" s="149"/>
    </row>
    <row r="858" spans="1:15" ht="15" customHeight="1" x14ac:dyDescent="0.35">
      <c r="A858" s="201" t="s">
        <v>561</v>
      </c>
      <c r="B858" s="207" t="s">
        <v>562</v>
      </c>
      <c r="C858" s="208" t="s">
        <v>286</v>
      </c>
      <c r="D858" s="207" t="s">
        <v>287</v>
      </c>
      <c r="E858" s="207" t="s">
        <v>320</v>
      </c>
      <c r="F858" s="207" t="s">
        <v>313</v>
      </c>
      <c r="G858" s="207" t="s">
        <v>81</v>
      </c>
      <c r="H858" s="207" t="s">
        <v>328</v>
      </c>
      <c r="I858" s="209">
        <v>-42393.82</v>
      </c>
      <c r="J858" s="204"/>
      <c r="K858" s="210" t="s">
        <v>314</v>
      </c>
      <c r="L858" s="78"/>
      <c r="M858" s="78"/>
      <c r="N858" s="78"/>
      <c r="O858" s="149"/>
    </row>
    <row r="859" spans="1:15" ht="15" customHeight="1" x14ac:dyDescent="0.35">
      <c r="A859" s="201" t="s">
        <v>561</v>
      </c>
      <c r="B859" s="207" t="s">
        <v>562</v>
      </c>
      <c r="C859" s="208" t="s">
        <v>286</v>
      </c>
      <c r="D859" s="207" t="s">
        <v>287</v>
      </c>
      <c r="E859" s="207" t="s">
        <v>320</v>
      </c>
      <c r="F859" s="207" t="s">
        <v>313</v>
      </c>
      <c r="G859" s="207" t="s">
        <v>421</v>
      </c>
      <c r="H859" s="207" t="s">
        <v>422</v>
      </c>
      <c r="I859" s="209">
        <v>-1112.79</v>
      </c>
      <c r="J859" s="204"/>
      <c r="K859" s="210" t="s">
        <v>324</v>
      </c>
      <c r="L859" s="78"/>
      <c r="M859" s="78"/>
      <c r="N859" s="78"/>
      <c r="O859" s="149"/>
    </row>
    <row r="860" spans="1:15" ht="15" customHeight="1" x14ac:dyDescent="0.35">
      <c r="A860" s="201" t="s">
        <v>561</v>
      </c>
      <c r="B860" s="207" t="s">
        <v>562</v>
      </c>
      <c r="C860" s="208" t="s">
        <v>286</v>
      </c>
      <c r="D860" s="207" t="s">
        <v>287</v>
      </c>
      <c r="E860" s="207" t="s">
        <v>320</v>
      </c>
      <c r="F860" s="207" t="s">
        <v>313</v>
      </c>
      <c r="G860" s="207" t="s">
        <v>565</v>
      </c>
      <c r="H860" s="207" t="s">
        <v>204</v>
      </c>
      <c r="I860" s="209">
        <v>-1931.6</v>
      </c>
      <c r="J860" s="204"/>
      <c r="K860" s="210" t="s">
        <v>314</v>
      </c>
      <c r="L860" s="78"/>
      <c r="M860" s="78"/>
      <c r="N860" s="78"/>
      <c r="O860" s="149"/>
    </row>
    <row r="861" spans="1:15" ht="15" customHeight="1" x14ac:dyDescent="0.35">
      <c r="A861" s="201" t="s">
        <v>561</v>
      </c>
      <c r="B861" s="207" t="s">
        <v>562</v>
      </c>
      <c r="C861" s="208" t="s">
        <v>286</v>
      </c>
      <c r="D861" s="207" t="s">
        <v>287</v>
      </c>
      <c r="E861" s="207" t="s">
        <v>405</v>
      </c>
      <c r="F861" s="207" t="s">
        <v>406</v>
      </c>
      <c r="G861" s="207" t="s">
        <v>81</v>
      </c>
      <c r="H861" s="207" t="s">
        <v>328</v>
      </c>
      <c r="I861" s="209">
        <v>-12777</v>
      </c>
      <c r="J861" s="204"/>
      <c r="K861" s="210" t="s">
        <v>316</v>
      </c>
      <c r="L861" s="78"/>
      <c r="M861" s="78"/>
      <c r="N861" s="78"/>
      <c r="O861" s="149"/>
    </row>
    <row r="862" spans="1:15" ht="15" customHeight="1" x14ac:dyDescent="0.35">
      <c r="A862" s="201" t="s">
        <v>561</v>
      </c>
      <c r="B862" s="207" t="s">
        <v>562</v>
      </c>
      <c r="C862" s="208" t="s">
        <v>458</v>
      </c>
      <c r="D862" s="207" t="s">
        <v>459</v>
      </c>
      <c r="E862" s="207" t="s">
        <v>373</v>
      </c>
      <c r="F862" s="207" t="s">
        <v>374</v>
      </c>
      <c r="G862" s="207" t="s">
        <v>81</v>
      </c>
      <c r="H862" s="207" t="s">
        <v>328</v>
      </c>
      <c r="I862" s="209">
        <v>287463.28000000003</v>
      </c>
      <c r="J862" s="204"/>
      <c r="K862" s="210" t="s">
        <v>292</v>
      </c>
      <c r="L862" s="78"/>
      <c r="M862" s="78"/>
      <c r="N862" s="78"/>
      <c r="O862" s="149"/>
    </row>
    <row r="863" spans="1:15" ht="15" customHeight="1" x14ac:dyDescent="0.35">
      <c r="A863" s="201" t="s">
        <v>561</v>
      </c>
      <c r="B863" s="207" t="s">
        <v>562</v>
      </c>
      <c r="C863" s="208" t="s">
        <v>458</v>
      </c>
      <c r="D863" s="207" t="s">
        <v>459</v>
      </c>
      <c r="E863" s="207" t="s">
        <v>377</v>
      </c>
      <c r="F863" s="207" t="s">
        <v>378</v>
      </c>
      <c r="G863" s="207" t="s">
        <v>81</v>
      </c>
      <c r="H863" s="207" t="s">
        <v>328</v>
      </c>
      <c r="I863" s="209">
        <v>672.62</v>
      </c>
      <c r="J863" s="204"/>
      <c r="K863" s="210" t="s">
        <v>292</v>
      </c>
      <c r="L863" s="78"/>
      <c r="M863" s="78"/>
      <c r="N863" s="78"/>
      <c r="O863" s="149"/>
    </row>
    <row r="864" spans="1:15" ht="15" customHeight="1" x14ac:dyDescent="0.35">
      <c r="A864" s="201" t="s">
        <v>561</v>
      </c>
      <c r="B864" s="207" t="s">
        <v>562</v>
      </c>
      <c r="C864" s="208" t="s">
        <v>458</v>
      </c>
      <c r="D864" s="207" t="s">
        <v>459</v>
      </c>
      <c r="E864" s="207" t="s">
        <v>452</v>
      </c>
      <c r="F864" s="207" t="s">
        <v>453</v>
      </c>
      <c r="G864" s="207" t="s">
        <v>81</v>
      </c>
      <c r="H864" s="207" t="s">
        <v>328</v>
      </c>
      <c r="I864" s="209">
        <v>1610.4</v>
      </c>
      <c r="J864" s="204"/>
      <c r="K864" s="210" t="s">
        <v>292</v>
      </c>
      <c r="L864" s="78"/>
      <c r="M864" s="78"/>
      <c r="N864" s="78"/>
      <c r="O864" s="149"/>
    </row>
    <row r="865" spans="1:15" ht="15" customHeight="1" x14ac:dyDescent="0.35">
      <c r="A865" s="201" t="s">
        <v>561</v>
      </c>
      <c r="B865" s="207" t="s">
        <v>562</v>
      </c>
      <c r="C865" s="208" t="s">
        <v>458</v>
      </c>
      <c r="D865" s="207" t="s">
        <v>459</v>
      </c>
      <c r="E865" s="207" t="s">
        <v>312</v>
      </c>
      <c r="F865" s="207" t="s">
        <v>313</v>
      </c>
      <c r="G865" s="207" t="s">
        <v>81</v>
      </c>
      <c r="H865" s="207" t="s">
        <v>328</v>
      </c>
      <c r="I865" s="209">
        <v>43539.3</v>
      </c>
      <c r="J865" s="204"/>
      <c r="K865" s="210" t="s">
        <v>306</v>
      </c>
      <c r="L865" s="78"/>
      <c r="M865" s="78"/>
      <c r="N865" s="78"/>
      <c r="O865" s="149"/>
    </row>
    <row r="866" spans="1:15" ht="15" customHeight="1" x14ac:dyDescent="0.35">
      <c r="A866" s="201" t="s">
        <v>561</v>
      </c>
      <c r="B866" s="207" t="s">
        <v>562</v>
      </c>
      <c r="C866" s="208" t="s">
        <v>458</v>
      </c>
      <c r="D866" s="207" t="s">
        <v>459</v>
      </c>
      <c r="E866" s="207" t="s">
        <v>419</v>
      </c>
      <c r="F866" s="207" t="s">
        <v>420</v>
      </c>
      <c r="G866" s="207" t="s">
        <v>81</v>
      </c>
      <c r="H866" s="207" t="s">
        <v>328</v>
      </c>
      <c r="I866" s="209">
        <v>15001.06</v>
      </c>
      <c r="J866" s="204"/>
      <c r="K866" s="210" t="s">
        <v>325</v>
      </c>
      <c r="L866" s="78"/>
      <c r="M866" s="78"/>
      <c r="N866" s="78"/>
      <c r="O866" s="149"/>
    </row>
    <row r="867" spans="1:15" ht="15" customHeight="1" x14ac:dyDescent="0.35">
      <c r="A867" s="201" t="s">
        <v>561</v>
      </c>
      <c r="B867" s="207" t="s">
        <v>562</v>
      </c>
      <c r="C867" s="208" t="s">
        <v>458</v>
      </c>
      <c r="D867" s="207" t="s">
        <v>459</v>
      </c>
      <c r="E867" s="207" t="s">
        <v>460</v>
      </c>
      <c r="F867" s="207" t="s">
        <v>461</v>
      </c>
      <c r="G867" s="207" t="s">
        <v>81</v>
      </c>
      <c r="H867" s="207" t="s">
        <v>328</v>
      </c>
      <c r="I867" s="209">
        <v>-289581</v>
      </c>
      <c r="J867" s="204"/>
      <c r="K867" s="210" t="s">
        <v>315</v>
      </c>
      <c r="L867" s="78"/>
      <c r="M867" s="78"/>
      <c r="N867" s="78"/>
      <c r="O867" s="149"/>
    </row>
    <row r="868" spans="1:15" ht="15" customHeight="1" x14ac:dyDescent="0.35">
      <c r="A868" s="201" t="s">
        <v>561</v>
      </c>
      <c r="B868" s="207" t="s">
        <v>562</v>
      </c>
      <c r="C868" s="208" t="s">
        <v>458</v>
      </c>
      <c r="D868" s="207" t="s">
        <v>459</v>
      </c>
      <c r="E868" s="207" t="s">
        <v>320</v>
      </c>
      <c r="F868" s="207" t="s">
        <v>313</v>
      </c>
      <c r="G868" s="207" t="s">
        <v>81</v>
      </c>
      <c r="H868" s="207" t="s">
        <v>328</v>
      </c>
      <c r="I868" s="209">
        <v>-43539.3</v>
      </c>
      <c r="J868" s="204"/>
      <c r="K868" s="210" t="s">
        <v>314</v>
      </c>
      <c r="L868" s="78"/>
      <c r="M868" s="78"/>
      <c r="N868" s="78"/>
      <c r="O868" s="149"/>
    </row>
    <row r="869" spans="1:15" ht="15" customHeight="1" x14ac:dyDescent="0.35">
      <c r="A869" s="201" t="s">
        <v>561</v>
      </c>
      <c r="B869" s="207" t="s">
        <v>562</v>
      </c>
      <c r="C869" s="208" t="s">
        <v>458</v>
      </c>
      <c r="D869" s="207" t="s">
        <v>459</v>
      </c>
      <c r="E869" s="207" t="s">
        <v>430</v>
      </c>
      <c r="F869" s="207" t="s">
        <v>431</v>
      </c>
      <c r="G869" s="207" t="s">
        <v>81</v>
      </c>
      <c r="H869" s="207" t="s">
        <v>328</v>
      </c>
      <c r="I869" s="209">
        <v>-21282.68</v>
      </c>
      <c r="J869" s="204"/>
      <c r="K869" s="210" t="s">
        <v>325</v>
      </c>
      <c r="L869" s="78"/>
      <c r="M869" s="78"/>
      <c r="N869" s="78"/>
      <c r="O869" s="149"/>
    </row>
    <row r="870" spans="1:15" ht="15" customHeight="1" x14ac:dyDescent="0.35">
      <c r="A870" s="201" t="s">
        <v>566</v>
      </c>
      <c r="B870" s="207" t="s">
        <v>567</v>
      </c>
      <c r="C870" s="208" t="s">
        <v>286</v>
      </c>
      <c r="D870" s="207" t="s">
        <v>287</v>
      </c>
      <c r="E870" s="207" t="s">
        <v>345</v>
      </c>
      <c r="F870" s="207" t="s">
        <v>346</v>
      </c>
      <c r="G870" s="207" t="s">
        <v>81</v>
      </c>
      <c r="H870" s="207" t="s">
        <v>328</v>
      </c>
      <c r="I870" s="209">
        <v>8651182.8000000007</v>
      </c>
      <c r="J870" s="204"/>
      <c r="K870" s="210" t="s">
        <v>293</v>
      </c>
      <c r="L870" s="78"/>
      <c r="M870" s="78"/>
      <c r="N870" s="78"/>
      <c r="O870" s="149"/>
    </row>
    <row r="871" spans="1:15" ht="15" customHeight="1" x14ac:dyDescent="0.35">
      <c r="A871" s="201" t="s">
        <v>566</v>
      </c>
      <c r="B871" s="207" t="s">
        <v>567</v>
      </c>
      <c r="C871" s="208" t="s">
        <v>286</v>
      </c>
      <c r="D871" s="207" t="s">
        <v>287</v>
      </c>
      <c r="E871" s="207" t="s">
        <v>363</v>
      </c>
      <c r="F871" s="207" t="s">
        <v>364</v>
      </c>
      <c r="G871" s="207" t="s">
        <v>81</v>
      </c>
      <c r="H871" s="207" t="s">
        <v>328</v>
      </c>
      <c r="I871" s="209">
        <v>602550.44999999995</v>
      </c>
      <c r="J871" s="204"/>
      <c r="K871" s="210" t="s">
        <v>293</v>
      </c>
      <c r="L871" s="78"/>
      <c r="M871" s="78"/>
      <c r="N871" s="78"/>
      <c r="O871" s="149"/>
    </row>
    <row r="872" spans="1:15" ht="15" customHeight="1" x14ac:dyDescent="0.35">
      <c r="A872" s="201" t="s">
        <v>566</v>
      </c>
      <c r="B872" s="207" t="s">
        <v>567</v>
      </c>
      <c r="C872" s="208" t="s">
        <v>286</v>
      </c>
      <c r="D872" s="207" t="s">
        <v>287</v>
      </c>
      <c r="E872" s="207" t="s">
        <v>365</v>
      </c>
      <c r="F872" s="207" t="s">
        <v>366</v>
      </c>
      <c r="G872" s="207" t="s">
        <v>81</v>
      </c>
      <c r="H872" s="207" t="s">
        <v>328</v>
      </c>
      <c r="I872" s="209">
        <v>175628.82</v>
      </c>
      <c r="J872" s="204"/>
      <c r="K872" s="210" t="s">
        <v>293</v>
      </c>
      <c r="L872" s="78"/>
      <c r="M872" s="78"/>
      <c r="N872" s="78"/>
      <c r="O872" s="149"/>
    </row>
    <row r="873" spans="1:15" ht="15" customHeight="1" x14ac:dyDescent="0.35">
      <c r="A873" s="201" t="s">
        <v>566</v>
      </c>
      <c r="B873" s="207" t="s">
        <v>567</v>
      </c>
      <c r="C873" s="208" t="s">
        <v>286</v>
      </c>
      <c r="D873" s="207" t="s">
        <v>287</v>
      </c>
      <c r="E873" s="207" t="s">
        <v>464</v>
      </c>
      <c r="F873" s="207" t="s">
        <v>465</v>
      </c>
      <c r="G873" s="207" t="s">
        <v>81</v>
      </c>
      <c r="H873" s="207" t="s">
        <v>328</v>
      </c>
      <c r="I873" s="209">
        <v>46174.32</v>
      </c>
      <c r="J873" s="204"/>
      <c r="K873" s="210" t="s">
        <v>293</v>
      </c>
      <c r="L873" s="78"/>
      <c r="M873" s="78"/>
      <c r="N873" s="78"/>
      <c r="O873" s="149"/>
    </row>
    <row r="874" spans="1:15" ht="15" customHeight="1" x14ac:dyDescent="0.35">
      <c r="A874" s="201" t="s">
        <v>566</v>
      </c>
      <c r="B874" s="207" t="s">
        <v>567</v>
      </c>
      <c r="C874" s="208" t="s">
        <v>286</v>
      </c>
      <c r="D874" s="207" t="s">
        <v>287</v>
      </c>
      <c r="E874" s="207" t="s">
        <v>444</v>
      </c>
      <c r="F874" s="207" t="s">
        <v>445</v>
      </c>
      <c r="G874" s="207" t="s">
        <v>81</v>
      </c>
      <c r="H874" s="207" t="s">
        <v>328</v>
      </c>
      <c r="I874" s="209">
        <v>23180.07</v>
      </c>
      <c r="J874" s="204"/>
      <c r="K874" s="210" t="s">
        <v>293</v>
      </c>
      <c r="L874" s="78"/>
      <c r="M874" s="78"/>
      <c r="N874" s="78"/>
      <c r="O874" s="149"/>
    </row>
    <row r="875" spans="1:15" ht="15" customHeight="1" x14ac:dyDescent="0.35">
      <c r="A875" s="201" t="s">
        <v>566</v>
      </c>
      <c r="B875" s="207" t="s">
        <v>567</v>
      </c>
      <c r="C875" s="208" t="s">
        <v>286</v>
      </c>
      <c r="D875" s="207" t="s">
        <v>287</v>
      </c>
      <c r="E875" s="207" t="s">
        <v>347</v>
      </c>
      <c r="F875" s="207" t="s">
        <v>348</v>
      </c>
      <c r="G875" s="207" t="s">
        <v>81</v>
      </c>
      <c r="H875" s="207" t="s">
        <v>328</v>
      </c>
      <c r="I875" s="209">
        <v>3668.25</v>
      </c>
      <c r="J875" s="204"/>
      <c r="K875" s="210" t="s">
        <v>293</v>
      </c>
      <c r="L875" s="78"/>
      <c r="M875" s="78"/>
      <c r="N875" s="78"/>
      <c r="O875" s="149"/>
    </row>
    <row r="876" spans="1:15" ht="15" customHeight="1" x14ac:dyDescent="0.35">
      <c r="A876" s="201" t="s">
        <v>566</v>
      </c>
      <c r="B876" s="207" t="s">
        <v>567</v>
      </c>
      <c r="C876" s="208" t="s">
        <v>286</v>
      </c>
      <c r="D876" s="207" t="s">
        <v>287</v>
      </c>
      <c r="E876" s="207" t="s">
        <v>446</v>
      </c>
      <c r="F876" s="207" t="s">
        <v>447</v>
      </c>
      <c r="G876" s="207" t="s">
        <v>81</v>
      </c>
      <c r="H876" s="207" t="s">
        <v>328</v>
      </c>
      <c r="I876" s="209">
        <v>29834.38</v>
      </c>
      <c r="J876" s="204"/>
      <c r="K876" s="210" t="s">
        <v>293</v>
      </c>
      <c r="L876" s="78"/>
      <c r="M876" s="78"/>
      <c r="N876" s="78"/>
      <c r="O876" s="149"/>
    </row>
    <row r="877" spans="1:15" ht="15" customHeight="1" x14ac:dyDescent="0.35">
      <c r="A877" s="201" t="s">
        <v>566</v>
      </c>
      <c r="B877" s="207" t="s">
        <v>567</v>
      </c>
      <c r="C877" s="208" t="s">
        <v>286</v>
      </c>
      <c r="D877" s="207" t="s">
        <v>287</v>
      </c>
      <c r="E877" s="207" t="s">
        <v>349</v>
      </c>
      <c r="F877" s="207" t="s">
        <v>350</v>
      </c>
      <c r="G877" s="207" t="s">
        <v>81</v>
      </c>
      <c r="H877" s="207" t="s">
        <v>328</v>
      </c>
      <c r="I877" s="209">
        <v>1325698.71</v>
      </c>
      <c r="J877" s="204"/>
      <c r="K877" s="210" t="s">
        <v>296</v>
      </c>
      <c r="L877" s="78"/>
      <c r="M877" s="78"/>
      <c r="N877" s="78"/>
      <c r="O877" s="149"/>
    </row>
    <row r="878" spans="1:15" ht="15" customHeight="1" x14ac:dyDescent="0.35">
      <c r="A878" s="201" t="s">
        <v>566</v>
      </c>
      <c r="B878" s="207" t="s">
        <v>567</v>
      </c>
      <c r="C878" s="208" t="s">
        <v>286</v>
      </c>
      <c r="D878" s="207" t="s">
        <v>287</v>
      </c>
      <c r="E878" s="207" t="s">
        <v>351</v>
      </c>
      <c r="F878" s="207" t="s">
        <v>352</v>
      </c>
      <c r="G878" s="207" t="s">
        <v>81</v>
      </c>
      <c r="H878" s="207" t="s">
        <v>328</v>
      </c>
      <c r="I878" s="209">
        <v>12366.1</v>
      </c>
      <c r="J878" s="204"/>
      <c r="K878" s="210" t="s">
        <v>293</v>
      </c>
      <c r="L878" s="78"/>
      <c r="M878" s="78"/>
      <c r="N878" s="78"/>
      <c r="O878" s="149"/>
    </row>
    <row r="879" spans="1:15" ht="15" customHeight="1" x14ac:dyDescent="0.35">
      <c r="A879" s="201" t="s">
        <v>566</v>
      </c>
      <c r="B879" s="207" t="s">
        <v>567</v>
      </c>
      <c r="C879" s="208" t="s">
        <v>286</v>
      </c>
      <c r="D879" s="207" t="s">
        <v>287</v>
      </c>
      <c r="E879" s="207" t="s">
        <v>353</v>
      </c>
      <c r="F879" s="207" t="s">
        <v>354</v>
      </c>
      <c r="G879" s="207" t="s">
        <v>81</v>
      </c>
      <c r="H879" s="207" t="s">
        <v>328</v>
      </c>
      <c r="I879" s="209">
        <v>-12366.1</v>
      </c>
      <c r="J879" s="204"/>
      <c r="K879" s="210" t="s">
        <v>293</v>
      </c>
      <c r="L879" s="78"/>
      <c r="M879" s="78"/>
      <c r="N879" s="78"/>
      <c r="O879" s="149"/>
    </row>
    <row r="880" spans="1:15" ht="15" customHeight="1" x14ac:dyDescent="0.35">
      <c r="A880" s="201" t="s">
        <v>566</v>
      </c>
      <c r="B880" s="207" t="s">
        <v>567</v>
      </c>
      <c r="C880" s="208" t="s">
        <v>286</v>
      </c>
      <c r="D880" s="207" t="s">
        <v>287</v>
      </c>
      <c r="E880" s="207" t="s">
        <v>355</v>
      </c>
      <c r="F880" s="207" t="s">
        <v>356</v>
      </c>
      <c r="G880" s="207" t="s">
        <v>81</v>
      </c>
      <c r="H880" s="207" t="s">
        <v>328</v>
      </c>
      <c r="I880" s="209">
        <v>1401658.26</v>
      </c>
      <c r="J880" s="204"/>
      <c r="K880" s="210" t="s">
        <v>301</v>
      </c>
      <c r="L880" s="78"/>
      <c r="M880" s="78"/>
      <c r="N880" s="78"/>
      <c r="O880" s="149"/>
    </row>
    <row r="881" spans="1:15" ht="15" customHeight="1" x14ac:dyDescent="0.35">
      <c r="A881" s="201" t="s">
        <v>566</v>
      </c>
      <c r="B881" s="207" t="s">
        <v>567</v>
      </c>
      <c r="C881" s="208" t="s">
        <v>286</v>
      </c>
      <c r="D881" s="207" t="s">
        <v>287</v>
      </c>
      <c r="E881" s="207" t="s">
        <v>415</v>
      </c>
      <c r="F881" s="207" t="s">
        <v>416</v>
      </c>
      <c r="G881" s="207" t="s">
        <v>81</v>
      </c>
      <c r="H881" s="207" t="s">
        <v>328</v>
      </c>
      <c r="I881" s="209">
        <v>6939.61</v>
      </c>
      <c r="J881" s="204"/>
      <c r="K881" s="210" t="s">
        <v>292</v>
      </c>
      <c r="L881" s="78"/>
      <c r="M881" s="78"/>
      <c r="N881" s="78"/>
      <c r="O881" s="149"/>
    </row>
    <row r="882" spans="1:15" ht="15" customHeight="1" x14ac:dyDescent="0.35">
      <c r="A882" s="201" t="s">
        <v>566</v>
      </c>
      <c r="B882" s="207" t="s">
        <v>567</v>
      </c>
      <c r="C882" s="208" t="s">
        <v>286</v>
      </c>
      <c r="D882" s="207" t="s">
        <v>287</v>
      </c>
      <c r="E882" s="207" t="s">
        <v>448</v>
      </c>
      <c r="F882" s="207" t="s">
        <v>449</v>
      </c>
      <c r="G882" s="207" t="s">
        <v>81</v>
      </c>
      <c r="H882" s="207" t="s">
        <v>328</v>
      </c>
      <c r="I882" s="209">
        <v>19485.560000000001</v>
      </c>
      <c r="J882" s="204"/>
      <c r="K882" s="210" t="s">
        <v>292</v>
      </c>
      <c r="L882" s="78"/>
      <c r="M882" s="78"/>
      <c r="N882" s="78"/>
      <c r="O882" s="149"/>
    </row>
    <row r="883" spans="1:15" ht="15" customHeight="1" x14ac:dyDescent="0.35">
      <c r="A883" s="201" t="s">
        <v>566</v>
      </c>
      <c r="B883" s="207" t="s">
        <v>567</v>
      </c>
      <c r="C883" s="208" t="s">
        <v>286</v>
      </c>
      <c r="D883" s="207" t="s">
        <v>287</v>
      </c>
      <c r="E883" s="207" t="s">
        <v>367</v>
      </c>
      <c r="F883" s="207" t="s">
        <v>368</v>
      </c>
      <c r="G883" s="207" t="s">
        <v>81</v>
      </c>
      <c r="H883" s="207" t="s">
        <v>328</v>
      </c>
      <c r="I883" s="209">
        <v>13954.91</v>
      </c>
      <c r="J883" s="204"/>
      <c r="K883" s="210" t="s">
        <v>292</v>
      </c>
      <c r="L883" s="78"/>
      <c r="M883" s="78"/>
      <c r="N883" s="78"/>
      <c r="O883" s="149"/>
    </row>
    <row r="884" spans="1:15" ht="15" customHeight="1" x14ac:dyDescent="0.35">
      <c r="A884" s="201" t="s">
        <v>566</v>
      </c>
      <c r="B884" s="207" t="s">
        <v>567</v>
      </c>
      <c r="C884" s="208" t="s">
        <v>286</v>
      </c>
      <c r="D884" s="207" t="s">
        <v>287</v>
      </c>
      <c r="E884" s="207" t="s">
        <v>373</v>
      </c>
      <c r="F884" s="207" t="s">
        <v>374</v>
      </c>
      <c r="G884" s="207" t="s">
        <v>81</v>
      </c>
      <c r="H884" s="207" t="s">
        <v>328</v>
      </c>
      <c r="I884" s="209">
        <v>24.4</v>
      </c>
      <c r="J884" s="204"/>
      <c r="K884" s="210" t="s">
        <v>292</v>
      </c>
      <c r="L884" s="78"/>
      <c r="M884" s="78"/>
      <c r="N884" s="78"/>
      <c r="O884" s="149"/>
    </row>
    <row r="885" spans="1:15" ht="15" customHeight="1" x14ac:dyDescent="0.35">
      <c r="A885" s="201" t="s">
        <v>566</v>
      </c>
      <c r="B885" s="207" t="s">
        <v>567</v>
      </c>
      <c r="C885" s="208" t="s">
        <v>286</v>
      </c>
      <c r="D885" s="207" t="s">
        <v>287</v>
      </c>
      <c r="E885" s="207" t="s">
        <v>375</v>
      </c>
      <c r="F885" s="207" t="s">
        <v>376</v>
      </c>
      <c r="G885" s="207" t="s">
        <v>81</v>
      </c>
      <c r="H885" s="207" t="s">
        <v>328</v>
      </c>
      <c r="I885" s="209">
        <v>39972.97</v>
      </c>
      <c r="J885" s="204"/>
      <c r="K885" s="210" t="s">
        <v>292</v>
      </c>
      <c r="L885" s="78"/>
      <c r="M885" s="78"/>
      <c r="N885" s="78"/>
      <c r="O885" s="149"/>
    </row>
    <row r="886" spans="1:15" ht="15" customHeight="1" x14ac:dyDescent="0.35">
      <c r="A886" s="201" t="s">
        <v>566</v>
      </c>
      <c r="B886" s="207" t="s">
        <v>567</v>
      </c>
      <c r="C886" s="208" t="s">
        <v>286</v>
      </c>
      <c r="D886" s="207" t="s">
        <v>287</v>
      </c>
      <c r="E886" s="207" t="s">
        <v>480</v>
      </c>
      <c r="F886" s="207" t="s">
        <v>481</v>
      </c>
      <c r="G886" s="207" t="s">
        <v>81</v>
      </c>
      <c r="H886" s="207" t="s">
        <v>328</v>
      </c>
      <c r="I886" s="209">
        <v>1035.75</v>
      </c>
      <c r="J886" s="204"/>
      <c r="K886" s="210" t="s">
        <v>292</v>
      </c>
      <c r="L886" s="78"/>
      <c r="M886" s="78"/>
      <c r="N886" s="78"/>
      <c r="O886" s="149"/>
    </row>
    <row r="887" spans="1:15" ht="15" customHeight="1" x14ac:dyDescent="0.35">
      <c r="A887" s="201" t="s">
        <v>566</v>
      </c>
      <c r="B887" s="207" t="s">
        <v>567</v>
      </c>
      <c r="C887" s="208" t="s">
        <v>286</v>
      </c>
      <c r="D887" s="207" t="s">
        <v>287</v>
      </c>
      <c r="E887" s="207" t="s">
        <v>377</v>
      </c>
      <c r="F887" s="207" t="s">
        <v>378</v>
      </c>
      <c r="G887" s="207" t="s">
        <v>81</v>
      </c>
      <c r="H887" s="207" t="s">
        <v>328</v>
      </c>
      <c r="I887" s="209">
        <v>10351.18</v>
      </c>
      <c r="J887" s="204"/>
      <c r="K887" s="210" t="s">
        <v>292</v>
      </c>
      <c r="L887" s="78"/>
      <c r="M887" s="78"/>
      <c r="N887" s="78"/>
      <c r="O887" s="149"/>
    </row>
    <row r="888" spans="1:15" ht="15" customHeight="1" x14ac:dyDescent="0.35">
      <c r="A888" s="201" t="s">
        <v>566</v>
      </c>
      <c r="B888" s="207" t="s">
        <v>567</v>
      </c>
      <c r="C888" s="208" t="s">
        <v>286</v>
      </c>
      <c r="D888" s="207" t="s">
        <v>287</v>
      </c>
      <c r="E888" s="207" t="s">
        <v>288</v>
      </c>
      <c r="F888" s="207" t="s">
        <v>289</v>
      </c>
      <c r="G888" s="207" t="s">
        <v>81</v>
      </c>
      <c r="H888" s="207" t="s">
        <v>328</v>
      </c>
      <c r="I888" s="209">
        <v>5314.72</v>
      </c>
      <c r="J888" s="204"/>
      <c r="K888" s="210" t="s">
        <v>292</v>
      </c>
      <c r="L888" s="78"/>
      <c r="M888" s="78"/>
      <c r="N888" s="78"/>
      <c r="O888" s="149"/>
    </row>
    <row r="889" spans="1:15" ht="15" customHeight="1" x14ac:dyDescent="0.35">
      <c r="A889" s="201" t="s">
        <v>566</v>
      </c>
      <c r="B889" s="207" t="s">
        <v>567</v>
      </c>
      <c r="C889" s="208" t="s">
        <v>286</v>
      </c>
      <c r="D889" s="207" t="s">
        <v>287</v>
      </c>
      <c r="E889" s="207" t="s">
        <v>379</v>
      </c>
      <c r="F889" s="207" t="s">
        <v>380</v>
      </c>
      <c r="G889" s="207" t="s">
        <v>81</v>
      </c>
      <c r="H889" s="207" t="s">
        <v>328</v>
      </c>
      <c r="I889" s="209">
        <v>4991</v>
      </c>
      <c r="J889" s="204"/>
      <c r="K889" s="210" t="s">
        <v>292</v>
      </c>
      <c r="L889" s="78"/>
      <c r="M889" s="78"/>
      <c r="N889" s="78"/>
      <c r="O889" s="149"/>
    </row>
    <row r="890" spans="1:15" ht="15" customHeight="1" x14ac:dyDescent="0.35">
      <c r="A890" s="201" t="s">
        <v>566</v>
      </c>
      <c r="B890" s="207" t="s">
        <v>567</v>
      </c>
      <c r="C890" s="208" t="s">
        <v>286</v>
      </c>
      <c r="D890" s="207" t="s">
        <v>287</v>
      </c>
      <c r="E890" s="207" t="s">
        <v>357</v>
      </c>
      <c r="F890" s="207" t="s">
        <v>358</v>
      </c>
      <c r="G890" s="207" t="s">
        <v>81</v>
      </c>
      <c r="H890" s="207" t="s">
        <v>328</v>
      </c>
      <c r="I890" s="209">
        <v>131.25</v>
      </c>
      <c r="J890" s="204"/>
      <c r="K890" s="210" t="s">
        <v>292</v>
      </c>
      <c r="L890" s="78"/>
      <c r="M890" s="78"/>
      <c r="N890" s="78"/>
      <c r="O890" s="149"/>
    </row>
    <row r="891" spans="1:15" ht="15" customHeight="1" x14ac:dyDescent="0.35">
      <c r="A891" s="201" t="s">
        <v>566</v>
      </c>
      <c r="B891" s="207" t="s">
        <v>567</v>
      </c>
      <c r="C891" s="208" t="s">
        <v>286</v>
      </c>
      <c r="D891" s="207" t="s">
        <v>287</v>
      </c>
      <c r="E891" s="207" t="s">
        <v>385</v>
      </c>
      <c r="F891" s="207" t="s">
        <v>386</v>
      </c>
      <c r="G891" s="207" t="s">
        <v>81</v>
      </c>
      <c r="H891" s="207" t="s">
        <v>328</v>
      </c>
      <c r="I891" s="209">
        <v>636.53</v>
      </c>
      <c r="J891" s="204"/>
      <c r="K891" s="210" t="s">
        <v>292</v>
      </c>
      <c r="L891" s="78"/>
      <c r="M891" s="78"/>
      <c r="N891" s="78"/>
      <c r="O891" s="149"/>
    </row>
    <row r="892" spans="1:15" ht="15" customHeight="1" x14ac:dyDescent="0.35">
      <c r="A892" s="201" t="s">
        <v>566</v>
      </c>
      <c r="B892" s="207" t="s">
        <v>567</v>
      </c>
      <c r="C892" s="208" t="s">
        <v>286</v>
      </c>
      <c r="D892" s="207" t="s">
        <v>287</v>
      </c>
      <c r="E892" s="207" t="s">
        <v>385</v>
      </c>
      <c r="F892" s="207" t="s">
        <v>386</v>
      </c>
      <c r="G892" s="207" t="s">
        <v>484</v>
      </c>
      <c r="H892" s="207" t="s">
        <v>485</v>
      </c>
      <c r="I892" s="209">
        <v>6436.83</v>
      </c>
      <c r="J892" s="204"/>
      <c r="K892" s="210" t="s">
        <v>292</v>
      </c>
      <c r="L892" s="78"/>
      <c r="M892" s="78"/>
      <c r="N892" s="78"/>
      <c r="O892" s="149"/>
    </row>
    <row r="893" spans="1:15" ht="15" customHeight="1" x14ac:dyDescent="0.35">
      <c r="A893" s="201" t="s">
        <v>566</v>
      </c>
      <c r="B893" s="207" t="s">
        <v>567</v>
      </c>
      <c r="C893" s="208" t="s">
        <v>286</v>
      </c>
      <c r="D893" s="207" t="s">
        <v>287</v>
      </c>
      <c r="E893" s="207" t="s">
        <v>494</v>
      </c>
      <c r="F893" s="207" t="s">
        <v>495</v>
      </c>
      <c r="G893" s="207" t="s">
        <v>81</v>
      </c>
      <c r="H893" s="207" t="s">
        <v>328</v>
      </c>
      <c r="I893" s="209">
        <v>22996</v>
      </c>
      <c r="J893" s="204"/>
      <c r="K893" s="210" t="s">
        <v>292</v>
      </c>
      <c r="L893" s="78"/>
      <c r="M893" s="78"/>
      <c r="N893" s="78"/>
      <c r="O893" s="149"/>
    </row>
    <row r="894" spans="1:15" ht="15" customHeight="1" x14ac:dyDescent="0.35">
      <c r="A894" s="201" t="s">
        <v>566</v>
      </c>
      <c r="B894" s="207" t="s">
        <v>567</v>
      </c>
      <c r="C894" s="208" t="s">
        <v>286</v>
      </c>
      <c r="D894" s="207" t="s">
        <v>287</v>
      </c>
      <c r="E894" s="207" t="s">
        <v>494</v>
      </c>
      <c r="F894" s="207" t="s">
        <v>495</v>
      </c>
      <c r="G894" s="207" t="s">
        <v>510</v>
      </c>
      <c r="H894" s="207" t="s">
        <v>511</v>
      </c>
      <c r="I894" s="209">
        <v>16032.6</v>
      </c>
      <c r="J894" s="204"/>
      <c r="K894" s="210" t="s">
        <v>292</v>
      </c>
      <c r="L894" s="78"/>
      <c r="M894" s="78"/>
      <c r="N894" s="78"/>
      <c r="O894" s="149"/>
    </row>
    <row r="895" spans="1:15" ht="15" customHeight="1" x14ac:dyDescent="0.35">
      <c r="A895" s="201" t="s">
        <v>566</v>
      </c>
      <c r="B895" s="207" t="s">
        <v>567</v>
      </c>
      <c r="C895" s="208" t="s">
        <v>286</v>
      </c>
      <c r="D895" s="207" t="s">
        <v>287</v>
      </c>
      <c r="E895" s="207" t="s">
        <v>312</v>
      </c>
      <c r="F895" s="207" t="s">
        <v>313</v>
      </c>
      <c r="G895" s="207" t="s">
        <v>81</v>
      </c>
      <c r="H895" s="207" t="s">
        <v>328</v>
      </c>
      <c r="I895" s="209">
        <v>17209.650000000001</v>
      </c>
      <c r="J895" s="204"/>
      <c r="K895" s="210" t="s">
        <v>306</v>
      </c>
      <c r="L895" s="78"/>
      <c r="M895" s="78"/>
      <c r="N895" s="78"/>
      <c r="O895" s="149"/>
    </row>
    <row r="896" spans="1:15" ht="15" customHeight="1" x14ac:dyDescent="0.35">
      <c r="A896" s="201" t="s">
        <v>566</v>
      </c>
      <c r="B896" s="207" t="s">
        <v>567</v>
      </c>
      <c r="C896" s="208" t="s">
        <v>286</v>
      </c>
      <c r="D896" s="207" t="s">
        <v>287</v>
      </c>
      <c r="E896" s="207" t="s">
        <v>454</v>
      </c>
      <c r="F896" s="207" t="s">
        <v>455</v>
      </c>
      <c r="G896" s="207" t="s">
        <v>81</v>
      </c>
      <c r="H896" s="207" t="s">
        <v>328</v>
      </c>
      <c r="I896" s="209">
        <v>-1156644</v>
      </c>
      <c r="J896" s="204"/>
      <c r="K896" s="210" t="s">
        <v>317</v>
      </c>
      <c r="L896" s="78"/>
      <c r="M896" s="78"/>
      <c r="N896" s="78"/>
      <c r="O896" s="149"/>
    </row>
    <row r="897" spans="1:15" ht="15" customHeight="1" x14ac:dyDescent="0.35">
      <c r="A897" s="201" t="s">
        <v>566</v>
      </c>
      <c r="B897" s="207" t="s">
        <v>567</v>
      </c>
      <c r="C897" s="208" t="s">
        <v>286</v>
      </c>
      <c r="D897" s="207" t="s">
        <v>287</v>
      </c>
      <c r="E897" s="207" t="s">
        <v>568</v>
      </c>
      <c r="F897" s="207" t="s">
        <v>569</v>
      </c>
      <c r="G897" s="207" t="s">
        <v>81</v>
      </c>
      <c r="H897" s="207" t="s">
        <v>328</v>
      </c>
      <c r="I897" s="209">
        <v>59</v>
      </c>
      <c r="J897" s="204"/>
      <c r="K897" s="210" t="s">
        <v>316</v>
      </c>
      <c r="L897" s="78"/>
      <c r="M897" s="78"/>
      <c r="N897" s="78"/>
      <c r="O897" s="149"/>
    </row>
    <row r="898" spans="1:15" ht="15" customHeight="1" x14ac:dyDescent="0.35">
      <c r="A898" s="201" t="s">
        <v>566</v>
      </c>
      <c r="B898" s="207" t="s">
        <v>567</v>
      </c>
      <c r="C898" s="208" t="s">
        <v>286</v>
      </c>
      <c r="D898" s="207" t="s">
        <v>287</v>
      </c>
      <c r="E898" s="207" t="s">
        <v>401</v>
      </c>
      <c r="F898" s="207" t="s">
        <v>402</v>
      </c>
      <c r="G898" s="207" t="s">
        <v>81</v>
      </c>
      <c r="H898" s="207" t="s">
        <v>328</v>
      </c>
      <c r="I898" s="209">
        <v>-903221</v>
      </c>
      <c r="J898" s="204"/>
      <c r="K898" s="210" t="s">
        <v>311</v>
      </c>
      <c r="L898" s="78"/>
      <c r="M898" s="78"/>
      <c r="N898" s="78"/>
      <c r="O898" s="149"/>
    </row>
    <row r="899" spans="1:15" ht="15" customHeight="1" x14ac:dyDescent="0.35">
      <c r="A899" s="201" t="s">
        <v>566</v>
      </c>
      <c r="B899" s="207" t="s">
        <v>567</v>
      </c>
      <c r="C899" s="208" t="s">
        <v>286</v>
      </c>
      <c r="D899" s="207" t="s">
        <v>287</v>
      </c>
      <c r="E899" s="207" t="s">
        <v>320</v>
      </c>
      <c r="F899" s="207" t="s">
        <v>313</v>
      </c>
      <c r="G899" s="207" t="s">
        <v>81</v>
      </c>
      <c r="H899" s="207" t="s">
        <v>328</v>
      </c>
      <c r="I899" s="209">
        <v>-17209.650000000001</v>
      </c>
      <c r="J899" s="204"/>
      <c r="K899" s="210" t="s">
        <v>314</v>
      </c>
      <c r="L899" s="78"/>
      <c r="M899" s="78"/>
      <c r="N899" s="78"/>
      <c r="O899" s="149"/>
    </row>
    <row r="900" spans="1:15" ht="15" customHeight="1" x14ac:dyDescent="0.35">
      <c r="A900" s="201" t="s">
        <v>566</v>
      </c>
      <c r="B900" s="207" t="s">
        <v>567</v>
      </c>
      <c r="C900" s="208" t="s">
        <v>458</v>
      </c>
      <c r="D900" s="207" t="s">
        <v>459</v>
      </c>
      <c r="E900" s="207" t="s">
        <v>373</v>
      </c>
      <c r="F900" s="207" t="s">
        <v>374</v>
      </c>
      <c r="G900" s="207" t="s">
        <v>81</v>
      </c>
      <c r="H900" s="207" t="s">
        <v>328</v>
      </c>
      <c r="I900" s="209">
        <v>334201.40000000002</v>
      </c>
      <c r="J900" s="204"/>
      <c r="K900" s="210" t="s">
        <v>292</v>
      </c>
      <c r="L900" s="78"/>
      <c r="M900" s="78"/>
      <c r="N900" s="78"/>
      <c r="O900" s="149"/>
    </row>
    <row r="901" spans="1:15" ht="15" customHeight="1" x14ac:dyDescent="0.35">
      <c r="A901" s="201" t="s">
        <v>566</v>
      </c>
      <c r="B901" s="207" t="s">
        <v>567</v>
      </c>
      <c r="C901" s="208" t="s">
        <v>458</v>
      </c>
      <c r="D901" s="207" t="s">
        <v>459</v>
      </c>
      <c r="E901" s="207" t="s">
        <v>312</v>
      </c>
      <c r="F901" s="207" t="s">
        <v>313</v>
      </c>
      <c r="G901" s="207" t="s">
        <v>81</v>
      </c>
      <c r="H901" s="207" t="s">
        <v>328</v>
      </c>
      <c r="I901" s="209">
        <v>50135.54</v>
      </c>
      <c r="J901" s="204"/>
      <c r="K901" s="210" t="s">
        <v>306</v>
      </c>
      <c r="L901" s="78"/>
      <c r="M901" s="78"/>
      <c r="N901" s="78"/>
      <c r="O901" s="149"/>
    </row>
    <row r="902" spans="1:15" ht="15" customHeight="1" x14ac:dyDescent="0.35">
      <c r="A902" s="201" t="s">
        <v>566</v>
      </c>
      <c r="B902" s="207" t="s">
        <v>567</v>
      </c>
      <c r="C902" s="208" t="s">
        <v>458</v>
      </c>
      <c r="D902" s="207" t="s">
        <v>459</v>
      </c>
      <c r="E902" s="207" t="s">
        <v>419</v>
      </c>
      <c r="F902" s="207" t="s">
        <v>420</v>
      </c>
      <c r="G902" s="207" t="s">
        <v>81</v>
      </c>
      <c r="H902" s="207" t="s">
        <v>328</v>
      </c>
      <c r="I902" s="209">
        <v>21250.6</v>
      </c>
      <c r="J902" s="204"/>
      <c r="K902" s="210" t="s">
        <v>325</v>
      </c>
      <c r="L902" s="78"/>
      <c r="M902" s="78"/>
      <c r="N902" s="78"/>
      <c r="O902" s="149"/>
    </row>
    <row r="903" spans="1:15" ht="15" customHeight="1" x14ac:dyDescent="0.35">
      <c r="A903" s="201" t="s">
        <v>566</v>
      </c>
      <c r="B903" s="207" t="s">
        <v>567</v>
      </c>
      <c r="C903" s="208" t="s">
        <v>458</v>
      </c>
      <c r="D903" s="207" t="s">
        <v>459</v>
      </c>
      <c r="E903" s="207" t="s">
        <v>460</v>
      </c>
      <c r="F903" s="207" t="s">
        <v>461</v>
      </c>
      <c r="G903" s="207" t="s">
        <v>81</v>
      </c>
      <c r="H903" s="207" t="s">
        <v>328</v>
      </c>
      <c r="I903" s="209">
        <v>-311432</v>
      </c>
      <c r="J903" s="204"/>
      <c r="K903" s="210" t="s">
        <v>315</v>
      </c>
      <c r="L903" s="78"/>
      <c r="M903" s="78"/>
      <c r="N903" s="78"/>
      <c r="O903" s="149"/>
    </row>
    <row r="904" spans="1:15" ht="15" customHeight="1" x14ac:dyDescent="0.35">
      <c r="A904" s="201" t="s">
        <v>566</v>
      </c>
      <c r="B904" s="207" t="s">
        <v>567</v>
      </c>
      <c r="C904" s="208" t="s">
        <v>458</v>
      </c>
      <c r="D904" s="207" t="s">
        <v>459</v>
      </c>
      <c r="E904" s="207" t="s">
        <v>320</v>
      </c>
      <c r="F904" s="207" t="s">
        <v>313</v>
      </c>
      <c r="G904" s="207" t="s">
        <v>81</v>
      </c>
      <c r="H904" s="207" t="s">
        <v>328</v>
      </c>
      <c r="I904" s="209">
        <v>-50135.54</v>
      </c>
      <c r="J904" s="204"/>
      <c r="K904" s="210" t="s">
        <v>314</v>
      </c>
      <c r="L904" s="78"/>
      <c r="M904" s="78"/>
      <c r="N904" s="78"/>
      <c r="O904" s="149"/>
    </row>
    <row r="905" spans="1:15" ht="15" customHeight="1" x14ac:dyDescent="0.35">
      <c r="A905" s="201" t="s">
        <v>566</v>
      </c>
      <c r="B905" s="207" t="s">
        <v>567</v>
      </c>
      <c r="C905" s="208" t="s">
        <v>458</v>
      </c>
      <c r="D905" s="207" t="s">
        <v>459</v>
      </c>
      <c r="E905" s="207" t="s">
        <v>430</v>
      </c>
      <c r="F905" s="207" t="s">
        <v>431</v>
      </c>
      <c r="G905" s="207" t="s">
        <v>81</v>
      </c>
      <c r="H905" s="207" t="s">
        <v>328</v>
      </c>
      <c r="I905" s="209">
        <v>-44044.14</v>
      </c>
      <c r="J905" s="204"/>
      <c r="K905" s="210" t="s">
        <v>325</v>
      </c>
      <c r="L905" s="78"/>
      <c r="M905" s="78"/>
      <c r="N905" s="78"/>
      <c r="O905" s="149"/>
    </row>
    <row r="906" spans="1:15" ht="15" customHeight="1" x14ac:dyDescent="0.35">
      <c r="A906" s="201" t="s">
        <v>570</v>
      </c>
      <c r="B906" s="207" t="s">
        <v>571</v>
      </c>
      <c r="C906" s="208" t="s">
        <v>286</v>
      </c>
      <c r="D906" s="207" t="s">
        <v>287</v>
      </c>
      <c r="E906" s="207" t="s">
        <v>434</v>
      </c>
      <c r="F906" s="207" t="s">
        <v>435</v>
      </c>
      <c r="G906" s="207" t="s">
        <v>81</v>
      </c>
      <c r="H906" s="207" t="s">
        <v>328</v>
      </c>
      <c r="I906" s="209">
        <v>13176</v>
      </c>
      <c r="J906" s="204"/>
      <c r="K906" s="210" t="s">
        <v>292</v>
      </c>
      <c r="L906" s="78"/>
      <c r="M906" s="78"/>
      <c r="N906" s="78"/>
      <c r="O906" s="149"/>
    </row>
    <row r="907" spans="1:15" ht="15" customHeight="1" x14ac:dyDescent="0.35">
      <c r="A907" s="201" t="s">
        <v>570</v>
      </c>
      <c r="B907" s="207" t="s">
        <v>571</v>
      </c>
      <c r="C907" s="208" t="s">
        <v>286</v>
      </c>
      <c r="D907" s="207" t="s">
        <v>287</v>
      </c>
      <c r="E907" s="207" t="s">
        <v>288</v>
      </c>
      <c r="F907" s="207" t="s">
        <v>289</v>
      </c>
      <c r="G907" s="207" t="s">
        <v>81</v>
      </c>
      <c r="H907" s="207" t="s">
        <v>328</v>
      </c>
      <c r="I907" s="209">
        <v>-12825</v>
      </c>
      <c r="J907" s="204"/>
      <c r="K907" s="210" t="s">
        <v>292</v>
      </c>
      <c r="L907" s="78"/>
      <c r="M907" s="78"/>
      <c r="N907" s="78"/>
      <c r="O907" s="149"/>
    </row>
    <row r="908" spans="1:15" ht="15" customHeight="1" x14ac:dyDescent="0.35">
      <c r="A908" s="201" t="s">
        <v>570</v>
      </c>
      <c r="B908" s="207" t="s">
        <v>571</v>
      </c>
      <c r="C908" s="208" t="s">
        <v>286</v>
      </c>
      <c r="D908" s="207" t="s">
        <v>287</v>
      </c>
      <c r="E908" s="207" t="s">
        <v>312</v>
      </c>
      <c r="F908" s="207" t="s">
        <v>313</v>
      </c>
      <c r="G908" s="207" t="s">
        <v>81</v>
      </c>
      <c r="H908" s="207" t="s">
        <v>328</v>
      </c>
      <c r="I908" s="209">
        <v>-351</v>
      </c>
      <c r="J908" s="204"/>
      <c r="K908" s="210" t="s">
        <v>306</v>
      </c>
      <c r="L908" s="78"/>
      <c r="M908" s="78"/>
      <c r="N908" s="78"/>
      <c r="O908" s="149"/>
    </row>
    <row r="909" spans="1:15" ht="15" customHeight="1" x14ac:dyDescent="0.35">
      <c r="A909" s="201" t="s">
        <v>570</v>
      </c>
      <c r="B909" s="207" t="s">
        <v>571</v>
      </c>
      <c r="C909" s="208" t="s">
        <v>286</v>
      </c>
      <c r="D909" s="207" t="s">
        <v>287</v>
      </c>
      <c r="E909" s="207" t="s">
        <v>320</v>
      </c>
      <c r="F909" s="207" t="s">
        <v>313</v>
      </c>
      <c r="G909" s="207" t="s">
        <v>81</v>
      </c>
      <c r="H909" s="207" t="s">
        <v>328</v>
      </c>
      <c r="I909" s="209">
        <v>351</v>
      </c>
      <c r="J909" s="204"/>
      <c r="K909" s="210" t="s">
        <v>314</v>
      </c>
      <c r="L909" s="78"/>
      <c r="M909" s="78"/>
      <c r="N909" s="78"/>
      <c r="O909" s="149"/>
    </row>
    <row r="910" spans="1:15" ht="15" customHeight="1" x14ac:dyDescent="0.35">
      <c r="A910" s="201" t="s">
        <v>572</v>
      </c>
      <c r="B910" s="207" t="s">
        <v>573</v>
      </c>
      <c r="C910" s="208" t="s">
        <v>286</v>
      </c>
      <c r="D910" s="207" t="s">
        <v>287</v>
      </c>
      <c r="E910" s="207" t="s">
        <v>345</v>
      </c>
      <c r="F910" s="207" t="s">
        <v>346</v>
      </c>
      <c r="G910" s="207" t="s">
        <v>81</v>
      </c>
      <c r="H910" s="207" t="s">
        <v>328</v>
      </c>
      <c r="I910" s="209">
        <v>3301193.45</v>
      </c>
      <c r="J910" s="204"/>
      <c r="K910" s="210" t="s">
        <v>293</v>
      </c>
      <c r="L910" s="78"/>
      <c r="M910" s="78"/>
      <c r="N910" s="78"/>
      <c r="O910" s="149"/>
    </row>
    <row r="911" spans="1:15" ht="15" customHeight="1" x14ac:dyDescent="0.35">
      <c r="A911" s="201" t="s">
        <v>572</v>
      </c>
      <c r="B911" s="207" t="s">
        <v>573</v>
      </c>
      <c r="C911" s="208" t="s">
        <v>286</v>
      </c>
      <c r="D911" s="207" t="s">
        <v>287</v>
      </c>
      <c r="E911" s="207" t="s">
        <v>347</v>
      </c>
      <c r="F911" s="207" t="s">
        <v>348</v>
      </c>
      <c r="G911" s="207" t="s">
        <v>81</v>
      </c>
      <c r="H911" s="207" t="s">
        <v>328</v>
      </c>
      <c r="I911" s="209">
        <v>1822.2</v>
      </c>
      <c r="J911" s="204"/>
      <c r="K911" s="210" t="s">
        <v>293</v>
      </c>
      <c r="L911" s="78"/>
      <c r="M911" s="78"/>
      <c r="N911" s="78"/>
      <c r="O911" s="149"/>
    </row>
    <row r="912" spans="1:15" ht="15" customHeight="1" x14ac:dyDescent="0.35">
      <c r="A912" s="201" t="s">
        <v>572</v>
      </c>
      <c r="B912" s="207" t="s">
        <v>573</v>
      </c>
      <c r="C912" s="208" t="s">
        <v>286</v>
      </c>
      <c r="D912" s="207" t="s">
        <v>287</v>
      </c>
      <c r="E912" s="207" t="s">
        <v>349</v>
      </c>
      <c r="F912" s="207" t="s">
        <v>350</v>
      </c>
      <c r="G912" s="207" t="s">
        <v>81</v>
      </c>
      <c r="H912" s="207" t="s">
        <v>328</v>
      </c>
      <c r="I912" s="209">
        <v>463606.08</v>
      </c>
      <c r="J912" s="204"/>
      <c r="K912" s="210" t="s">
        <v>296</v>
      </c>
      <c r="L912" s="78"/>
      <c r="M912" s="78"/>
      <c r="N912" s="78"/>
      <c r="O912" s="149"/>
    </row>
    <row r="913" spans="1:15" ht="15" customHeight="1" x14ac:dyDescent="0.35">
      <c r="A913" s="201" t="s">
        <v>572</v>
      </c>
      <c r="B913" s="207" t="s">
        <v>573</v>
      </c>
      <c r="C913" s="208" t="s">
        <v>286</v>
      </c>
      <c r="D913" s="207" t="s">
        <v>287</v>
      </c>
      <c r="E913" s="207" t="s">
        <v>351</v>
      </c>
      <c r="F913" s="207" t="s">
        <v>352</v>
      </c>
      <c r="G913" s="207" t="s">
        <v>81</v>
      </c>
      <c r="H913" s="207" t="s">
        <v>328</v>
      </c>
      <c r="I913" s="209">
        <v>3161.7</v>
      </c>
      <c r="J913" s="204"/>
      <c r="K913" s="210" t="s">
        <v>293</v>
      </c>
      <c r="L913" s="78"/>
      <c r="M913" s="78"/>
      <c r="N913" s="78"/>
      <c r="O913" s="149"/>
    </row>
    <row r="914" spans="1:15" ht="15" customHeight="1" x14ac:dyDescent="0.35">
      <c r="A914" s="201" t="s">
        <v>572</v>
      </c>
      <c r="B914" s="207" t="s">
        <v>573</v>
      </c>
      <c r="C914" s="208" t="s">
        <v>286</v>
      </c>
      <c r="D914" s="207" t="s">
        <v>287</v>
      </c>
      <c r="E914" s="207" t="s">
        <v>353</v>
      </c>
      <c r="F914" s="207" t="s">
        <v>354</v>
      </c>
      <c r="G914" s="207" t="s">
        <v>81</v>
      </c>
      <c r="H914" s="207" t="s">
        <v>328</v>
      </c>
      <c r="I914" s="209">
        <v>-3161.7</v>
      </c>
      <c r="J914" s="204"/>
      <c r="K914" s="210" t="s">
        <v>293</v>
      </c>
      <c r="L914" s="78"/>
      <c r="M914" s="78"/>
      <c r="N914" s="78"/>
      <c r="O914" s="149"/>
    </row>
    <row r="915" spans="1:15" ht="15" customHeight="1" x14ac:dyDescent="0.35">
      <c r="A915" s="201" t="s">
        <v>572</v>
      </c>
      <c r="B915" s="207" t="s">
        <v>573</v>
      </c>
      <c r="C915" s="208" t="s">
        <v>286</v>
      </c>
      <c r="D915" s="207" t="s">
        <v>287</v>
      </c>
      <c r="E915" s="207" t="s">
        <v>355</v>
      </c>
      <c r="F915" s="207" t="s">
        <v>356</v>
      </c>
      <c r="G915" s="207" t="s">
        <v>81</v>
      </c>
      <c r="H915" s="207" t="s">
        <v>328</v>
      </c>
      <c r="I915" s="209">
        <v>521363.26</v>
      </c>
      <c r="J915" s="204"/>
      <c r="K915" s="210" t="s">
        <v>301</v>
      </c>
      <c r="L915" s="78"/>
      <c r="M915" s="78"/>
      <c r="N915" s="78"/>
      <c r="O915" s="149"/>
    </row>
    <row r="916" spans="1:15" ht="15" customHeight="1" x14ac:dyDescent="0.35">
      <c r="A916" s="201" t="s">
        <v>572</v>
      </c>
      <c r="B916" s="207" t="s">
        <v>573</v>
      </c>
      <c r="C916" s="208" t="s">
        <v>286</v>
      </c>
      <c r="D916" s="207" t="s">
        <v>287</v>
      </c>
      <c r="E916" s="207" t="s">
        <v>415</v>
      </c>
      <c r="F916" s="207" t="s">
        <v>416</v>
      </c>
      <c r="G916" s="207" t="s">
        <v>81</v>
      </c>
      <c r="H916" s="207" t="s">
        <v>328</v>
      </c>
      <c r="I916" s="209">
        <v>140.56</v>
      </c>
      <c r="J916" s="204"/>
      <c r="K916" s="210" t="s">
        <v>292</v>
      </c>
      <c r="L916" s="78"/>
      <c r="M916" s="78"/>
      <c r="N916" s="78"/>
      <c r="O916" s="149"/>
    </row>
    <row r="917" spans="1:15" ht="15" customHeight="1" x14ac:dyDescent="0.35">
      <c r="A917" s="201" t="s">
        <v>572</v>
      </c>
      <c r="B917" s="207" t="s">
        <v>573</v>
      </c>
      <c r="C917" s="208" t="s">
        <v>286</v>
      </c>
      <c r="D917" s="207" t="s">
        <v>287</v>
      </c>
      <c r="E917" s="207" t="s">
        <v>373</v>
      </c>
      <c r="F917" s="207" t="s">
        <v>374</v>
      </c>
      <c r="G917" s="207" t="s">
        <v>81</v>
      </c>
      <c r="H917" s="207" t="s">
        <v>328</v>
      </c>
      <c r="I917" s="209">
        <v>60.87</v>
      </c>
      <c r="J917" s="204"/>
      <c r="K917" s="210" t="s">
        <v>292</v>
      </c>
      <c r="L917" s="78"/>
      <c r="M917" s="78"/>
      <c r="N917" s="78"/>
      <c r="O917" s="149"/>
    </row>
    <row r="918" spans="1:15" ht="15" customHeight="1" x14ac:dyDescent="0.35">
      <c r="A918" s="201" t="s">
        <v>572</v>
      </c>
      <c r="B918" s="207" t="s">
        <v>573</v>
      </c>
      <c r="C918" s="208" t="s">
        <v>286</v>
      </c>
      <c r="D918" s="207" t="s">
        <v>287</v>
      </c>
      <c r="E918" s="207" t="s">
        <v>375</v>
      </c>
      <c r="F918" s="207" t="s">
        <v>376</v>
      </c>
      <c r="G918" s="207" t="s">
        <v>81</v>
      </c>
      <c r="H918" s="207" t="s">
        <v>328</v>
      </c>
      <c r="I918" s="209">
        <v>2245.84</v>
      </c>
      <c r="J918" s="204"/>
      <c r="K918" s="210" t="s">
        <v>292</v>
      </c>
      <c r="L918" s="78"/>
      <c r="M918" s="78"/>
      <c r="N918" s="78"/>
      <c r="O918" s="149"/>
    </row>
    <row r="919" spans="1:15" ht="15" customHeight="1" x14ac:dyDescent="0.35">
      <c r="A919" s="201" t="s">
        <v>572</v>
      </c>
      <c r="B919" s="207" t="s">
        <v>573</v>
      </c>
      <c r="C919" s="208" t="s">
        <v>286</v>
      </c>
      <c r="D919" s="207" t="s">
        <v>287</v>
      </c>
      <c r="E919" s="207" t="s">
        <v>357</v>
      </c>
      <c r="F919" s="207" t="s">
        <v>358</v>
      </c>
      <c r="G919" s="207" t="s">
        <v>81</v>
      </c>
      <c r="H919" s="207" t="s">
        <v>328</v>
      </c>
      <c r="I919" s="209">
        <v>1115.8</v>
      </c>
      <c r="J919" s="204"/>
      <c r="K919" s="210" t="s">
        <v>292</v>
      </c>
      <c r="L919" s="78"/>
      <c r="M919" s="78"/>
      <c r="N919" s="78"/>
      <c r="O919" s="149"/>
    </row>
    <row r="920" spans="1:15" ht="15" customHeight="1" x14ac:dyDescent="0.35">
      <c r="A920" s="201" t="s">
        <v>572</v>
      </c>
      <c r="B920" s="207" t="s">
        <v>573</v>
      </c>
      <c r="C920" s="208" t="s">
        <v>286</v>
      </c>
      <c r="D920" s="207" t="s">
        <v>287</v>
      </c>
      <c r="E920" s="207" t="s">
        <v>359</v>
      </c>
      <c r="F920" s="207" t="s">
        <v>360</v>
      </c>
      <c r="G920" s="207" t="s">
        <v>81</v>
      </c>
      <c r="H920" s="207" t="s">
        <v>328</v>
      </c>
      <c r="I920" s="209">
        <v>4222.84</v>
      </c>
      <c r="J920" s="204"/>
      <c r="K920" s="210" t="s">
        <v>292</v>
      </c>
      <c r="L920" s="78"/>
      <c r="M920" s="78"/>
      <c r="N920" s="78"/>
      <c r="O920" s="149"/>
    </row>
    <row r="921" spans="1:15" ht="15" customHeight="1" x14ac:dyDescent="0.35">
      <c r="A921" s="201" t="s">
        <v>572</v>
      </c>
      <c r="B921" s="207" t="s">
        <v>573</v>
      </c>
      <c r="C921" s="208" t="s">
        <v>286</v>
      </c>
      <c r="D921" s="207" t="s">
        <v>287</v>
      </c>
      <c r="E921" s="207" t="s">
        <v>312</v>
      </c>
      <c r="F921" s="207" t="s">
        <v>313</v>
      </c>
      <c r="G921" s="207" t="s">
        <v>81</v>
      </c>
      <c r="H921" s="207" t="s">
        <v>328</v>
      </c>
      <c r="I921" s="209">
        <v>620.52</v>
      </c>
      <c r="J921" s="204"/>
      <c r="K921" s="210" t="s">
        <v>306</v>
      </c>
      <c r="L921" s="78"/>
      <c r="M921" s="78"/>
      <c r="N921" s="78"/>
      <c r="O921" s="149"/>
    </row>
    <row r="922" spans="1:15" ht="15" customHeight="1" x14ac:dyDescent="0.35">
      <c r="A922" s="201" t="s">
        <v>572</v>
      </c>
      <c r="B922" s="207" t="s">
        <v>573</v>
      </c>
      <c r="C922" s="208" t="s">
        <v>286</v>
      </c>
      <c r="D922" s="207" t="s">
        <v>287</v>
      </c>
      <c r="E922" s="207" t="s">
        <v>401</v>
      </c>
      <c r="F922" s="207" t="s">
        <v>402</v>
      </c>
      <c r="G922" s="207" t="s">
        <v>81</v>
      </c>
      <c r="H922" s="207" t="s">
        <v>328</v>
      </c>
      <c r="I922" s="209">
        <v>-76685</v>
      </c>
      <c r="J922" s="204"/>
      <c r="K922" s="210" t="s">
        <v>311</v>
      </c>
      <c r="L922" s="78"/>
      <c r="M922" s="78"/>
      <c r="N922" s="78"/>
      <c r="O922" s="149"/>
    </row>
    <row r="923" spans="1:15" ht="15" customHeight="1" x14ac:dyDescent="0.35">
      <c r="A923" s="201" t="s">
        <v>572</v>
      </c>
      <c r="B923" s="207" t="s">
        <v>573</v>
      </c>
      <c r="C923" s="208" t="s">
        <v>286</v>
      </c>
      <c r="D923" s="207" t="s">
        <v>287</v>
      </c>
      <c r="E923" s="207" t="s">
        <v>320</v>
      </c>
      <c r="F923" s="207" t="s">
        <v>313</v>
      </c>
      <c r="G923" s="207" t="s">
        <v>81</v>
      </c>
      <c r="H923" s="207" t="s">
        <v>328</v>
      </c>
      <c r="I923" s="209">
        <v>-620.52</v>
      </c>
      <c r="J923" s="204"/>
      <c r="K923" s="210" t="s">
        <v>314</v>
      </c>
      <c r="L923" s="78"/>
      <c r="M923" s="78"/>
      <c r="N923" s="78"/>
      <c r="O923" s="149"/>
    </row>
    <row r="924" spans="1:15" ht="15" customHeight="1" x14ac:dyDescent="0.35">
      <c r="A924" s="201" t="s">
        <v>574</v>
      </c>
      <c r="B924" s="207" t="s">
        <v>575</v>
      </c>
      <c r="C924" s="208" t="s">
        <v>286</v>
      </c>
      <c r="D924" s="207" t="s">
        <v>287</v>
      </c>
      <c r="E924" s="207" t="s">
        <v>345</v>
      </c>
      <c r="F924" s="207" t="s">
        <v>346</v>
      </c>
      <c r="G924" s="207" t="s">
        <v>81</v>
      </c>
      <c r="H924" s="207" t="s">
        <v>328</v>
      </c>
      <c r="I924" s="209">
        <v>7186490.7199999997</v>
      </c>
      <c r="J924" s="204"/>
      <c r="K924" s="210" t="s">
        <v>293</v>
      </c>
      <c r="L924" s="78"/>
      <c r="M924" s="78"/>
      <c r="N924" s="78"/>
      <c r="O924" s="149"/>
    </row>
    <row r="925" spans="1:15" ht="15" customHeight="1" x14ac:dyDescent="0.35">
      <c r="A925" s="201" t="s">
        <v>574</v>
      </c>
      <c r="B925" s="207" t="s">
        <v>575</v>
      </c>
      <c r="C925" s="208" t="s">
        <v>286</v>
      </c>
      <c r="D925" s="207" t="s">
        <v>287</v>
      </c>
      <c r="E925" s="207" t="s">
        <v>363</v>
      </c>
      <c r="F925" s="207" t="s">
        <v>364</v>
      </c>
      <c r="G925" s="207" t="s">
        <v>81</v>
      </c>
      <c r="H925" s="207" t="s">
        <v>328</v>
      </c>
      <c r="I925" s="209">
        <v>402605.91</v>
      </c>
      <c r="J925" s="204"/>
      <c r="K925" s="210" t="s">
        <v>293</v>
      </c>
      <c r="L925" s="78"/>
      <c r="M925" s="78"/>
      <c r="N925" s="78"/>
      <c r="O925" s="149"/>
    </row>
    <row r="926" spans="1:15" ht="15" customHeight="1" x14ac:dyDescent="0.35">
      <c r="A926" s="201" t="s">
        <v>574</v>
      </c>
      <c r="B926" s="207" t="s">
        <v>575</v>
      </c>
      <c r="C926" s="208" t="s">
        <v>286</v>
      </c>
      <c r="D926" s="207" t="s">
        <v>287</v>
      </c>
      <c r="E926" s="207" t="s">
        <v>365</v>
      </c>
      <c r="F926" s="207" t="s">
        <v>366</v>
      </c>
      <c r="G926" s="207" t="s">
        <v>81</v>
      </c>
      <c r="H926" s="207" t="s">
        <v>328</v>
      </c>
      <c r="I926" s="209">
        <v>53060.03</v>
      </c>
      <c r="J926" s="204"/>
      <c r="K926" s="210" t="s">
        <v>293</v>
      </c>
      <c r="L926" s="78"/>
      <c r="M926" s="78"/>
      <c r="N926" s="78"/>
      <c r="O926" s="149"/>
    </row>
    <row r="927" spans="1:15" ht="15" customHeight="1" x14ac:dyDescent="0.35">
      <c r="A927" s="201" t="s">
        <v>574</v>
      </c>
      <c r="B927" s="207" t="s">
        <v>575</v>
      </c>
      <c r="C927" s="208" t="s">
        <v>286</v>
      </c>
      <c r="D927" s="207" t="s">
        <v>287</v>
      </c>
      <c r="E927" s="207" t="s">
        <v>464</v>
      </c>
      <c r="F927" s="207" t="s">
        <v>465</v>
      </c>
      <c r="G927" s="207" t="s">
        <v>81</v>
      </c>
      <c r="H927" s="207" t="s">
        <v>328</v>
      </c>
      <c r="I927" s="209">
        <v>18561.8</v>
      </c>
      <c r="J927" s="204"/>
      <c r="K927" s="210" t="s">
        <v>293</v>
      </c>
      <c r="L927" s="78"/>
      <c r="M927" s="78"/>
      <c r="N927" s="78"/>
      <c r="O927" s="149"/>
    </row>
    <row r="928" spans="1:15" ht="15" customHeight="1" x14ac:dyDescent="0.35">
      <c r="A928" s="201" t="s">
        <v>574</v>
      </c>
      <c r="B928" s="207" t="s">
        <v>575</v>
      </c>
      <c r="C928" s="208" t="s">
        <v>286</v>
      </c>
      <c r="D928" s="207" t="s">
        <v>287</v>
      </c>
      <c r="E928" s="207" t="s">
        <v>442</v>
      </c>
      <c r="F928" s="207" t="s">
        <v>443</v>
      </c>
      <c r="G928" s="207" t="s">
        <v>81</v>
      </c>
      <c r="H928" s="207" t="s">
        <v>328</v>
      </c>
      <c r="I928" s="209">
        <v>23584.38</v>
      </c>
      <c r="J928" s="204"/>
      <c r="K928" s="210" t="s">
        <v>293</v>
      </c>
      <c r="L928" s="78"/>
      <c r="M928" s="78"/>
      <c r="N928" s="78"/>
      <c r="O928" s="149"/>
    </row>
    <row r="929" spans="1:15" ht="15" customHeight="1" x14ac:dyDescent="0.35">
      <c r="A929" s="201" t="s">
        <v>574</v>
      </c>
      <c r="B929" s="207" t="s">
        <v>575</v>
      </c>
      <c r="C929" s="208" t="s">
        <v>286</v>
      </c>
      <c r="D929" s="207" t="s">
        <v>287</v>
      </c>
      <c r="E929" s="207" t="s">
        <v>444</v>
      </c>
      <c r="F929" s="207" t="s">
        <v>445</v>
      </c>
      <c r="G929" s="207" t="s">
        <v>81</v>
      </c>
      <c r="H929" s="207" t="s">
        <v>328</v>
      </c>
      <c r="I929" s="209">
        <v>38678.54</v>
      </c>
      <c r="J929" s="204"/>
      <c r="K929" s="210" t="s">
        <v>293</v>
      </c>
      <c r="L929" s="78"/>
      <c r="M929" s="78"/>
      <c r="N929" s="78"/>
      <c r="O929" s="149"/>
    </row>
    <row r="930" spans="1:15" ht="15" customHeight="1" x14ac:dyDescent="0.35">
      <c r="A930" s="201" t="s">
        <v>574</v>
      </c>
      <c r="B930" s="207" t="s">
        <v>575</v>
      </c>
      <c r="C930" s="208" t="s">
        <v>286</v>
      </c>
      <c r="D930" s="207" t="s">
        <v>287</v>
      </c>
      <c r="E930" s="207" t="s">
        <v>347</v>
      </c>
      <c r="F930" s="207" t="s">
        <v>348</v>
      </c>
      <c r="G930" s="207" t="s">
        <v>81</v>
      </c>
      <c r="H930" s="207" t="s">
        <v>328</v>
      </c>
      <c r="I930" s="209">
        <v>25.5</v>
      </c>
      <c r="J930" s="204"/>
      <c r="K930" s="210" t="s">
        <v>293</v>
      </c>
      <c r="L930" s="78"/>
      <c r="M930" s="78"/>
      <c r="N930" s="78"/>
      <c r="O930" s="149"/>
    </row>
    <row r="931" spans="1:15" ht="15" customHeight="1" x14ac:dyDescent="0.35">
      <c r="A931" s="201" t="s">
        <v>574</v>
      </c>
      <c r="B931" s="207" t="s">
        <v>575</v>
      </c>
      <c r="C931" s="208" t="s">
        <v>286</v>
      </c>
      <c r="D931" s="207" t="s">
        <v>287</v>
      </c>
      <c r="E931" s="207" t="s">
        <v>347</v>
      </c>
      <c r="F931" s="207" t="s">
        <v>348</v>
      </c>
      <c r="G931" s="207" t="s">
        <v>421</v>
      </c>
      <c r="H931" s="207" t="s">
        <v>422</v>
      </c>
      <c r="I931" s="209">
        <v>22400</v>
      </c>
      <c r="J931" s="204"/>
      <c r="K931" s="210" t="s">
        <v>324</v>
      </c>
      <c r="L931" s="78"/>
      <c r="M931" s="78"/>
      <c r="N931" s="78"/>
      <c r="O931" s="149"/>
    </row>
    <row r="932" spans="1:15" ht="15" customHeight="1" x14ac:dyDescent="0.35">
      <c r="A932" s="201" t="s">
        <v>574</v>
      </c>
      <c r="B932" s="207" t="s">
        <v>575</v>
      </c>
      <c r="C932" s="208" t="s">
        <v>286</v>
      </c>
      <c r="D932" s="207" t="s">
        <v>287</v>
      </c>
      <c r="E932" s="207" t="s">
        <v>446</v>
      </c>
      <c r="F932" s="207" t="s">
        <v>447</v>
      </c>
      <c r="G932" s="207" t="s">
        <v>81</v>
      </c>
      <c r="H932" s="207" t="s">
        <v>328</v>
      </c>
      <c r="I932" s="209">
        <v>36375.74</v>
      </c>
      <c r="J932" s="204"/>
      <c r="K932" s="210" t="s">
        <v>293</v>
      </c>
      <c r="L932" s="78"/>
      <c r="M932" s="78"/>
      <c r="N932" s="78"/>
      <c r="O932" s="149"/>
    </row>
    <row r="933" spans="1:15" ht="15" customHeight="1" x14ac:dyDescent="0.35">
      <c r="A933" s="201" t="s">
        <v>574</v>
      </c>
      <c r="B933" s="207" t="s">
        <v>575</v>
      </c>
      <c r="C933" s="208" t="s">
        <v>286</v>
      </c>
      <c r="D933" s="207" t="s">
        <v>287</v>
      </c>
      <c r="E933" s="207" t="s">
        <v>446</v>
      </c>
      <c r="F933" s="207" t="s">
        <v>447</v>
      </c>
      <c r="G933" s="207" t="s">
        <v>421</v>
      </c>
      <c r="H933" s="207" t="s">
        <v>422</v>
      </c>
      <c r="I933" s="209">
        <v>25000</v>
      </c>
      <c r="J933" s="204"/>
      <c r="K933" s="210" t="s">
        <v>324</v>
      </c>
      <c r="L933" s="78"/>
      <c r="M933" s="78"/>
      <c r="N933" s="78"/>
      <c r="O933" s="149"/>
    </row>
    <row r="934" spans="1:15" ht="15" customHeight="1" x14ac:dyDescent="0.35">
      <c r="A934" s="201" t="s">
        <v>574</v>
      </c>
      <c r="B934" s="207" t="s">
        <v>575</v>
      </c>
      <c r="C934" s="208" t="s">
        <v>286</v>
      </c>
      <c r="D934" s="207" t="s">
        <v>287</v>
      </c>
      <c r="E934" s="207" t="s">
        <v>349</v>
      </c>
      <c r="F934" s="207" t="s">
        <v>350</v>
      </c>
      <c r="G934" s="207" t="s">
        <v>81</v>
      </c>
      <c r="H934" s="207" t="s">
        <v>328</v>
      </c>
      <c r="I934" s="209">
        <v>1105707.55</v>
      </c>
      <c r="J934" s="204"/>
      <c r="K934" s="210" t="s">
        <v>296</v>
      </c>
      <c r="L934" s="78"/>
      <c r="M934" s="78"/>
      <c r="N934" s="78"/>
      <c r="O934" s="149"/>
    </row>
    <row r="935" spans="1:15" ht="15" customHeight="1" x14ac:dyDescent="0.35">
      <c r="A935" s="201" t="s">
        <v>574</v>
      </c>
      <c r="B935" s="207" t="s">
        <v>575</v>
      </c>
      <c r="C935" s="208" t="s">
        <v>286</v>
      </c>
      <c r="D935" s="207" t="s">
        <v>287</v>
      </c>
      <c r="E935" s="207" t="s">
        <v>349</v>
      </c>
      <c r="F935" s="207" t="s">
        <v>350</v>
      </c>
      <c r="G935" s="207" t="s">
        <v>421</v>
      </c>
      <c r="H935" s="207" t="s">
        <v>422</v>
      </c>
      <c r="I935" s="209">
        <v>0</v>
      </c>
      <c r="J935" s="204"/>
      <c r="K935" s="210" t="s">
        <v>324</v>
      </c>
      <c r="L935" s="78"/>
      <c r="M935" s="78"/>
      <c r="N935" s="78"/>
      <c r="O935" s="149"/>
    </row>
    <row r="936" spans="1:15" ht="15" customHeight="1" x14ac:dyDescent="0.35">
      <c r="A936" s="201" t="s">
        <v>574</v>
      </c>
      <c r="B936" s="207" t="s">
        <v>575</v>
      </c>
      <c r="C936" s="208" t="s">
        <v>286</v>
      </c>
      <c r="D936" s="207" t="s">
        <v>287</v>
      </c>
      <c r="E936" s="207" t="s">
        <v>351</v>
      </c>
      <c r="F936" s="207" t="s">
        <v>352</v>
      </c>
      <c r="G936" s="207" t="s">
        <v>81</v>
      </c>
      <c r="H936" s="207" t="s">
        <v>328</v>
      </c>
      <c r="I936" s="209">
        <v>12195.58</v>
      </c>
      <c r="J936" s="204"/>
      <c r="K936" s="210" t="s">
        <v>293</v>
      </c>
      <c r="L936" s="78"/>
      <c r="M936" s="78"/>
      <c r="N936" s="78"/>
      <c r="O936" s="149"/>
    </row>
    <row r="937" spans="1:15" ht="15" customHeight="1" x14ac:dyDescent="0.35">
      <c r="A937" s="201" t="s">
        <v>574</v>
      </c>
      <c r="B937" s="207" t="s">
        <v>575</v>
      </c>
      <c r="C937" s="208" t="s">
        <v>286</v>
      </c>
      <c r="D937" s="207" t="s">
        <v>287</v>
      </c>
      <c r="E937" s="207" t="s">
        <v>353</v>
      </c>
      <c r="F937" s="207" t="s">
        <v>354</v>
      </c>
      <c r="G937" s="207" t="s">
        <v>81</v>
      </c>
      <c r="H937" s="207" t="s">
        <v>328</v>
      </c>
      <c r="I937" s="209">
        <v>-12195.58</v>
      </c>
      <c r="J937" s="204"/>
      <c r="K937" s="210" t="s">
        <v>293</v>
      </c>
      <c r="L937" s="78"/>
      <c r="M937" s="78"/>
      <c r="N937" s="78"/>
      <c r="O937" s="149"/>
    </row>
    <row r="938" spans="1:15" ht="15" customHeight="1" x14ac:dyDescent="0.35">
      <c r="A938" s="201" t="s">
        <v>574</v>
      </c>
      <c r="B938" s="207" t="s">
        <v>575</v>
      </c>
      <c r="C938" s="208" t="s">
        <v>286</v>
      </c>
      <c r="D938" s="207" t="s">
        <v>287</v>
      </c>
      <c r="E938" s="207" t="s">
        <v>355</v>
      </c>
      <c r="F938" s="207" t="s">
        <v>356</v>
      </c>
      <c r="G938" s="207" t="s">
        <v>81</v>
      </c>
      <c r="H938" s="207" t="s">
        <v>328</v>
      </c>
      <c r="I938" s="209">
        <v>1195837.27</v>
      </c>
      <c r="J938" s="204"/>
      <c r="K938" s="210" t="s">
        <v>301</v>
      </c>
      <c r="L938" s="78"/>
      <c r="M938" s="78"/>
      <c r="N938" s="78"/>
      <c r="O938" s="149"/>
    </row>
    <row r="939" spans="1:15" ht="15" customHeight="1" x14ac:dyDescent="0.35">
      <c r="A939" s="201" t="s">
        <v>574</v>
      </c>
      <c r="B939" s="207" t="s">
        <v>575</v>
      </c>
      <c r="C939" s="208" t="s">
        <v>286</v>
      </c>
      <c r="D939" s="207" t="s">
        <v>287</v>
      </c>
      <c r="E939" s="207" t="s">
        <v>355</v>
      </c>
      <c r="F939" s="207" t="s">
        <v>356</v>
      </c>
      <c r="G939" s="207" t="s">
        <v>421</v>
      </c>
      <c r="H939" s="207" t="s">
        <v>422</v>
      </c>
      <c r="I939" s="209">
        <v>6683.4</v>
      </c>
      <c r="J939" s="204"/>
      <c r="K939" s="210" t="s">
        <v>324</v>
      </c>
      <c r="L939" s="78"/>
      <c r="M939" s="78"/>
      <c r="N939" s="78"/>
      <c r="O939" s="149"/>
    </row>
    <row r="940" spans="1:15" ht="15" customHeight="1" x14ac:dyDescent="0.35">
      <c r="A940" s="201" t="s">
        <v>574</v>
      </c>
      <c r="B940" s="207" t="s">
        <v>575</v>
      </c>
      <c r="C940" s="208" t="s">
        <v>286</v>
      </c>
      <c r="D940" s="207" t="s">
        <v>287</v>
      </c>
      <c r="E940" s="207" t="s">
        <v>415</v>
      </c>
      <c r="F940" s="207" t="s">
        <v>416</v>
      </c>
      <c r="G940" s="207" t="s">
        <v>81</v>
      </c>
      <c r="H940" s="207" t="s">
        <v>328</v>
      </c>
      <c r="I940" s="209">
        <v>2162.2800000000002</v>
      </c>
      <c r="J940" s="204"/>
      <c r="K940" s="210" t="s">
        <v>292</v>
      </c>
      <c r="L940" s="78"/>
      <c r="M940" s="78"/>
      <c r="N940" s="78"/>
      <c r="O940" s="149"/>
    </row>
    <row r="941" spans="1:15" ht="15" customHeight="1" x14ac:dyDescent="0.35">
      <c r="A941" s="201" t="s">
        <v>574</v>
      </c>
      <c r="B941" s="207" t="s">
        <v>575</v>
      </c>
      <c r="C941" s="208" t="s">
        <v>286</v>
      </c>
      <c r="D941" s="207" t="s">
        <v>287</v>
      </c>
      <c r="E941" s="207" t="s">
        <v>448</v>
      </c>
      <c r="F941" s="207" t="s">
        <v>449</v>
      </c>
      <c r="G941" s="207" t="s">
        <v>81</v>
      </c>
      <c r="H941" s="207" t="s">
        <v>328</v>
      </c>
      <c r="I941" s="209">
        <v>307.68</v>
      </c>
      <c r="J941" s="204"/>
      <c r="K941" s="210" t="s">
        <v>292</v>
      </c>
      <c r="L941" s="78"/>
      <c r="M941" s="78"/>
      <c r="N941" s="78"/>
      <c r="O941" s="149"/>
    </row>
    <row r="942" spans="1:15" ht="15" customHeight="1" x14ac:dyDescent="0.35">
      <c r="A942" s="201" t="s">
        <v>574</v>
      </c>
      <c r="B942" s="207" t="s">
        <v>575</v>
      </c>
      <c r="C942" s="208" t="s">
        <v>286</v>
      </c>
      <c r="D942" s="207" t="s">
        <v>287</v>
      </c>
      <c r="E942" s="207" t="s">
        <v>373</v>
      </c>
      <c r="F942" s="207" t="s">
        <v>374</v>
      </c>
      <c r="G942" s="207" t="s">
        <v>81</v>
      </c>
      <c r="H942" s="207" t="s">
        <v>328</v>
      </c>
      <c r="I942" s="209">
        <v>7102.78</v>
      </c>
      <c r="J942" s="204"/>
      <c r="K942" s="210" t="s">
        <v>292</v>
      </c>
      <c r="L942" s="78"/>
      <c r="M942" s="78"/>
      <c r="N942" s="78"/>
      <c r="O942" s="149"/>
    </row>
    <row r="943" spans="1:15" ht="15" customHeight="1" x14ac:dyDescent="0.35">
      <c r="A943" s="201" t="s">
        <v>574</v>
      </c>
      <c r="B943" s="207" t="s">
        <v>575</v>
      </c>
      <c r="C943" s="208" t="s">
        <v>286</v>
      </c>
      <c r="D943" s="207" t="s">
        <v>287</v>
      </c>
      <c r="E943" s="207" t="s">
        <v>375</v>
      </c>
      <c r="F943" s="207" t="s">
        <v>376</v>
      </c>
      <c r="G943" s="207" t="s">
        <v>81</v>
      </c>
      <c r="H943" s="207" t="s">
        <v>328</v>
      </c>
      <c r="I943" s="209">
        <v>72786.44</v>
      </c>
      <c r="J943" s="204"/>
      <c r="K943" s="210" t="s">
        <v>292</v>
      </c>
      <c r="L943" s="78"/>
      <c r="M943" s="78"/>
      <c r="N943" s="78"/>
      <c r="O943" s="149"/>
    </row>
    <row r="944" spans="1:15" ht="15" customHeight="1" x14ac:dyDescent="0.35">
      <c r="A944" s="201" t="s">
        <v>574</v>
      </c>
      <c r="B944" s="207" t="s">
        <v>575</v>
      </c>
      <c r="C944" s="208" t="s">
        <v>286</v>
      </c>
      <c r="D944" s="207" t="s">
        <v>287</v>
      </c>
      <c r="E944" s="207" t="s">
        <v>377</v>
      </c>
      <c r="F944" s="207" t="s">
        <v>378</v>
      </c>
      <c r="G944" s="207" t="s">
        <v>81</v>
      </c>
      <c r="H944" s="207" t="s">
        <v>328</v>
      </c>
      <c r="I944" s="209">
        <v>1099.3</v>
      </c>
      <c r="J944" s="204"/>
      <c r="K944" s="210" t="s">
        <v>292</v>
      </c>
      <c r="L944" s="78"/>
      <c r="M944" s="78"/>
      <c r="N944" s="78"/>
      <c r="O944" s="149"/>
    </row>
    <row r="945" spans="1:15" ht="15" customHeight="1" x14ac:dyDescent="0.35">
      <c r="A945" s="201" t="s">
        <v>574</v>
      </c>
      <c r="B945" s="207" t="s">
        <v>575</v>
      </c>
      <c r="C945" s="208" t="s">
        <v>286</v>
      </c>
      <c r="D945" s="207" t="s">
        <v>287</v>
      </c>
      <c r="E945" s="207" t="s">
        <v>434</v>
      </c>
      <c r="F945" s="207" t="s">
        <v>435</v>
      </c>
      <c r="G945" s="207" t="s">
        <v>81</v>
      </c>
      <c r="H945" s="207" t="s">
        <v>328</v>
      </c>
      <c r="I945" s="209">
        <v>4392</v>
      </c>
      <c r="J945" s="204"/>
      <c r="K945" s="210" t="s">
        <v>292</v>
      </c>
      <c r="L945" s="78"/>
      <c r="M945" s="78"/>
      <c r="N945" s="78"/>
      <c r="O945" s="149"/>
    </row>
    <row r="946" spans="1:15" ht="15" customHeight="1" x14ac:dyDescent="0.35">
      <c r="A946" s="201" t="s">
        <v>574</v>
      </c>
      <c r="B946" s="207" t="s">
        <v>575</v>
      </c>
      <c r="C946" s="208" t="s">
        <v>286</v>
      </c>
      <c r="D946" s="207" t="s">
        <v>287</v>
      </c>
      <c r="E946" s="207" t="s">
        <v>288</v>
      </c>
      <c r="F946" s="207" t="s">
        <v>289</v>
      </c>
      <c r="G946" s="207" t="s">
        <v>81</v>
      </c>
      <c r="H946" s="207" t="s">
        <v>328</v>
      </c>
      <c r="I946" s="209">
        <v>72.819999999999993</v>
      </c>
      <c r="J946" s="204"/>
      <c r="K946" s="210" t="s">
        <v>292</v>
      </c>
      <c r="L946" s="78"/>
      <c r="M946" s="78"/>
      <c r="N946" s="78"/>
      <c r="O946" s="149"/>
    </row>
    <row r="947" spans="1:15" ht="15" customHeight="1" x14ac:dyDescent="0.35">
      <c r="A947" s="201" t="s">
        <v>574</v>
      </c>
      <c r="B947" s="207" t="s">
        <v>575</v>
      </c>
      <c r="C947" s="208" t="s">
        <v>286</v>
      </c>
      <c r="D947" s="207" t="s">
        <v>287</v>
      </c>
      <c r="E947" s="207" t="s">
        <v>379</v>
      </c>
      <c r="F947" s="207" t="s">
        <v>380</v>
      </c>
      <c r="G947" s="207" t="s">
        <v>81</v>
      </c>
      <c r="H947" s="207" t="s">
        <v>328</v>
      </c>
      <c r="I947" s="209">
        <v>4700</v>
      </c>
      <c r="J947" s="204"/>
      <c r="K947" s="210" t="s">
        <v>292</v>
      </c>
      <c r="L947" s="78"/>
      <c r="M947" s="78"/>
      <c r="N947" s="78"/>
      <c r="O947" s="149"/>
    </row>
    <row r="948" spans="1:15" ht="15" customHeight="1" x14ac:dyDescent="0.35">
      <c r="A948" s="201" t="s">
        <v>574</v>
      </c>
      <c r="B948" s="207" t="s">
        <v>575</v>
      </c>
      <c r="C948" s="208" t="s">
        <v>286</v>
      </c>
      <c r="D948" s="207" t="s">
        <v>287</v>
      </c>
      <c r="E948" s="207" t="s">
        <v>357</v>
      </c>
      <c r="F948" s="207" t="s">
        <v>358</v>
      </c>
      <c r="G948" s="207" t="s">
        <v>81</v>
      </c>
      <c r="H948" s="207" t="s">
        <v>328</v>
      </c>
      <c r="I948" s="209">
        <v>76.5</v>
      </c>
      <c r="J948" s="204"/>
      <c r="K948" s="210" t="s">
        <v>292</v>
      </c>
      <c r="L948" s="78"/>
      <c r="M948" s="78"/>
      <c r="N948" s="78"/>
      <c r="O948" s="149"/>
    </row>
    <row r="949" spans="1:15" ht="15" customHeight="1" x14ac:dyDescent="0.35">
      <c r="A949" s="201" t="s">
        <v>574</v>
      </c>
      <c r="B949" s="207" t="s">
        <v>575</v>
      </c>
      <c r="C949" s="208" t="s">
        <v>286</v>
      </c>
      <c r="D949" s="207" t="s">
        <v>287</v>
      </c>
      <c r="E949" s="207" t="s">
        <v>359</v>
      </c>
      <c r="F949" s="207" t="s">
        <v>360</v>
      </c>
      <c r="G949" s="207" t="s">
        <v>81</v>
      </c>
      <c r="H949" s="207" t="s">
        <v>328</v>
      </c>
      <c r="I949" s="209">
        <v>1606.68</v>
      </c>
      <c r="J949" s="204"/>
      <c r="K949" s="210" t="s">
        <v>292</v>
      </c>
      <c r="L949" s="78"/>
      <c r="M949" s="78"/>
      <c r="N949" s="78"/>
      <c r="O949" s="149"/>
    </row>
    <row r="950" spans="1:15" ht="15" customHeight="1" x14ac:dyDescent="0.35">
      <c r="A950" s="201" t="s">
        <v>574</v>
      </c>
      <c r="B950" s="207" t="s">
        <v>575</v>
      </c>
      <c r="C950" s="208" t="s">
        <v>286</v>
      </c>
      <c r="D950" s="207" t="s">
        <v>287</v>
      </c>
      <c r="E950" s="207" t="s">
        <v>452</v>
      </c>
      <c r="F950" s="207" t="s">
        <v>453</v>
      </c>
      <c r="G950" s="207" t="s">
        <v>81</v>
      </c>
      <c r="H950" s="207" t="s">
        <v>328</v>
      </c>
      <c r="I950" s="209">
        <v>74491.66</v>
      </c>
      <c r="J950" s="204"/>
      <c r="K950" s="210" t="s">
        <v>292</v>
      </c>
      <c r="L950" s="78"/>
      <c r="M950" s="78"/>
      <c r="N950" s="78"/>
      <c r="O950" s="149"/>
    </row>
    <row r="951" spans="1:15" ht="15" customHeight="1" x14ac:dyDescent="0.35">
      <c r="A951" s="201" t="s">
        <v>574</v>
      </c>
      <c r="B951" s="207" t="s">
        <v>575</v>
      </c>
      <c r="C951" s="208" t="s">
        <v>286</v>
      </c>
      <c r="D951" s="207" t="s">
        <v>287</v>
      </c>
      <c r="E951" s="207" t="s">
        <v>466</v>
      </c>
      <c r="F951" s="207" t="s">
        <v>467</v>
      </c>
      <c r="G951" s="207" t="s">
        <v>81</v>
      </c>
      <c r="H951" s="207" t="s">
        <v>328</v>
      </c>
      <c r="I951" s="209">
        <v>1799.2</v>
      </c>
      <c r="J951" s="204"/>
      <c r="K951" s="210" t="s">
        <v>292</v>
      </c>
      <c r="L951" s="78"/>
      <c r="M951" s="78"/>
      <c r="N951" s="78"/>
      <c r="O951" s="149"/>
    </row>
    <row r="952" spans="1:15" ht="15" customHeight="1" x14ac:dyDescent="0.35">
      <c r="A952" s="201" t="s">
        <v>574</v>
      </c>
      <c r="B952" s="207" t="s">
        <v>575</v>
      </c>
      <c r="C952" s="208" t="s">
        <v>286</v>
      </c>
      <c r="D952" s="207" t="s">
        <v>287</v>
      </c>
      <c r="E952" s="207" t="s">
        <v>385</v>
      </c>
      <c r="F952" s="207" t="s">
        <v>386</v>
      </c>
      <c r="G952" s="207" t="s">
        <v>81</v>
      </c>
      <c r="H952" s="207" t="s">
        <v>328</v>
      </c>
      <c r="I952" s="209">
        <v>5489.15</v>
      </c>
      <c r="J952" s="204"/>
      <c r="K952" s="210" t="s">
        <v>292</v>
      </c>
      <c r="L952" s="78"/>
      <c r="M952" s="78"/>
      <c r="N952" s="78"/>
      <c r="O952" s="149"/>
    </row>
    <row r="953" spans="1:15" ht="15" customHeight="1" x14ac:dyDescent="0.35">
      <c r="A953" s="201" t="s">
        <v>574</v>
      </c>
      <c r="B953" s="207" t="s">
        <v>575</v>
      </c>
      <c r="C953" s="208" t="s">
        <v>286</v>
      </c>
      <c r="D953" s="207" t="s">
        <v>287</v>
      </c>
      <c r="E953" s="207" t="s">
        <v>385</v>
      </c>
      <c r="F953" s="207" t="s">
        <v>386</v>
      </c>
      <c r="G953" s="207" t="s">
        <v>484</v>
      </c>
      <c r="H953" s="207" t="s">
        <v>485</v>
      </c>
      <c r="I953" s="209">
        <v>848.7</v>
      </c>
      <c r="J953" s="204"/>
      <c r="K953" s="210" t="s">
        <v>292</v>
      </c>
      <c r="L953" s="78"/>
      <c r="M953" s="78"/>
      <c r="N953" s="78"/>
      <c r="O953" s="149"/>
    </row>
    <row r="954" spans="1:15" ht="15" customHeight="1" x14ac:dyDescent="0.35">
      <c r="A954" s="201" t="s">
        <v>574</v>
      </c>
      <c r="B954" s="207" t="s">
        <v>575</v>
      </c>
      <c r="C954" s="208" t="s">
        <v>286</v>
      </c>
      <c r="D954" s="207" t="s">
        <v>287</v>
      </c>
      <c r="E954" s="207" t="s">
        <v>494</v>
      </c>
      <c r="F954" s="207" t="s">
        <v>495</v>
      </c>
      <c r="G954" s="207" t="s">
        <v>81</v>
      </c>
      <c r="H954" s="207" t="s">
        <v>328</v>
      </c>
      <c r="I954" s="209">
        <v>6779.48</v>
      </c>
      <c r="J954" s="204"/>
      <c r="K954" s="210" t="s">
        <v>292</v>
      </c>
      <c r="L954" s="78"/>
      <c r="M954" s="78"/>
      <c r="N954" s="78"/>
      <c r="O954" s="149"/>
    </row>
    <row r="955" spans="1:15" ht="15" customHeight="1" x14ac:dyDescent="0.35">
      <c r="A955" s="201" t="s">
        <v>574</v>
      </c>
      <c r="B955" s="207" t="s">
        <v>575</v>
      </c>
      <c r="C955" s="208" t="s">
        <v>286</v>
      </c>
      <c r="D955" s="207" t="s">
        <v>287</v>
      </c>
      <c r="E955" s="207" t="s">
        <v>312</v>
      </c>
      <c r="F955" s="207" t="s">
        <v>313</v>
      </c>
      <c r="G955" s="207" t="s">
        <v>81</v>
      </c>
      <c r="H955" s="207" t="s">
        <v>328</v>
      </c>
      <c r="I955" s="209">
        <v>37774.980000000003</v>
      </c>
      <c r="J955" s="204"/>
      <c r="K955" s="210" t="s">
        <v>306</v>
      </c>
      <c r="L955" s="78"/>
      <c r="M955" s="78"/>
      <c r="N955" s="78"/>
      <c r="O955" s="149"/>
    </row>
    <row r="956" spans="1:15" ht="15" customHeight="1" x14ac:dyDescent="0.35">
      <c r="A956" s="201" t="s">
        <v>574</v>
      </c>
      <c r="B956" s="207" t="s">
        <v>575</v>
      </c>
      <c r="C956" s="208" t="s">
        <v>286</v>
      </c>
      <c r="D956" s="207" t="s">
        <v>287</v>
      </c>
      <c r="E956" s="207" t="s">
        <v>419</v>
      </c>
      <c r="F956" s="207" t="s">
        <v>420</v>
      </c>
      <c r="G956" s="207" t="s">
        <v>421</v>
      </c>
      <c r="H956" s="207" t="s">
        <v>422</v>
      </c>
      <c r="I956" s="209">
        <v>18590</v>
      </c>
      <c r="J956" s="204"/>
      <c r="K956" s="210" t="s">
        <v>324</v>
      </c>
      <c r="L956" s="78"/>
      <c r="M956" s="78"/>
      <c r="N956" s="78"/>
      <c r="O956" s="149"/>
    </row>
    <row r="957" spans="1:15" ht="15" customHeight="1" x14ac:dyDescent="0.35">
      <c r="A957" s="201" t="s">
        <v>574</v>
      </c>
      <c r="B957" s="207" t="s">
        <v>575</v>
      </c>
      <c r="C957" s="208" t="s">
        <v>286</v>
      </c>
      <c r="D957" s="207" t="s">
        <v>287</v>
      </c>
      <c r="E957" s="207" t="s">
        <v>454</v>
      </c>
      <c r="F957" s="207" t="s">
        <v>455</v>
      </c>
      <c r="G957" s="207" t="s">
        <v>81</v>
      </c>
      <c r="H957" s="207" t="s">
        <v>328</v>
      </c>
      <c r="I957" s="209">
        <v>-1030775</v>
      </c>
      <c r="J957" s="204"/>
      <c r="K957" s="210" t="s">
        <v>317</v>
      </c>
      <c r="L957" s="78"/>
      <c r="M957" s="78"/>
      <c r="N957" s="78"/>
      <c r="O957" s="149"/>
    </row>
    <row r="958" spans="1:15" ht="15" customHeight="1" x14ac:dyDescent="0.35">
      <c r="A958" s="201" t="s">
        <v>574</v>
      </c>
      <c r="B958" s="207" t="s">
        <v>575</v>
      </c>
      <c r="C958" s="208" t="s">
        <v>286</v>
      </c>
      <c r="D958" s="207" t="s">
        <v>287</v>
      </c>
      <c r="E958" s="207" t="s">
        <v>401</v>
      </c>
      <c r="F958" s="207" t="s">
        <v>402</v>
      </c>
      <c r="G958" s="207" t="s">
        <v>81</v>
      </c>
      <c r="H958" s="207" t="s">
        <v>328</v>
      </c>
      <c r="I958" s="209">
        <v>-177024</v>
      </c>
      <c r="J958" s="204"/>
      <c r="K958" s="210" t="s">
        <v>311</v>
      </c>
      <c r="L958" s="78"/>
      <c r="M958" s="78"/>
      <c r="N958" s="78"/>
      <c r="O958" s="149"/>
    </row>
    <row r="959" spans="1:15" ht="15" customHeight="1" x14ac:dyDescent="0.35">
      <c r="A959" s="201" t="s">
        <v>574</v>
      </c>
      <c r="B959" s="207" t="s">
        <v>575</v>
      </c>
      <c r="C959" s="208" t="s">
        <v>286</v>
      </c>
      <c r="D959" s="207" t="s">
        <v>287</v>
      </c>
      <c r="E959" s="207" t="s">
        <v>456</v>
      </c>
      <c r="F959" s="207" t="s">
        <v>457</v>
      </c>
      <c r="G959" s="207" t="s">
        <v>81</v>
      </c>
      <c r="H959" s="207" t="s">
        <v>328</v>
      </c>
      <c r="I959" s="209">
        <v>-279621</v>
      </c>
      <c r="J959" s="204"/>
      <c r="K959" s="210" t="s">
        <v>311</v>
      </c>
      <c r="L959" s="78"/>
      <c r="M959" s="78"/>
      <c r="N959" s="78"/>
      <c r="O959" s="149"/>
    </row>
    <row r="960" spans="1:15" ht="15" customHeight="1" x14ac:dyDescent="0.35">
      <c r="A960" s="201" t="s">
        <v>574</v>
      </c>
      <c r="B960" s="207" t="s">
        <v>575</v>
      </c>
      <c r="C960" s="208" t="s">
        <v>286</v>
      </c>
      <c r="D960" s="207" t="s">
        <v>287</v>
      </c>
      <c r="E960" s="207" t="s">
        <v>320</v>
      </c>
      <c r="F960" s="207" t="s">
        <v>313</v>
      </c>
      <c r="G960" s="207" t="s">
        <v>81</v>
      </c>
      <c r="H960" s="207" t="s">
        <v>328</v>
      </c>
      <c r="I960" s="209">
        <v>-37774.980000000003</v>
      </c>
      <c r="J960" s="204"/>
      <c r="K960" s="210" t="s">
        <v>314</v>
      </c>
      <c r="L960" s="78"/>
      <c r="M960" s="78"/>
      <c r="N960" s="78"/>
      <c r="O960" s="149"/>
    </row>
    <row r="961" spans="1:15" ht="15" customHeight="1" x14ac:dyDescent="0.35">
      <c r="A961" s="201" t="s">
        <v>574</v>
      </c>
      <c r="B961" s="207" t="s">
        <v>575</v>
      </c>
      <c r="C961" s="208" t="s">
        <v>286</v>
      </c>
      <c r="D961" s="207" t="s">
        <v>287</v>
      </c>
      <c r="E961" s="207" t="s">
        <v>430</v>
      </c>
      <c r="F961" s="207" t="s">
        <v>431</v>
      </c>
      <c r="G961" s="207" t="s">
        <v>421</v>
      </c>
      <c r="H961" s="207" t="s">
        <v>422</v>
      </c>
      <c r="I961" s="209">
        <v>-6601</v>
      </c>
      <c r="J961" s="204"/>
      <c r="K961" s="210" t="s">
        <v>324</v>
      </c>
      <c r="L961" s="78"/>
      <c r="M961" s="78"/>
      <c r="N961" s="78"/>
      <c r="O961" s="149"/>
    </row>
    <row r="962" spans="1:15" ht="15" customHeight="1" x14ac:dyDescent="0.35">
      <c r="A962" s="201" t="s">
        <v>574</v>
      </c>
      <c r="B962" s="207" t="s">
        <v>575</v>
      </c>
      <c r="C962" s="208" t="s">
        <v>458</v>
      </c>
      <c r="D962" s="207" t="s">
        <v>459</v>
      </c>
      <c r="E962" s="207" t="s">
        <v>442</v>
      </c>
      <c r="F962" s="207" t="s">
        <v>443</v>
      </c>
      <c r="G962" s="207" t="s">
        <v>81</v>
      </c>
      <c r="H962" s="207" t="s">
        <v>328</v>
      </c>
      <c r="I962" s="209">
        <v>219.69</v>
      </c>
      <c r="J962" s="204"/>
      <c r="K962" s="210" t="s">
        <v>293</v>
      </c>
      <c r="L962" s="78"/>
      <c r="M962" s="78"/>
      <c r="N962" s="78"/>
      <c r="O962" s="149"/>
    </row>
    <row r="963" spans="1:15" ht="15" customHeight="1" x14ac:dyDescent="0.35">
      <c r="A963" s="201" t="s">
        <v>574</v>
      </c>
      <c r="B963" s="207" t="s">
        <v>575</v>
      </c>
      <c r="C963" s="208" t="s">
        <v>458</v>
      </c>
      <c r="D963" s="207" t="s">
        <v>459</v>
      </c>
      <c r="E963" s="207" t="s">
        <v>349</v>
      </c>
      <c r="F963" s="207" t="s">
        <v>350</v>
      </c>
      <c r="G963" s="207" t="s">
        <v>81</v>
      </c>
      <c r="H963" s="207" t="s">
        <v>328</v>
      </c>
      <c r="I963" s="209">
        <v>28.05</v>
      </c>
      <c r="J963" s="204"/>
      <c r="K963" s="210" t="s">
        <v>296</v>
      </c>
      <c r="L963" s="78"/>
      <c r="M963" s="78"/>
      <c r="N963" s="78"/>
      <c r="O963" s="149"/>
    </row>
    <row r="964" spans="1:15" ht="15" customHeight="1" x14ac:dyDescent="0.35">
      <c r="A964" s="201" t="s">
        <v>574</v>
      </c>
      <c r="B964" s="207" t="s">
        <v>575</v>
      </c>
      <c r="C964" s="208" t="s">
        <v>458</v>
      </c>
      <c r="D964" s="207" t="s">
        <v>459</v>
      </c>
      <c r="E964" s="207" t="s">
        <v>355</v>
      </c>
      <c r="F964" s="207" t="s">
        <v>356</v>
      </c>
      <c r="G964" s="207" t="s">
        <v>81</v>
      </c>
      <c r="H964" s="207" t="s">
        <v>328</v>
      </c>
      <c r="I964" s="209">
        <v>34.94</v>
      </c>
      <c r="J964" s="204"/>
      <c r="K964" s="210" t="s">
        <v>301</v>
      </c>
      <c r="L964" s="78"/>
      <c r="M964" s="78"/>
      <c r="N964" s="78"/>
      <c r="O964" s="149"/>
    </row>
    <row r="965" spans="1:15" ht="15" customHeight="1" x14ac:dyDescent="0.35">
      <c r="A965" s="201" t="s">
        <v>574</v>
      </c>
      <c r="B965" s="207" t="s">
        <v>575</v>
      </c>
      <c r="C965" s="208" t="s">
        <v>458</v>
      </c>
      <c r="D965" s="207" t="s">
        <v>459</v>
      </c>
      <c r="E965" s="207" t="s">
        <v>367</v>
      </c>
      <c r="F965" s="207" t="s">
        <v>368</v>
      </c>
      <c r="G965" s="207" t="s">
        <v>81</v>
      </c>
      <c r="H965" s="207" t="s">
        <v>328</v>
      </c>
      <c r="I965" s="209">
        <v>835.14</v>
      </c>
      <c r="J965" s="204"/>
      <c r="K965" s="210" t="s">
        <v>292</v>
      </c>
      <c r="L965" s="78"/>
      <c r="M965" s="78"/>
      <c r="N965" s="78"/>
      <c r="O965" s="149"/>
    </row>
    <row r="966" spans="1:15" ht="15" customHeight="1" x14ac:dyDescent="0.35">
      <c r="A966" s="201" t="s">
        <v>574</v>
      </c>
      <c r="B966" s="207" t="s">
        <v>575</v>
      </c>
      <c r="C966" s="208" t="s">
        <v>458</v>
      </c>
      <c r="D966" s="207" t="s">
        <v>459</v>
      </c>
      <c r="E966" s="207" t="s">
        <v>373</v>
      </c>
      <c r="F966" s="207" t="s">
        <v>374</v>
      </c>
      <c r="G966" s="207" t="s">
        <v>81</v>
      </c>
      <c r="H966" s="207" t="s">
        <v>328</v>
      </c>
      <c r="I966" s="209">
        <v>290040.68</v>
      </c>
      <c r="J966" s="204"/>
      <c r="K966" s="210" t="s">
        <v>292</v>
      </c>
      <c r="L966" s="78"/>
      <c r="M966" s="78"/>
      <c r="N966" s="78"/>
      <c r="O966" s="149"/>
    </row>
    <row r="967" spans="1:15" ht="15" customHeight="1" x14ac:dyDescent="0.35">
      <c r="A967" s="201" t="s">
        <v>574</v>
      </c>
      <c r="B967" s="207" t="s">
        <v>575</v>
      </c>
      <c r="C967" s="208" t="s">
        <v>458</v>
      </c>
      <c r="D967" s="207" t="s">
        <v>459</v>
      </c>
      <c r="E967" s="207" t="s">
        <v>375</v>
      </c>
      <c r="F967" s="207" t="s">
        <v>376</v>
      </c>
      <c r="G967" s="207" t="s">
        <v>81</v>
      </c>
      <c r="H967" s="207" t="s">
        <v>328</v>
      </c>
      <c r="I967" s="209">
        <v>260.8</v>
      </c>
      <c r="J967" s="204"/>
      <c r="K967" s="210" t="s">
        <v>292</v>
      </c>
      <c r="L967" s="78"/>
      <c r="M967" s="78"/>
      <c r="N967" s="78"/>
      <c r="O967" s="149"/>
    </row>
    <row r="968" spans="1:15" ht="15" customHeight="1" x14ac:dyDescent="0.35">
      <c r="A968" s="201" t="s">
        <v>574</v>
      </c>
      <c r="B968" s="207" t="s">
        <v>575</v>
      </c>
      <c r="C968" s="208" t="s">
        <v>458</v>
      </c>
      <c r="D968" s="207" t="s">
        <v>459</v>
      </c>
      <c r="E968" s="207" t="s">
        <v>452</v>
      </c>
      <c r="F968" s="207" t="s">
        <v>453</v>
      </c>
      <c r="G968" s="207" t="s">
        <v>81</v>
      </c>
      <c r="H968" s="207" t="s">
        <v>328</v>
      </c>
      <c r="I968" s="209">
        <v>102.24</v>
      </c>
      <c r="J968" s="204"/>
      <c r="K968" s="210" t="s">
        <v>292</v>
      </c>
      <c r="L968" s="78"/>
      <c r="M968" s="78"/>
      <c r="N968" s="78"/>
      <c r="O968" s="149"/>
    </row>
    <row r="969" spans="1:15" ht="15" customHeight="1" x14ac:dyDescent="0.35">
      <c r="A969" s="201" t="s">
        <v>574</v>
      </c>
      <c r="B969" s="207" t="s">
        <v>575</v>
      </c>
      <c r="C969" s="208" t="s">
        <v>458</v>
      </c>
      <c r="D969" s="207" t="s">
        <v>459</v>
      </c>
      <c r="E969" s="207" t="s">
        <v>312</v>
      </c>
      <c r="F969" s="207" t="s">
        <v>313</v>
      </c>
      <c r="G969" s="207" t="s">
        <v>81</v>
      </c>
      <c r="H969" s="207" t="s">
        <v>328</v>
      </c>
      <c r="I969" s="209">
        <v>45228.17</v>
      </c>
      <c r="J969" s="204"/>
      <c r="K969" s="210" t="s">
        <v>306</v>
      </c>
      <c r="L969" s="78"/>
      <c r="M969" s="78"/>
      <c r="N969" s="78"/>
      <c r="O969" s="149"/>
    </row>
    <row r="970" spans="1:15" ht="15" customHeight="1" x14ac:dyDescent="0.35">
      <c r="A970" s="201" t="s">
        <v>574</v>
      </c>
      <c r="B970" s="207" t="s">
        <v>575</v>
      </c>
      <c r="C970" s="208" t="s">
        <v>458</v>
      </c>
      <c r="D970" s="207" t="s">
        <v>459</v>
      </c>
      <c r="E970" s="207" t="s">
        <v>460</v>
      </c>
      <c r="F970" s="207" t="s">
        <v>461</v>
      </c>
      <c r="G970" s="207" t="s">
        <v>81</v>
      </c>
      <c r="H970" s="207" t="s">
        <v>328</v>
      </c>
      <c r="I970" s="209">
        <v>-283587</v>
      </c>
      <c r="J970" s="204"/>
      <c r="K970" s="210" t="s">
        <v>315</v>
      </c>
      <c r="L970" s="78"/>
      <c r="M970" s="78"/>
      <c r="N970" s="78"/>
      <c r="O970" s="149"/>
    </row>
    <row r="971" spans="1:15" ht="15" customHeight="1" x14ac:dyDescent="0.35">
      <c r="A971" s="201" t="s">
        <v>574</v>
      </c>
      <c r="B971" s="207" t="s">
        <v>575</v>
      </c>
      <c r="C971" s="208" t="s">
        <v>458</v>
      </c>
      <c r="D971" s="207" t="s">
        <v>459</v>
      </c>
      <c r="E971" s="207" t="s">
        <v>320</v>
      </c>
      <c r="F971" s="207" t="s">
        <v>313</v>
      </c>
      <c r="G971" s="207" t="s">
        <v>81</v>
      </c>
      <c r="H971" s="207" t="s">
        <v>328</v>
      </c>
      <c r="I971" s="209">
        <v>-45228.17</v>
      </c>
      <c r="J971" s="204"/>
      <c r="K971" s="210" t="s">
        <v>314</v>
      </c>
      <c r="L971" s="78"/>
      <c r="M971" s="78"/>
      <c r="N971" s="78"/>
      <c r="O971" s="149"/>
    </row>
    <row r="972" spans="1:15" ht="15" customHeight="1" x14ac:dyDescent="0.35">
      <c r="A972" s="201" t="s">
        <v>574</v>
      </c>
      <c r="B972" s="207" t="s">
        <v>575</v>
      </c>
      <c r="C972" s="208" t="s">
        <v>458</v>
      </c>
      <c r="D972" s="207" t="s">
        <v>459</v>
      </c>
      <c r="E972" s="207" t="s">
        <v>430</v>
      </c>
      <c r="F972" s="207" t="s">
        <v>431</v>
      </c>
      <c r="G972" s="207" t="s">
        <v>81</v>
      </c>
      <c r="H972" s="207" t="s">
        <v>328</v>
      </c>
      <c r="I972" s="209">
        <v>-2896.54</v>
      </c>
      <c r="J972" s="204"/>
      <c r="K972" s="210" t="s">
        <v>325</v>
      </c>
      <c r="L972" s="78"/>
      <c r="M972" s="78"/>
      <c r="N972" s="78"/>
      <c r="O972" s="149"/>
    </row>
    <row r="973" spans="1:15" ht="15" customHeight="1" x14ac:dyDescent="0.35">
      <c r="A973" s="201" t="s">
        <v>576</v>
      </c>
      <c r="B973" s="207" t="s">
        <v>577</v>
      </c>
      <c r="C973" s="208" t="s">
        <v>286</v>
      </c>
      <c r="D973" s="207" t="s">
        <v>287</v>
      </c>
      <c r="E973" s="207" t="s">
        <v>345</v>
      </c>
      <c r="F973" s="207" t="s">
        <v>346</v>
      </c>
      <c r="G973" s="207" t="s">
        <v>81</v>
      </c>
      <c r="H973" s="207" t="s">
        <v>328</v>
      </c>
      <c r="I973" s="209">
        <v>5817815.9400000004</v>
      </c>
      <c r="J973" s="204"/>
      <c r="K973" s="210" t="s">
        <v>293</v>
      </c>
      <c r="L973" s="78"/>
      <c r="M973" s="78"/>
      <c r="N973" s="78"/>
      <c r="O973" s="149"/>
    </row>
    <row r="974" spans="1:15" ht="15" customHeight="1" x14ac:dyDescent="0.35">
      <c r="A974" s="201" t="s">
        <v>576</v>
      </c>
      <c r="B974" s="207" t="s">
        <v>577</v>
      </c>
      <c r="C974" s="208" t="s">
        <v>286</v>
      </c>
      <c r="D974" s="207" t="s">
        <v>287</v>
      </c>
      <c r="E974" s="207" t="s">
        <v>345</v>
      </c>
      <c r="F974" s="207" t="s">
        <v>346</v>
      </c>
      <c r="G974" s="207" t="s">
        <v>544</v>
      </c>
      <c r="H974" s="207" t="s">
        <v>545</v>
      </c>
      <c r="I974" s="209">
        <v>24660.14</v>
      </c>
      <c r="J974" s="204"/>
      <c r="K974" s="210" t="s">
        <v>321</v>
      </c>
      <c r="L974" s="78"/>
      <c r="M974" s="78"/>
      <c r="N974" s="78"/>
      <c r="O974" s="149" t="s">
        <v>427</v>
      </c>
    </row>
    <row r="975" spans="1:15" ht="15" customHeight="1" x14ac:dyDescent="0.35">
      <c r="A975" s="201" t="s">
        <v>576</v>
      </c>
      <c r="B975" s="207" t="s">
        <v>577</v>
      </c>
      <c r="C975" s="208" t="s">
        <v>286</v>
      </c>
      <c r="D975" s="207" t="s">
        <v>287</v>
      </c>
      <c r="E975" s="207" t="s">
        <v>345</v>
      </c>
      <c r="F975" s="207" t="s">
        <v>346</v>
      </c>
      <c r="G975" s="207" t="s">
        <v>548</v>
      </c>
      <c r="H975" s="207" t="s">
        <v>549</v>
      </c>
      <c r="I975" s="209">
        <v>45666.94</v>
      </c>
      <c r="J975" s="204"/>
      <c r="K975" s="210" t="s">
        <v>293</v>
      </c>
      <c r="L975" s="78"/>
      <c r="M975" s="78"/>
      <c r="N975" s="78"/>
      <c r="O975" s="149"/>
    </row>
    <row r="976" spans="1:15" ht="15" customHeight="1" x14ac:dyDescent="0.35">
      <c r="A976" s="201" t="s">
        <v>576</v>
      </c>
      <c r="B976" s="207" t="s">
        <v>577</v>
      </c>
      <c r="C976" s="208" t="s">
        <v>286</v>
      </c>
      <c r="D976" s="207" t="s">
        <v>287</v>
      </c>
      <c r="E976" s="207" t="s">
        <v>345</v>
      </c>
      <c r="F976" s="207" t="s">
        <v>346</v>
      </c>
      <c r="G976" s="207" t="s">
        <v>578</v>
      </c>
      <c r="H976" s="207" t="s">
        <v>579</v>
      </c>
      <c r="I976" s="209">
        <v>0</v>
      </c>
      <c r="J976" s="204"/>
      <c r="K976" s="210" t="s">
        <v>293</v>
      </c>
      <c r="L976" s="78"/>
      <c r="M976" s="78"/>
      <c r="N976" s="78"/>
      <c r="O976" s="149"/>
    </row>
    <row r="977" spans="1:15" ht="15" customHeight="1" x14ac:dyDescent="0.35">
      <c r="A977" s="201" t="s">
        <v>576</v>
      </c>
      <c r="B977" s="207" t="s">
        <v>577</v>
      </c>
      <c r="C977" s="208" t="s">
        <v>286</v>
      </c>
      <c r="D977" s="207" t="s">
        <v>287</v>
      </c>
      <c r="E977" s="207" t="s">
        <v>363</v>
      </c>
      <c r="F977" s="207" t="s">
        <v>364</v>
      </c>
      <c r="G977" s="207" t="s">
        <v>81</v>
      </c>
      <c r="H977" s="207" t="s">
        <v>328</v>
      </c>
      <c r="I977" s="209">
        <v>324846.77</v>
      </c>
      <c r="J977" s="204"/>
      <c r="K977" s="210" t="s">
        <v>293</v>
      </c>
      <c r="L977" s="78"/>
      <c r="M977" s="78"/>
      <c r="N977" s="78"/>
      <c r="O977" s="149"/>
    </row>
    <row r="978" spans="1:15" ht="15" customHeight="1" x14ac:dyDescent="0.35">
      <c r="A978" s="201" t="s">
        <v>576</v>
      </c>
      <c r="B978" s="207" t="s">
        <v>577</v>
      </c>
      <c r="C978" s="208" t="s">
        <v>286</v>
      </c>
      <c r="D978" s="207" t="s">
        <v>287</v>
      </c>
      <c r="E978" s="207" t="s">
        <v>363</v>
      </c>
      <c r="F978" s="207" t="s">
        <v>364</v>
      </c>
      <c r="G978" s="207" t="s">
        <v>425</v>
      </c>
      <c r="H978" s="207" t="s">
        <v>426</v>
      </c>
      <c r="I978" s="209">
        <v>1647.67</v>
      </c>
      <c r="J978" s="204"/>
      <c r="K978" s="210" t="s">
        <v>321</v>
      </c>
      <c r="L978" s="78"/>
      <c r="M978" s="78"/>
      <c r="N978" s="78"/>
      <c r="O978" s="149" t="s">
        <v>427</v>
      </c>
    </row>
    <row r="979" spans="1:15" ht="15" customHeight="1" x14ac:dyDescent="0.35">
      <c r="A979" s="201" t="s">
        <v>576</v>
      </c>
      <c r="B979" s="207" t="s">
        <v>577</v>
      </c>
      <c r="C979" s="208" t="s">
        <v>286</v>
      </c>
      <c r="D979" s="207" t="s">
        <v>287</v>
      </c>
      <c r="E979" s="207" t="s">
        <v>363</v>
      </c>
      <c r="F979" s="207" t="s">
        <v>364</v>
      </c>
      <c r="G979" s="207" t="s">
        <v>421</v>
      </c>
      <c r="H979" s="207" t="s">
        <v>422</v>
      </c>
      <c r="I979" s="209">
        <v>6715.66</v>
      </c>
      <c r="J979" s="204"/>
      <c r="K979" s="210" t="s">
        <v>324</v>
      </c>
      <c r="L979" s="78"/>
      <c r="M979" s="78"/>
      <c r="N979" s="78"/>
      <c r="O979" s="149"/>
    </row>
    <row r="980" spans="1:15" ht="15" customHeight="1" x14ac:dyDescent="0.35">
      <c r="A980" s="201" t="s">
        <v>576</v>
      </c>
      <c r="B980" s="207" t="s">
        <v>577</v>
      </c>
      <c r="C980" s="208" t="s">
        <v>286</v>
      </c>
      <c r="D980" s="207" t="s">
        <v>287</v>
      </c>
      <c r="E980" s="207" t="s">
        <v>363</v>
      </c>
      <c r="F980" s="207" t="s">
        <v>364</v>
      </c>
      <c r="G980" s="207" t="s">
        <v>548</v>
      </c>
      <c r="H980" s="207" t="s">
        <v>549</v>
      </c>
      <c r="I980" s="209">
        <v>1647.67</v>
      </c>
      <c r="J980" s="204"/>
      <c r="K980" s="210" t="s">
        <v>293</v>
      </c>
      <c r="L980" s="78"/>
      <c r="M980" s="78"/>
      <c r="N980" s="78"/>
      <c r="O980" s="149"/>
    </row>
    <row r="981" spans="1:15" ht="15" customHeight="1" x14ac:dyDescent="0.35">
      <c r="A981" s="201" t="s">
        <v>576</v>
      </c>
      <c r="B981" s="207" t="s">
        <v>577</v>
      </c>
      <c r="C981" s="208" t="s">
        <v>286</v>
      </c>
      <c r="D981" s="207" t="s">
        <v>287</v>
      </c>
      <c r="E981" s="207" t="s">
        <v>363</v>
      </c>
      <c r="F981" s="207" t="s">
        <v>364</v>
      </c>
      <c r="G981" s="207" t="s">
        <v>578</v>
      </c>
      <c r="H981" s="207" t="s">
        <v>579</v>
      </c>
      <c r="I981" s="209">
        <v>25968.93</v>
      </c>
      <c r="J981" s="204"/>
      <c r="K981" s="210" t="s">
        <v>293</v>
      </c>
      <c r="L981" s="78"/>
      <c r="M981" s="78"/>
      <c r="N981" s="78"/>
      <c r="O981" s="149"/>
    </row>
    <row r="982" spans="1:15" ht="15" customHeight="1" x14ac:dyDescent="0.35">
      <c r="A982" s="201" t="s">
        <v>576</v>
      </c>
      <c r="B982" s="207" t="s">
        <v>577</v>
      </c>
      <c r="C982" s="208" t="s">
        <v>286</v>
      </c>
      <c r="D982" s="207" t="s">
        <v>287</v>
      </c>
      <c r="E982" s="207" t="s">
        <v>488</v>
      </c>
      <c r="F982" s="207" t="s">
        <v>489</v>
      </c>
      <c r="G982" s="207" t="s">
        <v>81</v>
      </c>
      <c r="H982" s="207" t="s">
        <v>328</v>
      </c>
      <c r="I982" s="209">
        <v>53.76</v>
      </c>
      <c r="J982" s="204"/>
      <c r="K982" s="210" t="s">
        <v>293</v>
      </c>
      <c r="L982" s="78"/>
      <c r="M982" s="78"/>
      <c r="N982" s="78"/>
      <c r="O982" s="149"/>
    </row>
    <row r="983" spans="1:15" ht="15" customHeight="1" x14ac:dyDescent="0.35">
      <c r="A983" s="201" t="s">
        <v>576</v>
      </c>
      <c r="B983" s="207" t="s">
        <v>577</v>
      </c>
      <c r="C983" s="208" t="s">
        <v>286</v>
      </c>
      <c r="D983" s="207" t="s">
        <v>287</v>
      </c>
      <c r="E983" s="207" t="s">
        <v>365</v>
      </c>
      <c r="F983" s="207" t="s">
        <v>366</v>
      </c>
      <c r="G983" s="207" t="s">
        <v>81</v>
      </c>
      <c r="H983" s="207" t="s">
        <v>328</v>
      </c>
      <c r="I983" s="209">
        <v>90724.98</v>
      </c>
      <c r="J983" s="204"/>
      <c r="K983" s="210" t="s">
        <v>293</v>
      </c>
      <c r="L983" s="78"/>
      <c r="M983" s="78"/>
      <c r="N983" s="78"/>
      <c r="O983" s="149"/>
    </row>
    <row r="984" spans="1:15" ht="15" customHeight="1" x14ac:dyDescent="0.35">
      <c r="A984" s="201" t="s">
        <v>576</v>
      </c>
      <c r="B984" s="207" t="s">
        <v>577</v>
      </c>
      <c r="C984" s="208" t="s">
        <v>286</v>
      </c>
      <c r="D984" s="207" t="s">
        <v>287</v>
      </c>
      <c r="E984" s="207" t="s">
        <v>365</v>
      </c>
      <c r="F984" s="207" t="s">
        <v>366</v>
      </c>
      <c r="G984" s="207" t="s">
        <v>425</v>
      </c>
      <c r="H984" s="207" t="s">
        <v>426</v>
      </c>
      <c r="I984" s="209">
        <v>3357.83</v>
      </c>
      <c r="J984" s="204"/>
      <c r="K984" s="210" t="s">
        <v>321</v>
      </c>
      <c r="L984" s="78"/>
      <c r="M984" s="78"/>
      <c r="N984" s="78"/>
      <c r="O984" s="149" t="s">
        <v>427</v>
      </c>
    </row>
    <row r="985" spans="1:15" ht="15" customHeight="1" x14ac:dyDescent="0.35">
      <c r="A985" s="201" t="s">
        <v>576</v>
      </c>
      <c r="B985" s="207" t="s">
        <v>577</v>
      </c>
      <c r="C985" s="208" t="s">
        <v>286</v>
      </c>
      <c r="D985" s="207" t="s">
        <v>287</v>
      </c>
      <c r="E985" s="207" t="s">
        <v>365</v>
      </c>
      <c r="F985" s="207" t="s">
        <v>366</v>
      </c>
      <c r="G985" s="207" t="s">
        <v>421</v>
      </c>
      <c r="H985" s="207" t="s">
        <v>422</v>
      </c>
      <c r="I985" s="209">
        <v>23539.4</v>
      </c>
      <c r="J985" s="204"/>
      <c r="K985" s="210" t="s">
        <v>324</v>
      </c>
      <c r="L985" s="78"/>
      <c r="M985" s="78"/>
      <c r="N985" s="78"/>
      <c r="O985" s="149"/>
    </row>
    <row r="986" spans="1:15" ht="15" customHeight="1" x14ac:dyDescent="0.35">
      <c r="A986" s="201" t="s">
        <v>576</v>
      </c>
      <c r="B986" s="207" t="s">
        <v>577</v>
      </c>
      <c r="C986" s="208" t="s">
        <v>286</v>
      </c>
      <c r="D986" s="207" t="s">
        <v>287</v>
      </c>
      <c r="E986" s="207" t="s">
        <v>365</v>
      </c>
      <c r="F986" s="207" t="s">
        <v>366</v>
      </c>
      <c r="G986" s="207" t="s">
        <v>548</v>
      </c>
      <c r="H986" s="207" t="s">
        <v>549</v>
      </c>
      <c r="I986" s="209">
        <v>10260.959999999999</v>
      </c>
      <c r="J986" s="204"/>
      <c r="K986" s="210" t="s">
        <v>293</v>
      </c>
      <c r="L986" s="78"/>
      <c r="M986" s="78"/>
      <c r="N986" s="78"/>
      <c r="O986" s="149"/>
    </row>
    <row r="987" spans="1:15" ht="15" customHeight="1" x14ac:dyDescent="0.35">
      <c r="A987" s="201" t="s">
        <v>576</v>
      </c>
      <c r="B987" s="207" t="s">
        <v>577</v>
      </c>
      <c r="C987" s="208" t="s">
        <v>286</v>
      </c>
      <c r="D987" s="207" t="s">
        <v>287</v>
      </c>
      <c r="E987" s="207" t="s">
        <v>365</v>
      </c>
      <c r="F987" s="207" t="s">
        <v>366</v>
      </c>
      <c r="G987" s="207" t="s">
        <v>578</v>
      </c>
      <c r="H987" s="207" t="s">
        <v>579</v>
      </c>
      <c r="I987" s="209">
        <v>14395.79</v>
      </c>
      <c r="J987" s="204"/>
      <c r="K987" s="210" t="s">
        <v>293</v>
      </c>
      <c r="L987" s="78"/>
      <c r="M987" s="78"/>
      <c r="N987" s="78"/>
      <c r="O987" s="149"/>
    </row>
    <row r="988" spans="1:15" ht="15" customHeight="1" x14ac:dyDescent="0.35">
      <c r="A988" s="201" t="s">
        <v>576</v>
      </c>
      <c r="B988" s="207" t="s">
        <v>577</v>
      </c>
      <c r="C988" s="208" t="s">
        <v>286</v>
      </c>
      <c r="D988" s="207" t="s">
        <v>287</v>
      </c>
      <c r="E988" s="207" t="s">
        <v>464</v>
      </c>
      <c r="F988" s="207" t="s">
        <v>465</v>
      </c>
      <c r="G988" s="207" t="s">
        <v>81</v>
      </c>
      <c r="H988" s="207" t="s">
        <v>328</v>
      </c>
      <c r="I988" s="209">
        <v>31871.82</v>
      </c>
      <c r="J988" s="204"/>
      <c r="K988" s="210" t="s">
        <v>293</v>
      </c>
      <c r="L988" s="78"/>
      <c r="M988" s="78"/>
      <c r="N988" s="78"/>
      <c r="O988" s="149"/>
    </row>
    <row r="989" spans="1:15" ht="15" customHeight="1" x14ac:dyDescent="0.35">
      <c r="A989" s="201" t="s">
        <v>576</v>
      </c>
      <c r="B989" s="207" t="s">
        <v>577</v>
      </c>
      <c r="C989" s="208" t="s">
        <v>286</v>
      </c>
      <c r="D989" s="207" t="s">
        <v>287</v>
      </c>
      <c r="E989" s="207" t="s">
        <v>464</v>
      </c>
      <c r="F989" s="207" t="s">
        <v>465</v>
      </c>
      <c r="G989" s="207" t="s">
        <v>421</v>
      </c>
      <c r="H989" s="207" t="s">
        <v>422</v>
      </c>
      <c r="I989" s="209">
        <v>3420.32</v>
      </c>
      <c r="J989" s="204"/>
      <c r="K989" s="210" t="s">
        <v>324</v>
      </c>
      <c r="L989" s="78"/>
      <c r="M989" s="78"/>
      <c r="N989" s="78"/>
      <c r="O989" s="149"/>
    </row>
    <row r="990" spans="1:15" ht="15" customHeight="1" x14ac:dyDescent="0.35">
      <c r="A990" s="201" t="s">
        <v>576</v>
      </c>
      <c r="B990" s="207" t="s">
        <v>577</v>
      </c>
      <c r="C990" s="208" t="s">
        <v>286</v>
      </c>
      <c r="D990" s="207" t="s">
        <v>287</v>
      </c>
      <c r="E990" s="207" t="s">
        <v>442</v>
      </c>
      <c r="F990" s="207" t="s">
        <v>443</v>
      </c>
      <c r="G990" s="207" t="s">
        <v>81</v>
      </c>
      <c r="H990" s="207" t="s">
        <v>328</v>
      </c>
      <c r="I990" s="209">
        <v>122529.01</v>
      </c>
      <c r="J990" s="204"/>
      <c r="K990" s="210" t="s">
        <v>293</v>
      </c>
      <c r="L990" s="78"/>
      <c r="M990" s="78"/>
      <c r="N990" s="78"/>
      <c r="O990" s="149"/>
    </row>
    <row r="991" spans="1:15" ht="15" customHeight="1" x14ac:dyDescent="0.35">
      <c r="A991" s="201" t="s">
        <v>576</v>
      </c>
      <c r="B991" s="207" t="s">
        <v>577</v>
      </c>
      <c r="C991" s="208" t="s">
        <v>286</v>
      </c>
      <c r="D991" s="207" t="s">
        <v>287</v>
      </c>
      <c r="E991" s="207" t="s">
        <v>444</v>
      </c>
      <c r="F991" s="207" t="s">
        <v>445</v>
      </c>
      <c r="G991" s="207" t="s">
        <v>81</v>
      </c>
      <c r="H991" s="207" t="s">
        <v>328</v>
      </c>
      <c r="I991" s="209">
        <v>38621.24</v>
      </c>
      <c r="J991" s="204"/>
      <c r="K991" s="210" t="s">
        <v>293</v>
      </c>
      <c r="L991" s="78"/>
      <c r="M991" s="78"/>
      <c r="N991" s="78"/>
      <c r="O991" s="149"/>
    </row>
    <row r="992" spans="1:15" ht="15" customHeight="1" x14ac:dyDescent="0.35">
      <c r="A992" s="201" t="s">
        <v>576</v>
      </c>
      <c r="B992" s="207" t="s">
        <v>577</v>
      </c>
      <c r="C992" s="208" t="s">
        <v>286</v>
      </c>
      <c r="D992" s="207" t="s">
        <v>287</v>
      </c>
      <c r="E992" s="207" t="s">
        <v>444</v>
      </c>
      <c r="F992" s="207" t="s">
        <v>445</v>
      </c>
      <c r="G992" s="207" t="s">
        <v>510</v>
      </c>
      <c r="H992" s="207" t="s">
        <v>511</v>
      </c>
      <c r="I992" s="209">
        <v>2360.34</v>
      </c>
      <c r="J992" s="204"/>
      <c r="K992" s="210" t="s">
        <v>293</v>
      </c>
      <c r="L992" s="78"/>
      <c r="M992" s="78"/>
      <c r="N992" s="78"/>
      <c r="O992" s="149"/>
    </row>
    <row r="993" spans="1:15" ht="15" customHeight="1" x14ac:dyDescent="0.35">
      <c r="A993" s="201" t="s">
        <v>576</v>
      </c>
      <c r="B993" s="207" t="s">
        <v>577</v>
      </c>
      <c r="C993" s="208" t="s">
        <v>286</v>
      </c>
      <c r="D993" s="207" t="s">
        <v>287</v>
      </c>
      <c r="E993" s="207" t="s">
        <v>444</v>
      </c>
      <c r="F993" s="207" t="s">
        <v>445</v>
      </c>
      <c r="G993" s="207" t="s">
        <v>578</v>
      </c>
      <c r="H993" s="207" t="s">
        <v>579</v>
      </c>
      <c r="I993" s="209">
        <v>0</v>
      </c>
      <c r="J993" s="204"/>
      <c r="K993" s="210" t="s">
        <v>293</v>
      </c>
      <c r="L993" s="78"/>
      <c r="M993" s="78"/>
      <c r="N993" s="78"/>
      <c r="O993" s="149"/>
    </row>
    <row r="994" spans="1:15" ht="15" customHeight="1" x14ac:dyDescent="0.35">
      <c r="A994" s="201" t="s">
        <v>576</v>
      </c>
      <c r="B994" s="207" t="s">
        <v>577</v>
      </c>
      <c r="C994" s="208" t="s">
        <v>286</v>
      </c>
      <c r="D994" s="207" t="s">
        <v>287</v>
      </c>
      <c r="E994" s="207" t="s">
        <v>347</v>
      </c>
      <c r="F994" s="207" t="s">
        <v>348</v>
      </c>
      <c r="G994" s="207" t="s">
        <v>81</v>
      </c>
      <c r="H994" s="207" t="s">
        <v>328</v>
      </c>
      <c r="I994" s="209">
        <v>80.2</v>
      </c>
      <c r="J994" s="204"/>
      <c r="K994" s="210" t="s">
        <v>293</v>
      </c>
      <c r="L994" s="78"/>
      <c r="M994" s="78"/>
      <c r="N994" s="78"/>
      <c r="O994" s="149"/>
    </row>
    <row r="995" spans="1:15" ht="15" customHeight="1" x14ac:dyDescent="0.35">
      <c r="A995" s="201" t="s">
        <v>576</v>
      </c>
      <c r="B995" s="207" t="s">
        <v>577</v>
      </c>
      <c r="C995" s="208" t="s">
        <v>286</v>
      </c>
      <c r="D995" s="207" t="s">
        <v>287</v>
      </c>
      <c r="E995" s="207" t="s">
        <v>446</v>
      </c>
      <c r="F995" s="207" t="s">
        <v>447</v>
      </c>
      <c r="G995" s="207" t="s">
        <v>81</v>
      </c>
      <c r="H995" s="207" t="s">
        <v>328</v>
      </c>
      <c r="I995" s="209">
        <v>23983.69</v>
      </c>
      <c r="J995" s="204"/>
      <c r="K995" s="210" t="s">
        <v>293</v>
      </c>
      <c r="L995" s="78"/>
      <c r="M995" s="78"/>
      <c r="N995" s="78"/>
      <c r="O995" s="149"/>
    </row>
    <row r="996" spans="1:15" ht="15" customHeight="1" x14ac:dyDescent="0.35">
      <c r="A996" s="201" t="s">
        <v>576</v>
      </c>
      <c r="B996" s="207" t="s">
        <v>577</v>
      </c>
      <c r="C996" s="208" t="s">
        <v>286</v>
      </c>
      <c r="D996" s="207" t="s">
        <v>287</v>
      </c>
      <c r="E996" s="207" t="s">
        <v>349</v>
      </c>
      <c r="F996" s="207" t="s">
        <v>350</v>
      </c>
      <c r="G996" s="207" t="s">
        <v>81</v>
      </c>
      <c r="H996" s="207" t="s">
        <v>328</v>
      </c>
      <c r="I996" s="209">
        <v>893505.36</v>
      </c>
      <c r="J996" s="204"/>
      <c r="K996" s="210" t="s">
        <v>296</v>
      </c>
      <c r="L996" s="78"/>
      <c r="M996" s="78"/>
      <c r="N996" s="78"/>
      <c r="O996" s="149"/>
    </row>
    <row r="997" spans="1:15" ht="15" customHeight="1" x14ac:dyDescent="0.35">
      <c r="A997" s="201" t="s">
        <v>576</v>
      </c>
      <c r="B997" s="207" t="s">
        <v>577</v>
      </c>
      <c r="C997" s="208" t="s">
        <v>286</v>
      </c>
      <c r="D997" s="207" t="s">
        <v>287</v>
      </c>
      <c r="E997" s="207" t="s">
        <v>349</v>
      </c>
      <c r="F997" s="207" t="s">
        <v>350</v>
      </c>
      <c r="G997" s="207" t="s">
        <v>544</v>
      </c>
      <c r="H997" s="207" t="s">
        <v>545</v>
      </c>
      <c r="I997" s="209">
        <v>3148.58</v>
      </c>
      <c r="J997" s="204"/>
      <c r="K997" s="210" t="s">
        <v>321</v>
      </c>
      <c r="L997" s="78"/>
      <c r="M997" s="78"/>
      <c r="N997" s="78"/>
      <c r="O997" s="149" t="s">
        <v>427</v>
      </c>
    </row>
    <row r="998" spans="1:15" ht="15" customHeight="1" x14ac:dyDescent="0.35">
      <c r="A998" s="201" t="s">
        <v>576</v>
      </c>
      <c r="B998" s="207" t="s">
        <v>577</v>
      </c>
      <c r="C998" s="208" t="s">
        <v>286</v>
      </c>
      <c r="D998" s="207" t="s">
        <v>287</v>
      </c>
      <c r="E998" s="207" t="s">
        <v>349</v>
      </c>
      <c r="F998" s="207" t="s">
        <v>350</v>
      </c>
      <c r="G998" s="207" t="s">
        <v>425</v>
      </c>
      <c r="H998" s="207" t="s">
        <v>426</v>
      </c>
      <c r="I998" s="209">
        <v>639.09</v>
      </c>
      <c r="J998" s="204"/>
      <c r="K998" s="210" t="s">
        <v>321</v>
      </c>
      <c r="L998" s="78"/>
      <c r="M998" s="78"/>
      <c r="N998" s="78"/>
      <c r="O998" s="149" t="s">
        <v>427</v>
      </c>
    </row>
    <row r="999" spans="1:15" ht="15" customHeight="1" x14ac:dyDescent="0.35">
      <c r="A999" s="201" t="s">
        <v>576</v>
      </c>
      <c r="B999" s="207" t="s">
        <v>577</v>
      </c>
      <c r="C999" s="208" t="s">
        <v>286</v>
      </c>
      <c r="D999" s="207" t="s">
        <v>287</v>
      </c>
      <c r="E999" s="207" t="s">
        <v>349</v>
      </c>
      <c r="F999" s="207" t="s">
        <v>350</v>
      </c>
      <c r="G999" s="207" t="s">
        <v>421</v>
      </c>
      <c r="H999" s="207" t="s">
        <v>422</v>
      </c>
      <c r="I999" s="209">
        <v>4282.49</v>
      </c>
      <c r="J999" s="204"/>
      <c r="K999" s="210" t="s">
        <v>324</v>
      </c>
      <c r="L999" s="78"/>
      <c r="M999" s="78"/>
      <c r="N999" s="78"/>
      <c r="O999" s="149"/>
    </row>
    <row r="1000" spans="1:15" ht="15" customHeight="1" x14ac:dyDescent="0.35">
      <c r="A1000" s="201" t="s">
        <v>576</v>
      </c>
      <c r="B1000" s="207" t="s">
        <v>577</v>
      </c>
      <c r="C1000" s="208" t="s">
        <v>286</v>
      </c>
      <c r="D1000" s="207" t="s">
        <v>287</v>
      </c>
      <c r="E1000" s="207" t="s">
        <v>349</v>
      </c>
      <c r="F1000" s="207" t="s">
        <v>350</v>
      </c>
      <c r="G1000" s="207" t="s">
        <v>548</v>
      </c>
      <c r="H1000" s="207" t="s">
        <v>549</v>
      </c>
      <c r="I1000" s="209">
        <v>7351.16</v>
      </c>
      <c r="J1000" s="204"/>
      <c r="K1000" s="210" t="s">
        <v>296</v>
      </c>
      <c r="L1000" s="78"/>
      <c r="M1000" s="78"/>
      <c r="N1000" s="78"/>
      <c r="O1000" s="149"/>
    </row>
    <row r="1001" spans="1:15" ht="15" customHeight="1" x14ac:dyDescent="0.35">
      <c r="A1001" s="201" t="s">
        <v>576</v>
      </c>
      <c r="B1001" s="207" t="s">
        <v>577</v>
      </c>
      <c r="C1001" s="208" t="s">
        <v>286</v>
      </c>
      <c r="D1001" s="207" t="s">
        <v>287</v>
      </c>
      <c r="E1001" s="207" t="s">
        <v>349</v>
      </c>
      <c r="F1001" s="207" t="s">
        <v>350</v>
      </c>
      <c r="G1001" s="207" t="s">
        <v>578</v>
      </c>
      <c r="H1001" s="207" t="s">
        <v>579</v>
      </c>
      <c r="I1001" s="209">
        <v>5153.7700000000004</v>
      </c>
      <c r="J1001" s="204"/>
      <c r="K1001" s="210" t="s">
        <v>296</v>
      </c>
      <c r="L1001" s="78"/>
      <c r="M1001" s="78"/>
      <c r="N1001" s="78"/>
      <c r="O1001" s="149"/>
    </row>
    <row r="1002" spans="1:15" ht="15" customHeight="1" x14ac:dyDescent="0.35">
      <c r="A1002" s="201" t="s">
        <v>576</v>
      </c>
      <c r="B1002" s="207" t="s">
        <v>577</v>
      </c>
      <c r="C1002" s="208" t="s">
        <v>286</v>
      </c>
      <c r="D1002" s="207" t="s">
        <v>287</v>
      </c>
      <c r="E1002" s="207" t="s">
        <v>351</v>
      </c>
      <c r="F1002" s="207" t="s">
        <v>352</v>
      </c>
      <c r="G1002" s="207" t="s">
        <v>81</v>
      </c>
      <c r="H1002" s="207" t="s">
        <v>328</v>
      </c>
      <c r="I1002" s="209">
        <v>9271.68</v>
      </c>
      <c r="J1002" s="204"/>
      <c r="K1002" s="210" t="s">
        <v>293</v>
      </c>
      <c r="L1002" s="78"/>
      <c r="M1002" s="78"/>
      <c r="N1002" s="78"/>
      <c r="O1002" s="149"/>
    </row>
    <row r="1003" spans="1:15" ht="15" customHeight="1" x14ac:dyDescent="0.35">
      <c r="A1003" s="201" t="s">
        <v>576</v>
      </c>
      <c r="B1003" s="207" t="s">
        <v>577</v>
      </c>
      <c r="C1003" s="208" t="s">
        <v>286</v>
      </c>
      <c r="D1003" s="207" t="s">
        <v>287</v>
      </c>
      <c r="E1003" s="207" t="s">
        <v>351</v>
      </c>
      <c r="F1003" s="207" t="s">
        <v>352</v>
      </c>
      <c r="G1003" s="207" t="s">
        <v>544</v>
      </c>
      <c r="H1003" s="207" t="s">
        <v>545</v>
      </c>
      <c r="I1003" s="209">
        <v>12.24</v>
      </c>
      <c r="J1003" s="204"/>
      <c r="K1003" s="210" t="s">
        <v>321</v>
      </c>
      <c r="L1003" s="78"/>
      <c r="M1003" s="78"/>
      <c r="N1003" s="78"/>
      <c r="O1003" s="149" t="s">
        <v>427</v>
      </c>
    </row>
    <row r="1004" spans="1:15" ht="15" customHeight="1" x14ac:dyDescent="0.35">
      <c r="A1004" s="201" t="s">
        <v>576</v>
      </c>
      <c r="B1004" s="207" t="s">
        <v>577</v>
      </c>
      <c r="C1004" s="208" t="s">
        <v>286</v>
      </c>
      <c r="D1004" s="207" t="s">
        <v>287</v>
      </c>
      <c r="E1004" s="207" t="s">
        <v>351</v>
      </c>
      <c r="F1004" s="207" t="s">
        <v>352</v>
      </c>
      <c r="G1004" s="207" t="s">
        <v>548</v>
      </c>
      <c r="H1004" s="207" t="s">
        <v>549</v>
      </c>
      <c r="I1004" s="209">
        <v>160.44</v>
      </c>
      <c r="J1004" s="204"/>
      <c r="K1004" s="210" t="s">
        <v>293</v>
      </c>
      <c r="L1004" s="78"/>
      <c r="M1004" s="78"/>
      <c r="N1004" s="78"/>
      <c r="O1004" s="149"/>
    </row>
    <row r="1005" spans="1:15" ht="15" customHeight="1" x14ac:dyDescent="0.35">
      <c r="A1005" s="201" t="s">
        <v>576</v>
      </c>
      <c r="B1005" s="207" t="s">
        <v>577</v>
      </c>
      <c r="C1005" s="208" t="s">
        <v>286</v>
      </c>
      <c r="D1005" s="207" t="s">
        <v>287</v>
      </c>
      <c r="E1005" s="207" t="s">
        <v>351</v>
      </c>
      <c r="F1005" s="207" t="s">
        <v>352</v>
      </c>
      <c r="G1005" s="207" t="s">
        <v>578</v>
      </c>
      <c r="H1005" s="207" t="s">
        <v>579</v>
      </c>
      <c r="I1005" s="209">
        <v>0</v>
      </c>
      <c r="J1005" s="204"/>
      <c r="K1005" s="210" t="s">
        <v>293</v>
      </c>
      <c r="L1005" s="78"/>
      <c r="M1005" s="78"/>
      <c r="N1005" s="78"/>
      <c r="O1005" s="149"/>
    </row>
    <row r="1006" spans="1:15" ht="15" customHeight="1" x14ac:dyDescent="0.35">
      <c r="A1006" s="201" t="s">
        <v>576</v>
      </c>
      <c r="B1006" s="207" t="s">
        <v>577</v>
      </c>
      <c r="C1006" s="208" t="s">
        <v>286</v>
      </c>
      <c r="D1006" s="207" t="s">
        <v>287</v>
      </c>
      <c r="E1006" s="207" t="s">
        <v>353</v>
      </c>
      <c r="F1006" s="207" t="s">
        <v>354</v>
      </c>
      <c r="G1006" s="207" t="s">
        <v>81</v>
      </c>
      <c r="H1006" s="207" t="s">
        <v>328</v>
      </c>
      <c r="I1006" s="209">
        <v>-9271.68</v>
      </c>
      <c r="J1006" s="204"/>
      <c r="K1006" s="210" t="s">
        <v>293</v>
      </c>
      <c r="L1006" s="78"/>
      <c r="M1006" s="78"/>
      <c r="N1006" s="78"/>
      <c r="O1006" s="149"/>
    </row>
    <row r="1007" spans="1:15" ht="15" customHeight="1" x14ac:dyDescent="0.35">
      <c r="A1007" s="201" t="s">
        <v>576</v>
      </c>
      <c r="B1007" s="207" t="s">
        <v>577</v>
      </c>
      <c r="C1007" s="208" t="s">
        <v>286</v>
      </c>
      <c r="D1007" s="207" t="s">
        <v>287</v>
      </c>
      <c r="E1007" s="207" t="s">
        <v>353</v>
      </c>
      <c r="F1007" s="207" t="s">
        <v>354</v>
      </c>
      <c r="G1007" s="207" t="s">
        <v>544</v>
      </c>
      <c r="H1007" s="207" t="s">
        <v>545</v>
      </c>
      <c r="I1007" s="209">
        <v>-12.24</v>
      </c>
      <c r="J1007" s="204"/>
      <c r="K1007" s="210" t="s">
        <v>321</v>
      </c>
      <c r="L1007" s="78"/>
      <c r="M1007" s="78"/>
      <c r="N1007" s="78"/>
      <c r="O1007" s="149" t="s">
        <v>427</v>
      </c>
    </row>
    <row r="1008" spans="1:15" ht="15" customHeight="1" x14ac:dyDescent="0.35">
      <c r="A1008" s="201" t="s">
        <v>576</v>
      </c>
      <c r="B1008" s="207" t="s">
        <v>577</v>
      </c>
      <c r="C1008" s="208" t="s">
        <v>286</v>
      </c>
      <c r="D1008" s="207" t="s">
        <v>287</v>
      </c>
      <c r="E1008" s="207" t="s">
        <v>353</v>
      </c>
      <c r="F1008" s="207" t="s">
        <v>354</v>
      </c>
      <c r="G1008" s="207" t="s">
        <v>548</v>
      </c>
      <c r="H1008" s="207" t="s">
        <v>549</v>
      </c>
      <c r="I1008" s="209">
        <v>-160.44</v>
      </c>
      <c r="J1008" s="204"/>
      <c r="K1008" s="210" t="s">
        <v>293</v>
      </c>
      <c r="L1008" s="78"/>
      <c r="M1008" s="78"/>
      <c r="N1008" s="78"/>
      <c r="O1008" s="149"/>
    </row>
    <row r="1009" spans="1:15" ht="15" customHeight="1" x14ac:dyDescent="0.35">
      <c r="A1009" s="201" t="s">
        <v>576</v>
      </c>
      <c r="B1009" s="207" t="s">
        <v>577</v>
      </c>
      <c r="C1009" s="208" t="s">
        <v>286</v>
      </c>
      <c r="D1009" s="207" t="s">
        <v>287</v>
      </c>
      <c r="E1009" s="207" t="s">
        <v>353</v>
      </c>
      <c r="F1009" s="207" t="s">
        <v>354</v>
      </c>
      <c r="G1009" s="207" t="s">
        <v>578</v>
      </c>
      <c r="H1009" s="207" t="s">
        <v>579</v>
      </c>
      <c r="I1009" s="209">
        <v>0</v>
      </c>
      <c r="J1009" s="204"/>
      <c r="K1009" s="210" t="s">
        <v>293</v>
      </c>
      <c r="L1009" s="78"/>
      <c r="M1009" s="78"/>
      <c r="N1009" s="78"/>
      <c r="O1009" s="149"/>
    </row>
    <row r="1010" spans="1:15" ht="15" customHeight="1" x14ac:dyDescent="0.35">
      <c r="A1010" s="201" t="s">
        <v>576</v>
      </c>
      <c r="B1010" s="207" t="s">
        <v>577</v>
      </c>
      <c r="C1010" s="208" t="s">
        <v>286</v>
      </c>
      <c r="D1010" s="207" t="s">
        <v>287</v>
      </c>
      <c r="E1010" s="207" t="s">
        <v>355</v>
      </c>
      <c r="F1010" s="207" t="s">
        <v>356</v>
      </c>
      <c r="G1010" s="207" t="s">
        <v>81</v>
      </c>
      <c r="H1010" s="207" t="s">
        <v>328</v>
      </c>
      <c r="I1010" s="209">
        <v>940362.38</v>
      </c>
      <c r="J1010" s="204"/>
      <c r="K1010" s="210" t="s">
        <v>301</v>
      </c>
      <c r="L1010" s="78"/>
      <c r="M1010" s="78"/>
      <c r="N1010" s="78"/>
      <c r="O1010" s="149"/>
    </row>
    <row r="1011" spans="1:15" ht="15" customHeight="1" x14ac:dyDescent="0.35">
      <c r="A1011" s="201" t="s">
        <v>576</v>
      </c>
      <c r="B1011" s="207" t="s">
        <v>577</v>
      </c>
      <c r="C1011" s="208" t="s">
        <v>286</v>
      </c>
      <c r="D1011" s="207" t="s">
        <v>287</v>
      </c>
      <c r="E1011" s="207" t="s">
        <v>355</v>
      </c>
      <c r="F1011" s="207" t="s">
        <v>356</v>
      </c>
      <c r="G1011" s="207" t="s">
        <v>544</v>
      </c>
      <c r="H1011" s="207" t="s">
        <v>545</v>
      </c>
      <c r="I1011" s="209">
        <v>3922.76</v>
      </c>
      <c r="J1011" s="204"/>
      <c r="K1011" s="210" t="s">
        <v>321</v>
      </c>
      <c r="L1011" s="78"/>
      <c r="M1011" s="78"/>
      <c r="N1011" s="78"/>
      <c r="O1011" s="149" t="s">
        <v>427</v>
      </c>
    </row>
    <row r="1012" spans="1:15" ht="15" customHeight="1" x14ac:dyDescent="0.35">
      <c r="A1012" s="201" t="s">
        <v>576</v>
      </c>
      <c r="B1012" s="207" t="s">
        <v>577</v>
      </c>
      <c r="C1012" s="208" t="s">
        <v>286</v>
      </c>
      <c r="D1012" s="207" t="s">
        <v>287</v>
      </c>
      <c r="E1012" s="207" t="s">
        <v>355</v>
      </c>
      <c r="F1012" s="207" t="s">
        <v>356</v>
      </c>
      <c r="G1012" s="207" t="s">
        <v>510</v>
      </c>
      <c r="H1012" s="207" t="s">
        <v>511</v>
      </c>
      <c r="I1012" s="209">
        <v>332.81</v>
      </c>
      <c r="J1012" s="204"/>
      <c r="K1012" s="210" t="s">
        <v>301</v>
      </c>
      <c r="L1012" s="78"/>
      <c r="M1012" s="78"/>
      <c r="N1012" s="78"/>
      <c r="O1012" s="149"/>
    </row>
    <row r="1013" spans="1:15" ht="15" customHeight="1" x14ac:dyDescent="0.35">
      <c r="A1013" s="201" t="s">
        <v>576</v>
      </c>
      <c r="B1013" s="207" t="s">
        <v>577</v>
      </c>
      <c r="C1013" s="208" t="s">
        <v>286</v>
      </c>
      <c r="D1013" s="207" t="s">
        <v>287</v>
      </c>
      <c r="E1013" s="207" t="s">
        <v>355</v>
      </c>
      <c r="F1013" s="207" t="s">
        <v>356</v>
      </c>
      <c r="G1013" s="207" t="s">
        <v>425</v>
      </c>
      <c r="H1013" s="207" t="s">
        <v>426</v>
      </c>
      <c r="I1013" s="209">
        <v>795.89</v>
      </c>
      <c r="J1013" s="204"/>
      <c r="K1013" s="210" t="s">
        <v>321</v>
      </c>
      <c r="L1013" s="78"/>
      <c r="M1013" s="78"/>
      <c r="N1013" s="78"/>
      <c r="O1013" s="149" t="s">
        <v>427</v>
      </c>
    </row>
    <row r="1014" spans="1:15" ht="15" customHeight="1" x14ac:dyDescent="0.35">
      <c r="A1014" s="201" t="s">
        <v>576</v>
      </c>
      <c r="B1014" s="207" t="s">
        <v>577</v>
      </c>
      <c r="C1014" s="208" t="s">
        <v>286</v>
      </c>
      <c r="D1014" s="207" t="s">
        <v>287</v>
      </c>
      <c r="E1014" s="207" t="s">
        <v>355</v>
      </c>
      <c r="F1014" s="207" t="s">
        <v>356</v>
      </c>
      <c r="G1014" s="207" t="s">
        <v>421</v>
      </c>
      <c r="H1014" s="207" t="s">
        <v>422</v>
      </c>
      <c r="I1014" s="209">
        <v>5352.12</v>
      </c>
      <c r="J1014" s="204"/>
      <c r="K1014" s="210" t="s">
        <v>324</v>
      </c>
      <c r="L1014" s="78"/>
      <c r="M1014" s="78"/>
      <c r="N1014" s="78"/>
      <c r="O1014" s="149"/>
    </row>
    <row r="1015" spans="1:15" ht="15" customHeight="1" x14ac:dyDescent="0.35">
      <c r="A1015" s="201" t="s">
        <v>576</v>
      </c>
      <c r="B1015" s="207" t="s">
        <v>577</v>
      </c>
      <c r="C1015" s="208" t="s">
        <v>286</v>
      </c>
      <c r="D1015" s="207" t="s">
        <v>287</v>
      </c>
      <c r="E1015" s="207" t="s">
        <v>355</v>
      </c>
      <c r="F1015" s="207" t="s">
        <v>356</v>
      </c>
      <c r="G1015" s="207" t="s">
        <v>548</v>
      </c>
      <c r="H1015" s="207" t="s">
        <v>549</v>
      </c>
      <c r="I1015" s="209">
        <v>9177.35</v>
      </c>
      <c r="J1015" s="204"/>
      <c r="K1015" s="210" t="s">
        <v>301</v>
      </c>
      <c r="L1015" s="78"/>
      <c r="M1015" s="78"/>
      <c r="N1015" s="78"/>
      <c r="O1015" s="149"/>
    </row>
    <row r="1016" spans="1:15" ht="15" customHeight="1" x14ac:dyDescent="0.35">
      <c r="A1016" s="201" t="s">
        <v>576</v>
      </c>
      <c r="B1016" s="207" t="s">
        <v>577</v>
      </c>
      <c r="C1016" s="208" t="s">
        <v>286</v>
      </c>
      <c r="D1016" s="207" t="s">
        <v>287</v>
      </c>
      <c r="E1016" s="207" t="s">
        <v>355</v>
      </c>
      <c r="F1016" s="207" t="s">
        <v>356</v>
      </c>
      <c r="G1016" s="207" t="s">
        <v>578</v>
      </c>
      <c r="H1016" s="207" t="s">
        <v>579</v>
      </c>
      <c r="I1016" s="209">
        <v>6418.1</v>
      </c>
      <c r="J1016" s="204"/>
      <c r="K1016" s="210" t="s">
        <v>301</v>
      </c>
      <c r="L1016" s="78"/>
      <c r="M1016" s="78"/>
      <c r="N1016" s="78"/>
      <c r="O1016" s="149"/>
    </row>
    <row r="1017" spans="1:15" ht="15" customHeight="1" x14ac:dyDescent="0.35">
      <c r="A1017" s="201" t="s">
        <v>576</v>
      </c>
      <c r="B1017" s="207" t="s">
        <v>577</v>
      </c>
      <c r="C1017" s="208" t="s">
        <v>286</v>
      </c>
      <c r="D1017" s="207" t="s">
        <v>287</v>
      </c>
      <c r="E1017" s="207" t="s">
        <v>415</v>
      </c>
      <c r="F1017" s="207" t="s">
        <v>416</v>
      </c>
      <c r="G1017" s="207" t="s">
        <v>81</v>
      </c>
      <c r="H1017" s="207" t="s">
        <v>328</v>
      </c>
      <c r="I1017" s="209">
        <v>5390.9</v>
      </c>
      <c r="J1017" s="204"/>
      <c r="K1017" s="210" t="s">
        <v>292</v>
      </c>
      <c r="L1017" s="78"/>
      <c r="M1017" s="78"/>
      <c r="N1017" s="78"/>
      <c r="O1017" s="149"/>
    </row>
    <row r="1018" spans="1:15" ht="15" customHeight="1" x14ac:dyDescent="0.35">
      <c r="A1018" s="201" t="s">
        <v>576</v>
      </c>
      <c r="B1018" s="207" t="s">
        <v>577</v>
      </c>
      <c r="C1018" s="208" t="s">
        <v>286</v>
      </c>
      <c r="D1018" s="207" t="s">
        <v>287</v>
      </c>
      <c r="E1018" s="207" t="s">
        <v>448</v>
      </c>
      <c r="F1018" s="207" t="s">
        <v>449</v>
      </c>
      <c r="G1018" s="207" t="s">
        <v>81</v>
      </c>
      <c r="H1018" s="207" t="s">
        <v>328</v>
      </c>
      <c r="I1018" s="209">
        <v>2744.8</v>
      </c>
      <c r="J1018" s="204"/>
      <c r="K1018" s="210" t="s">
        <v>292</v>
      </c>
      <c r="L1018" s="78"/>
      <c r="M1018" s="78"/>
      <c r="N1018" s="78"/>
      <c r="O1018" s="149"/>
    </row>
    <row r="1019" spans="1:15" ht="15" customHeight="1" x14ac:dyDescent="0.35">
      <c r="A1019" s="201" t="s">
        <v>576</v>
      </c>
      <c r="B1019" s="207" t="s">
        <v>577</v>
      </c>
      <c r="C1019" s="208" t="s">
        <v>286</v>
      </c>
      <c r="D1019" s="207" t="s">
        <v>287</v>
      </c>
      <c r="E1019" s="207" t="s">
        <v>448</v>
      </c>
      <c r="F1019" s="207" t="s">
        <v>449</v>
      </c>
      <c r="G1019" s="207" t="s">
        <v>421</v>
      </c>
      <c r="H1019" s="207" t="s">
        <v>422</v>
      </c>
      <c r="I1019" s="209">
        <v>552</v>
      </c>
      <c r="J1019" s="204"/>
      <c r="K1019" s="210" t="s">
        <v>324</v>
      </c>
      <c r="L1019" s="78"/>
      <c r="M1019" s="78"/>
      <c r="N1019" s="78"/>
      <c r="O1019" s="149"/>
    </row>
    <row r="1020" spans="1:15" ht="15" customHeight="1" x14ac:dyDescent="0.35">
      <c r="A1020" s="201" t="s">
        <v>576</v>
      </c>
      <c r="B1020" s="207" t="s">
        <v>577</v>
      </c>
      <c r="C1020" s="208" t="s">
        <v>286</v>
      </c>
      <c r="D1020" s="207" t="s">
        <v>287</v>
      </c>
      <c r="E1020" s="207" t="s">
        <v>474</v>
      </c>
      <c r="F1020" s="207" t="s">
        <v>475</v>
      </c>
      <c r="G1020" s="207" t="s">
        <v>81</v>
      </c>
      <c r="H1020" s="207" t="s">
        <v>328</v>
      </c>
      <c r="I1020" s="209">
        <v>1874.36</v>
      </c>
      <c r="J1020" s="204"/>
      <c r="K1020" s="210" t="s">
        <v>292</v>
      </c>
      <c r="L1020" s="78"/>
      <c r="M1020" s="78"/>
      <c r="N1020" s="78"/>
      <c r="O1020" s="149"/>
    </row>
    <row r="1021" spans="1:15" ht="15" customHeight="1" x14ac:dyDescent="0.35">
      <c r="A1021" s="201" t="s">
        <v>576</v>
      </c>
      <c r="B1021" s="207" t="s">
        <v>577</v>
      </c>
      <c r="C1021" s="208" t="s">
        <v>286</v>
      </c>
      <c r="D1021" s="207" t="s">
        <v>287</v>
      </c>
      <c r="E1021" s="207" t="s">
        <v>367</v>
      </c>
      <c r="F1021" s="207" t="s">
        <v>368</v>
      </c>
      <c r="G1021" s="207" t="s">
        <v>81</v>
      </c>
      <c r="H1021" s="207" t="s">
        <v>328</v>
      </c>
      <c r="I1021" s="209">
        <v>11110.04</v>
      </c>
      <c r="J1021" s="204"/>
      <c r="K1021" s="210" t="s">
        <v>292</v>
      </c>
      <c r="L1021" s="78"/>
      <c r="M1021" s="78"/>
      <c r="N1021" s="78"/>
      <c r="O1021" s="149"/>
    </row>
    <row r="1022" spans="1:15" ht="15" customHeight="1" x14ac:dyDescent="0.35">
      <c r="A1022" s="201" t="s">
        <v>576</v>
      </c>
      <c r="B1022" s="207" t="s">
        <v>577</v>
      </c>
      <c r="C1022" s="208" t="s">
        <v>286</v>
      </c>
      <c r="D1022" s="207" t="s">
        <v>287</v>
      </c>
      <c r="E1022" s="207" t="s">
        <v>367</v>
      </c>
      <c r="F1022" s="207" t="s">
        <v>368</v>
      </c>
      <c r="G1022" s="207" t="s">
        <v>578</v>
      </c>
      <c r="H1022" s="207" t="s">
        <v>579</v>
      </c>
      <c r="I1022" s="209">
        <v>0</v>
      </c>
      <c r="J1022" s="204"/>
      <c r="K1022" s="210" t="s">
        <v>292</v>
      </c>
      <c r="L1022" s="78"/>
      <c r="M1022" s="78"/>
      <c r="N1022" s="78"/>
      <c r="O1022" s="149"/>
    </row>
    <row r="1023" spans="1:15" ht="15" customHeight="1" x14ac:dyDescent="0.35">
      <c r="A1023" s="201" t="s">
        <v>576</v>
      </c>
      <c r="B1023" s="207" t="s">
        <v>577</v>
      </c>
      <c r="C1023" s="208" t="s">
        <v>286</v>
      </c>
      <c r="D1023" s="207" t="s">
        <v>287</v>
      </c>
      <c r="E1023" s="207" t="s">
        <v>373</v>
      </c>
      <c r="F1023" s="207" t="s">
        <v>374</v>
      </c>
      <c r="G1023" s="207" t="s">
        <v>81</v>
      </c>
      <c r="H1023" s="207" t="s">
        <v>328</v>
      </c>
      <c r="I1023" s="209">
        <v>8340.82</v>
      </c>
      <c r="J1023" s="204"/>
      <c r="K1023" s="210" t="s">
        <v>292</v>
      </c>
      <c r="L1023" s="78"/>
      <c r="M1023" s="78"/>
      <c r="N1023" s="78"/>
      <c r="O1023" s="149"/>
    </row>
    <row r="1024" spans="1:15" ht="15" customHeight="1" x14ac:dyDescent="0.35">
      <c r="A1024" s="201" t="s">
        <v>576</v>
      </c>
      <c r="B1024" s="207" t="s">
        <v>577</v>
      </c>
      <c r="C1024" s="208" t="s">
        <v>286</v>
      </c>
      <c r="D1024" s="207" t="s">
        <v>287</v>
      </c>
      <c r="E1024" s="207" t="s">
        <v>375</v>
      </c>
      <c r="F1024" s="207" t="s">
        <v>376</v>
      </c>
      <c r="G1024" s="207" t="s">
        <v>81</v>
      </c>
      <c r="H1024" s="207" t="s">
        <v>328</v>
      </c>
      <c r="I1024" s="209">
        <v>95783.78</v>
      </c>
      <c r="J1024" s="204"/>
      <c r="K1024" s="210" t="s">
        <v>292</v>
      </c>
      <c r="L1024" s="78"/>
      <c r="M1024" s="78"/>
      <c r="N1024" s="78"/>
      <c r="O1024" s="149"/>
    </row>
    <row r="1025" spans="1:15" ht="15" customHeight="1" x14ac:dyDescent="0.35">
      <c r="A1025" s="201" t="s">
        <v>576</v>
      </c>
      <c r="B1025" s="207" t="s">
        <v>577</v>
      </c>
      <c r="C1025" s="208" t="s">
        <v>286</v>
      </c>
      <c r="D1025" s="207" t="s">
        <v>287</v>
      </c>
      <c r="E1025" s="207" t="s">
        <v>375</v>
      </c>
      <c r="F1025" s="207" t="s">
        <v>376</v>
      </c>
      <c r="G1025" s="207" t="s">
        <v>421</v>
      </c>
      <c r="H1025" s="207" t="s">
        <v>422</v>
      </c>
      <c r="I1025" s="209">
        <v>35318.94</v>
      </c>
      <c r="J1025" s="204"/>
      <c r="K1025" s="210" t="s">
        <v>324</v>
      </c>
      <c r="L1025" s="78"/>
      <c r="M1025" s="78"/>
      <c r="N1025" s="78"/>
      <c r="O1025" s="149"/>
    </row>
    <row r="1026" spans="1:15" ht="15" customHeight="1" x14ac:dyDescent="0.35">
      <c r="A1026" s="201" t="s">
        <v>576</v>
      </c>
      <c r="B1026" s="207" t="s">
        <v>577</v>
      </c>
      <c r="C1026" s="208" t="s">
        <v>286</v>
      </c>
      <c r="D1026" s="207" t="s">
        <v>287</v>
      </c>
      <c r="E1026" s="207" t="s">
        <v>375</v>
      </c>
      <c r="F1026" s="207" t="s">
        <v>376</v>
      </c>
      <c r="G1026" s="207" t="s">
        <v>578</v>
      </c>
      <c r="H1026" s="207" t="s">
        <v>579</v>
      </c>
      <c r="I1026" s="209">
        <v>653.25</v>
      </c>
      <c r="J1026" s="204"/>
      <c r="K1026" s="210" t="s">
        <v>292</v>
      </c>
      <c r="L1026" s="78"/>
      <c r="M1026" s="78"/>
      <c r="N1026" s="78"/>
      <c r="O1026" s="149"/>
    </row>
    <row r="1027" spans="1:15" ht="15" customHeight="1" x14ac:dyDescent="0.35">
      <c r="A1027" s="201" t="s">
        <v>576</v>
      </c>
      <c r="B1027" s="207" t="s">
        <v>577</v>
      </c>
      <c r="C1027" s="208" t="s">
        <v>286</v>
      </c>
      <c r="D1027" s="207" t="s">
        <v>287</v>
      </c>
      <c r="E1027" s="207" t="s">
        <v>377</v>
      </c>
      <c r="F1027" s="207" t="s">
        <v>378</v>
      </c>
      <c r="G1027" s="207" t="s">
        <v>81</v>
      </c>
      <c r="H1027" s="207" t="s">
        <v>328</v>
      </c>
      <c r="I1027" s="209">
        <v>1016</v>
      </c>
      <c r="J1027" s="204"/>
      <c r="K1027" s="210" t="s">
        <v>292</v>
      </c>
      <c r="L1027" s="78"/>
      <c r="M1027" s="78"/>
      <c r="N1027" s="78"/>
      <c r="O1027" s="149"/>
    </row>
    <row r="1028" spans="1:15" ht="15" customHeight="1" x14ac:dyDescent="0.35">
      <c r="A1028" s="201" t="s">
        <v>576</v>
      </c>
      <c r="B1028" s="207" t="s">
        <v>577</v>
      </c>
      <c r="C1028" s="208" t="s">
        <v>286</v>
      </c>
      <c r="D1028" s="207" t="s">
        <v>287</v>
      </c>
      <c r="E1028" s="207" t="s">
        <v>434</v>
      </c>
      <c r="F1028" s="207" t="s">
        <v>435</v>
      </c>
      <c r="G1028" s="207" t="s">
        <v>81</v>
      </c>
      <c r="H1028" s="207" t="s">
        <v>328</v>
      </c>
      <c r="I1028" s="209">
        <v>4392</v>
      </c>
      <c r="J1028" s="204"/>
      <c r="K1028" s="210" t="s">
        <v>292</v>
      </c>
      <c r="L1028" s="78"/>
      <c r="M1028" s="78"/>
      <c r="N1028" s="78"/>
      <c r="O1028" s="149"/>
    </row>
    <row r="1029" spans="1:15" ht="15" customHeight="1" x14ac:dyDescent="0.35">
      <c r="A1029" s="201" t="s">
        <v>576</v>
      </c>
      <c r="B1029" s="207" t="s">
        <v>577</v>
      </c>
      <c r="C1029" s="208" t="s">
        <v>286</v>
      </c>
      <c r="D1029" s="207" t="s">
        <v>287</v>
      </c>
      <c r="E1029" s="207" t="s">
        <v>288</v>
      </c>
      <c r="F1029" s="207" t="s">
        <v>289</v>
      </c>
      <c r="G1029" s="207" t="s">
        <v>81</v>
      </c>
      <c r="H1029" s="207" t="s">
        <v>328</v>
      </c>
      <c r="I1029" s="209">
        <v>3576.94</v>
      </c>
      <c r="J1029" s="204"/>
      <c r="K1029" s="210" t="s">
        <v>292</v>
      </c>
      <c r="L1029" s="78"/>
      <c r="M1029" s="78"/>
      <c r="N1029" s="78"/>
      <c r="O1029" s="149"/>
    </row>
    <row r="1030" spans="1:15" ht="15" customHeight="1" x14ac:dyDescent="0.35">
      <c r="A1030" s="201" t="s">
        <v>576</v>
      </c>
      <c r="B1030" s="207" t="s">
        <v>577</v>
      </c>
      <c r="C1030" s="208" t="s">
        <v>286</v>
      </c>
      <c r="D1030" s="207" t="s">
        <v>287</v>
      </c>
      <c r="E1030" s="207" t="s">
        <v>379</v>
      </c>
      <c r="F1030" s="207" t="s">
        <v>380</v>
      </c>
      <c r="G1030" s="207" t="s">
        <v>81</v>
      </c>
      <c r="H1030" s="207" t="s">
        <v>328</v>
      </c>
      <c r="I1030" s="209">
        <v>6239</v>
      </c>
      <c r="J1030" s="204"/>
      <c r="K1030" s="210" t="s">
        <v>292</v>
      </c>
      <c r="L1030" s="78"/>
      <c r="M1030" s="78"/>
      <c r="N1030" s="78"/>
      <c r="O1030" s="149"/>
    </row>
    <row r="1031" spans="1:15" ht="15" customHeight="1" x14ac:dyDescent="0.35">
      <c r="A1031" s="201" t="s">
        <v>576</v>
      </c>
      <c r="B1031" s="207" t="s">
        <v>577</v>
      </c>
      <c r="C1031" s="208" t="s">
        <v>286</v>
      </c>
      <c r="D1031" s="207" t="s">
        <v>287</v>
      </c>
      <c r="E1031" s="207" t="s">
        <v>379</v>
      </c>
      <c r="F1031" s="207" t="s">
        <v>380</v>
      </c>
      <c r="G1031" s="207" t="s">
        <v>421</v>
      </c>
      <c r="H1031" s="207" t="s">
        <v>422</v>
      </c>
      <c r="I1031" s="209">
        <v>810</v>
      </c>
      <c r="J1031" s="204"/>
      <c r="K1031" s="210" t="s">
        <v>324</v>
      </c>
      <c r="L1031" s="78"/>
      <c r="M1031" s="78"/>
      <c r="N1031" s="78"/>
      <c r="O1031" s="149"/>
    </row>
    <row r="1032" spans="1:15" ht="15" customHeight="1" x14ac:dyDescent="0.35">
      <c r="A1032" s="201" t="s">
        <v>576</v>
      </c>
      <c r="B1032" s="207" t="s">
        <v>577</v>
      </c>
      <c r="C1032" s="208" t="s">
        <v>286</v>
      </c>
      <c r="D1032" s="207" t="s">
        <v>287</v>
      </c>
      <c r="E1032" s="207" t="s">
        <v>357</v>
      </c>
      <c r="F1032" s="207" t="s">
        <v>358</v>
      </c>
      <c r="G1032" s="207" t="s">
        <v>81</v>
      </c>
      <c r="H1032" s="207" t="s">
        <v>328</v>
      </c>
      <c r="I1032" s="209">
        <v>251.8</v>
      </c>
      <c r="J1032" s="204"/>
      <c r="K1032" s="210" t="s">
        <v>292</v>
      </c>
      <c r="L1032" s="78"/>
      <c r="M1032" s="78"/>
      <c r="N1032" s="78"/>
      <c r="O1032" s="149"/>
    </row>
    <row r="1033" spans="1:15" ht="15" customHeight="1" x14ac:dyDescent="0.35">
      <c r="A1033" s="201" t="s">
        <v>576</v>
      </c>
      <c r="B1033" s="207" t="s">
        <v>577</v>
      </c>
      <c r="C1033" s="208" t="s">
        <v>286</v>
      </c>
      <c r="D1033" s="207" t="s">
        <v>287</v>
      </c>
      <c r="E1033" s="207" t="s">
        <v>359</v>
      </c>
      <c r="F1033" s="207" t="s">
        <v>360</v>
      </c>
      <c r="G1033" s="207" t="s">
        <v>81</v>
      </c>
      <c r="H1033" s="207" t="s">
        <v>328</v>
      </c>
      <c r="I1033" s="209">
        <v>2013.55</v>
      </c>
      <c r="J1033" s="204"/>
      <c r="K1033" s="210" t="s">
        <v>292</v>
      </c>
      <c r="L1033" s="78"/>
      <c r="M1033" s="78"/>
      <c r="N1033" s="78"/>
      <c r="O1033" s="149"/>
    </row>
    <row r="1034" spans="1:15" ht="15" customHeight="1" x14ac:dyDescent="0.35">
      <c r="A1034" s="201" t="s">
        <v>576</v>
      </c>
      <c r="B1034" s="207" t="s">
        <v>577</v>
      </c>
      <c r="C1034" s="208" t="s">
        <v>286</v>
      </c>
      <c r="D1034" s="207" t="s">
        <v>287</v>
      </c>
      <c r="E1034" s="207" t="s">
        <v>359</v>
      </c>
      <c r="F1034" s="207" t="s">
        <v>360</v>
      </c>
      <c r="G1034" s="207" t="s">
        <v>421</v>
      </c>
      <c r="H1034" s="207" t="s">
        <v>422</v>
      </c>
      <c r="I1034" s="209">
        <v>630</v>
      </c>
      <c r="J1034" s="204"/>
      <c r="K1034" s="210" t="s">
        <v>324</v>
      </c>
      <c r="L1034" s="78"/>
      <c r="M1034" s="78"/>
      <c r="N1034" s="78"/>
      <c r="O1034" s="149"/>
    </row>
    <row r="1035" spans="1:15" ht="15" customHeight="1" x14ac:dyDescent="0.35">
      <c r="A1035" s="201" t="s">
        <v>576</v>
      </c>
      <c r="B1035" s="207" t="s">
        <v>577</v>
      </c>
      <c r="C1035" s="208" t="s">
        <v>286</v>
      </c>
      <c r="D1035" s="207" t="s">
        <v>287</v>
      </c>
      <c r="E1035" s="207" t="s">
        <v>466</v>
      </c>
      <c r="F1035" s="207" t="s">
        <v>467</v>
      </c>
      <c r="G1035" s="207" t="s">
        <v>81</v>
      </c>
      <c r="H1035" s="207" t="s">
        <v>328</v>
      </c>
      <c r="I1035" s="209">
        <v>28874.33</v>
      </c>
      <c r="J1035" s="204"/>
      <c r="K1035" s="210" t="s">
        <v>292</v>
      </c>
      <c r="L1035" s="78"/>
      <c r="M1035" s="78"/>
      <c r="N1035" s="78"/>
      <c r="O1035" s="149"/>
    </row>
    <row r="1036" spans="1:15" ht="15" customHeight="1" x14ac:dyDescent="0.35">
      <c r="A1036" s="201" t="s">
        <v>576</v>
      </c>
      <c r="B1036" s="207" t="s">
        <v>577</v>
      </c>
      <c r="C1036" s="208" t="s">
        <v>286</v>
      </c>
      <c r="D1036" s="207" t="s">
        <v>287</v>
      </c>
      <c r="E1036" s="207" t="s">
        <v>466</v>
      </c>
      <c r="F1036" s="207" t="s">
        <v>467</v>
      </c>
      <c r="G1036" s="207" t="s">
        <v>421</v>
      </c>
      <c r="H1036" s="207" t="s">
        <v>422</v>
      </c>
      <c r="I1036" s="209">
        <v>25662.400000000001</v>
      </c>
      <c r="J1036" s="204"/>
      <c r="K1036" s="210" t="s">
        <v>324</v>
      </c>
      <c r="L1036" s="78"/>
      <c r="M1036" s="78"/>
      <c r="N1036" s="78"/>
      <c r="O1036" s="149"/>
    </row>
    <row r="1037" spans="1:15" ht="15" customHeight="1" x14ac:dyDescent="0.35">
      <c r="A1037" s="201" t="s">
        <v>576</v>
      </c>
      <c r="B1037" s="207" t="s">
        <v>577</v>
      </c>
      <c r="C1037" s="208" t="s">
        <v>286</v>
      </c>
      <c r="D1037" s="207" t="s">
        <v>287</v>
      </c>
      <c r="E1037" s="207" t="s">
        <v>466</v>
      </c>
      <c r="F1037" s="207" t="s">
        <v>467</v>
      </c>
      <c r="G1037" s="207" t="s">
        <v>578</v>
      </c>
      <c r="H1037" s="207" t="s">
        <v>579</v>
      </c>
      <c r="I1037" s="209">
        <v>4263.34</v>
      </c>
      <c r="J1037" s="204"/>
      <c r="K1037" s="210" t="s">
        <v>292</v>
      </c>
      <c r="L1037" s="78"/>
      <c r="M1037" s="78"/>
      <c r="N1037" s="78"/>
      <c r="O1037" s="149"/>
    </row>
    <row r="1038" spans="1:15" ht="15" customHeight="1" x14ac:dyDescent="0.35">
      <c r="A1038" s="201" t="s">
        <v>576</v>
      </c>
      <c r="B1038" s="207" t="s">
        <v>577</v>
      </c>
      <c r="C1038" s="208" t="s">
        <v>286</v>
      </c>
      <c r="D1038" s="207" t="s">
        <v>287</v>
      </c>
      <c r="E1038" s="207" t="s">
        <v>307</v>
      </c>
      <c r="F1038" s="207" t="s">
        <v>308</v>
      </c>
      <c r="G1038" s="207" t="s">
        <v>81</v>
      </c>
      <c r="H1038" s="207" t="s">
        <v>328</v>
      </c>
      <c r="I1038" s="209">
        <v>13744.97</v>
      </c>
      <c r="J1038" s="204"/>
      <c r="K1038" s="210" t="s">
        <v>292</v>
      </c>
      <c r="L1038" s="78"/>
      <c r="M1038" s="78"/>
      <c r="N1038" s="78"/>
      <c r="O1038" s="149"/>
    </row>
    <row r="1039" spans="1:15" ht="15" customHeight="1" x14ac:dyDescent="0.35">
      <c r="A1039" s="201" t="s">
        <v>576</v>
      </c>
      <c r="B1039" s="207" t="s">
        <v>577</v>
      </c>
      <c r="C1039" s="208" t="s">
        <v>286</v>
      </c>
      <c r="D1039" s="207" t="s">
        <v>287</v>
      </c>
      <c r="E1039" s="207" t="s">
        <v>307</v>
      </c>
      <c r="F1039" s="207" t="s">
        <v>308</v>
      </c>
      <c r="G1039" s="207" t="s">
        <v>578</v>
      </c>
      <c r="H1039" s="207" t="s">
        <v>579</v>
      </c>
      <c r="I1039" s="209">
        <v>0</v>
      </c>
      <c r="J1039" s="204"/>
      <c r="K1039" s="210" t="s">
        <v>292</v>
      </c>
      <c r="L1039" s="78"/>
      <c r="M1039" s="78"/>
      <c r="N1039" s="78"/>
      <c r="O1039" s="149"/>
    </row>
    <row r="1040" spans="1:15" ht="15" customHeight="1" x14ac:dyDescent="0.35">
      <c r="A1040" s="201" t="s">
        <v>576</v>
      </c>
      <c r="B1040" s="207" t="s">
        <v>577</v>
      </c>
      <c r="C1040" s="208" t="s">
        <v>286</v>
      </c>
      <c r="D1040" s="207" t="s">
        <v>287</v>
      </c>
      <c r="E1040" s="207" t="s">
        <v>580</v>
      </c>
      <c r="F1040" s="207" t="s">
        <v>581</v>
      </c>
      <c r="G1040" s="207" t="s">
        <v>81</v>
      </c>
      <c r="H1040" s="207" t="s">
        <v>328</v>
      </c>
      <c r="I1040" s="209">
        <v>15436.13</v>
      </c>
      <c r="J1040" s="204"/>
      <c r="K1040" s="210" t="s">
        <v>292</v>
      </c>
      <c r="L1040" s="78"/>
      <c r="M1040" s="78"/>
      <c r="N1040" s="78"/>
      <c r="O1040" s="149"/>
    </row>
    <row r="1041" spans="1:15" ht="15" customHeight="1" x14ac:dyDescent="0.35">
      <c r="A1041" s="201" t="s">
        <v>576</v>
      </c>
      <c r="B1041" s="207" t="s">
        <v>577</v>
      </c>
      <c r="C1041" s="208" t="s">
        <v>286</v>
      </c>
      <c r="D1041" s="207" t="s">
        <v>287</v>
      </c>
      <c r="E1041" s="207" t="s">
        <v>555</v>
      </c>
      <c r="F1041" s="207" t="s">
        <v>556</v>
      </c>
      <c r="G1041" s="207" t="s">
        <v>484</v>
      </c>
      <c r="H1041" s="207" t="s">
        <v>485</v>
      </c>
      <c r="I1041" s="209">
        <v>2657</v>
      </c>
      <c r="J1041" s="204"/>
      <c r="K1041" s="210" t="s">
        <v>292</v>
      </c>
      <c r="L1041" s="78"/>
      <c r="M1041" s="78"/>
      <c r="N1041" s="78"/>
      <c r="O1041" s="149"/>
    </row>
    <row r="1042" spans="1:15" ht="15" customHeight="1" x14ac:dyDescent="0.35">
      <c r="A1042" s="201" t="s">
        <v>576</v>
      </c>
      <c r="B1042" s="207" t="s">
        <v>577</v>
      </c>
      <c r="C1042" s="208" t="s">
        <v>286</v>
      </c>
      <c r="D1042" s="207" t="s">
        <v>287</v>
      </c>
      <c r="E1042" s="207" t="s">
        <v>555</v>
      </c>
      <c r="F1042" s="207" t="s">
        <v>556</v>
      </c>
      <c r="G1042" s="207" t="s">
        <v>578</v>
      </c>
      <c r="H1042" s="207" t="s">
        <v>579</v>
      </c>
      <c r="I1042" s="209">
        <v>0</v>
      </c>
      <c r="J1042" s="204"/>
      <c r="K1042" s="210" t="s">
        <v>292</v>
      </c>
      <c r="L1042" s="78"/>
      <c r="M1042" s="78"/>
      <c r="N1042" s="78"/>
      <c r="O1042" s="149"/>
    </row>
    <row r="1043" spans="1:15" ht="15" customHeight="1" x14ac:dyDescent="0.35">
      <c r="A1043" s="201" t="s">
        <v>576</v>
      </c>
      <c r="B1043" s="207" t="s">
        <v>577</v>
      </c>
      <c r="C1043" s="208" t="s">
        <v>286</v>
      </c>
      <c r="D1043" s="207" t="s">
        <v>287</v>
      </c>
      <c r="E1043" s="207" t="s">
        <v>494</v>
      </c>
      <c r="F1043" s="207" t="s">
        <v>495</v>
      </c>
      <c r="G1043" s="207" t="s">
        <v>81</v>
      </c>
      <c r="H1043" s="207" t="s">
        <v>328</v>
      </c>
      <c r="I1043" s="209">
        <v>42965.120000000003</v>
      </c>
      <c r="J1043" s="204"/>
      <c r="K1043" s="210" t="s">
        <v>292</v>
      </c>
      <c r="L1043" s="78"/>
      <c r="M1043" s="78"/>
      <c r="N1043" s="78"/>
      <c r="O1043" s="149"/>
    </row>
    <row r="1044" spans="1:15" ht="15" customHeight="1" x14ac:dyDescent="0.35">
      <c r="A1044" s="201" t="s">
        <v>576</v>
      </c>
      <c r="B1044" s="207" t="s">
        <v>577</v>
      </c>
      <c r="C1044" s="208" t="s">
        <v>286</v>
      </c>
      <c r="D1044" s="207" t="s">
        <v>287</v>
      </c>
      <c r="E1044" s="207" t="s">
        <v>494</v>
      </c>
      <c r="F1044" s="207" t="s">
        <v>495</v>
      </c>
      <c r="G1044" s="207" t="s">
        <v>582</v>
      </c>
      <c r="H1044" s="207" t="s">
        <v>583</v>
      </c>
      <c r="I1044" s="209">
        <v>4497.6499999999996</v>
      </c>
      <c r="J1044" s="204"/>
      <c r="K1044" s="210" t="s">
        <v>292</v>
      </c>
      <c r="L1044" s="78"/>
      <c r="M1044" s="78"/>
      <c r="N1044" s="78"/>
      <c r="O1044" s="149"/>
    </row>
    <row r="1045" spans="1:15" ht="15" customHeight="1" x14ac:dyDescent="0.35">
      <c r="A1045" s="201" t="s">
        <v>576</v>
      </c>
      <c r="B1045" s="207" t="s">
        <v>577</v>
      </c>
      <c r="C1045" s="208" t="s">
        <v>286</v>
      </c>
      <c r="D1045" s="207" t="s">
        <v>287</v>
      </c>
      <c r="E1045" s="207" t="s">
        <v>494</v>
      </c>
      <c r="F1045" s="207" t="s">
        <v>495</v>
      </c>
      <c r="G1045" s="207" t="s">
        <v>425</v>
      </c>
      <c r="H1045" s="207" t="s">
        <v>426</v>
      </c>
      <c r="I1045" s="209">
        <v>18625.349999999999</v>
      </c>
      <c r="J1045" s="204"/>
      <c r="K1045" s="210" t="s">
        <v>321</v>
      </c>
      <c r="L1045" s="78"/>
      <c r="M1045" s="78"/>
      <c r="N1045" s="78"/>
      <c r="O1045" s="149" t="s">
        <v>427</v>
      </c>
    </row>
    <row r="1046" spans="1:15" ht="15" customHeight="1" x14ac:dyDescent="0.35">
      <c r="A1046" s="201" t="s">
        <v>576</v>
      </c>
      <c r="B1046" s="207" t="s">
        <v>577</v>
      </c>
      <c r="C1046" s="208" t="s">
        <v>286</v>
      </c>
      <c r="D1046" s="207" t="s">
        <v>287</v>
      </c>
      <c r="E1046" s="207" t="s">
        <v>494</v>
      </c>
      <c r="F1046" s="207" t="s">
        <v>495</v>
      </c>
      <c r="G1046" s="207" t="s">
        <v>421</v>
      </c>
      <c r="H1046" s="207" t="s">
        <v>422</v>
      </c>
      <c r="I1046" s="209">
        <v>17290.11</v>
      </c>
      <c r="J1046" s="204"/>
      <c r="K1046" s="210" t="s">
        <v>324</v>
      </c>
      <c r="L1046" s="78"/>
      <c r="M1046" s="78"/>
      <c r="N1046" s="78"/>
      <c r="O1046" s="149"/>
    </row>
    <row r="1047" spans="1:15" ht="15" customHeight="1" x14ac:dyDescent="0.35">
      <c r="A1047" s="201" t="s">
        <v>576</v>
      </c>
      <c r="B1047" s="207" t="s">
        <v>577</v>
      </c>
      <c r="C1047" s="208" t="s">
        <v>286</v>
      </c>
      <c r="D1047" s="207" t="s">
        <v>287</v>
      </c>
      <c r="E1047" s="207" t="s">
        <v>494</v>
      </c>
      <c r="F1047" s="207" t="s">
        <v>495</v>
      </c>
      <c r="G1047" s="207" t="s">
        <v>578</v>
      </c>
      <c r="H1047" s="207" t="s">
        <v>579</v>
      </c>
      <c r="I1047" s="209">
        <v>0</v>
      </c>
      <c r="J1047" s="204"/>
      <c r="K1047" s="210" t="s">
        <v>292</v>
      </c>
      <c r="L1047" s="78"/>
      <c r="M1047" s="78"/>
      <c r="N1047" s="78"/>
      <c r="O1047" s="149"/>
    </row>
    <row r="1048" spans="1:15" ht="15" customHeight="1" x14ac:dyDescent="0.35">
      <c r="A1048" s="201" t="s">
        <v>576</v>
      </c>
      <c r="B1048" s="207" t="s">
        <v>577</v>
      </c>
      <c r="C1048" s="208" t="s">
        <v>286</v>
      </c>
      <c r="D1048" s="207" t="s">
        <v>287</v>
      </c>
      <c r="E1048" s="207" t="s">
        <v>312</v>
      </c>
      <c r="F1048" s="207" t="s">
        <v>313</v>
      </c>
      <c r="G1048" s="207" t="s">
        <v>81</v>
      </c>
      <c r="H1048" s="207" t="s">
        <v>328</v>
      </c>
      <c r="I1048" s="209">
        <v>42096.14</v>
      </c>
      <c r="J1048" s="204"/>
      <c r="K1048" s="210" t="s">
        <v>306</v>
      </c>
      <c r="L1048" s="78"/>
      <c r="M1048" s="78"/>
      <c r="N1048" s="78"/>
      <c r="O1048" s="149"/>
    </row>
    <row r="1049" spans="1:15" ht="15" customHeight="1" x14ac:dyDescent="0.35">
      <c r="A1049" s="201" t="s">
        <v>576</v>
      </c>
      <c r="B1049" s="207" t="s">
        <v>577</v>
      </c>
      <c r="C1049" s="208" t="s">
        <v>286</v>
      </c>
      <c r="D1049" s="207" t="s">
        <v>287</v>
      </c>
      <c r="E1049" s="207" t="s">
        <v>312</v>
      </c>
      <c r="F1049" s="207" t="s">
        <v>313</v>
      </c>
      <c r="G1049" s="207" t="s">
        <v>421</v>
      </c>
      <c r="H1049" s="207" t="s">
        <v>422</v>
      </c>
      <c r="I1049" s="209">
        <v>13504.69</v>
      </c>
      <c r="J1049" s="204"/>
      <c r="K1049" s="210" t="s">
        <v>324</v>
      </c>
      <c r="L1049" s="78"/>
      <c r="M1049" s="78"/>
      <c r="N1049" s="78"/>
      <c r="O1049" s="149"/>
    </row>
    <row r="1050" spans="1:15" ht="15" customHeight="1" x14ac:dyDescent="0.35">
      <c r="A1050" s="201" t="s">
        <v>576</v>
      </c>
      <c r="B1050" s="207" t="s">
        <v>577</v>
      </c>
      <c r="C1050" s="208" t="s">
        <v>286</v>
      </c>
      <c r="D1050" s="207" t="s">
        <v>287</v>
      </c>
      <c r="E1050" s="207" t="s">
        <v>312</v>
      </c>
      <c r="F1050" s="207" t="s">
        <v>313</v>
      </c>
      <c r="G1050" s="207" t="s">
        <v>578</v>
      </c>
      <c r="H1050" s="207" t="s">
        <v>579</v>
      </c>
      <c r="I1050" s="209">
        <v>1229.1500000000001</v>
      </c>
      <c r="J1050" s="204"/>
      <c r="K1050" s="210" t="s">
        <v>306</v>
      </c>
      <c r="L1050" s="78"/>
      <c r="M1050" s="78"/>
      <c r="N1050" s="78"/>
      <c r="O1050" s="149"/>
    </row>
    <row r="1051" spans="1:15" ht="15" customHeight="1" x14ac:dyDescent="0.35">
      <c r="A1051" s="201" t="s">
        <v>576</v>
      </c>
      <c r="B1051" s="207" t="s">
        <v>577</v>
      </c>
      <c r="C1051" s="208" t="s">
        <v>286</v>
      </c>
      <c r="D1051" s="207" t="s">
        <v>287</v>
      </c>
      <c r="E1051" s="207" t="s">
        <v>419</v>
      </c>
      <c r="F1051" s="207" t="s">
        <v>420</v>
      </c>
      <c r="G1051" s="207" t="s">
        <v>421</v>
      </c>
      <c r="H1051" s="207" t="s">
        <v>422</v>
      </c>
      <c r="I1051" s="209">
        <v>56427</v>
      </c>
      <c r="J1051" s="204"/>
      <c r="K1051" s="210" t="s">
        <v>324</v>
      </c>
      <c r="L1051" s="78"/>
      <c r="M1051" s="78"/>
      <c r="N1051" s="78"/>
      <c r="O1051" s="149"/>
    </row>
    <row r="1052" spans="1:15" ht="15" customHeight="1" x14ac:dyDescent="0.35">
      <c r="A1052" s="201" t="s">
        <v>576</v>
      </c>
      <c r="B1052" s="207" t="s">
        <v>577</v>
      </c>
      <c r="C1052" s="208" t="s">
        <v>286</v>
      </c>
      <c r="D1052" s="207" t="s">
        <v>287</v>
      </c>
      <c r="E1052" s="207" t="s">
        <v>454</v>
      </c>
      <c r="F1052" s="207" t="s">
        <v>455</v>
      </c>
      <c r="G1052" s="207" t="s">
        <v>81</v>
      </c>
      <c r="H1052" s="207" t="s">
        <v>328</v>
      </c>
      <c r="I1052" s="209">
        <v>-810136</v>
      </c>
      <c r="J1052" s="204"/>
      <c r="K1052" s="210" t="s">
        <v>317</v>
      </c>
      <c r="L1052" s="78"/>
      <c r="M1052" s="78"/>
      <c r="N1052" s="78"/>
      <c r="O1052" s="149"/>
    </row>
    <row r="1053" spans="1:15" ht="15" customHeight="1" x14ac:dyDescent="0.35">
      <c r="A1053" s="201" t="s">
        <v>576</v>
      </c>
      <c r="B1053" s="207" t="s">
        <v>577</v>
      </c>
      <c r="C1053" s="208" t="s">
        <v>286</v>
      </c>
      <c r="D1053" s="207" t="s">
        <v>287</v>
      </c>
      <c r="E1053" s="207" t="s">
        <v>512</v>
      </c>
      <c r="F1053" s="207" t="s">
        <v>513</v>
      </c>
      <c r="G1053" s="207" t="s">
        <v>81</v>
      </c>
      <c r="H1053" s="207" t="s">
        <v>328</v>
      </c>
      <c r="I1053" s="209">
        <v>-76950</v>
      </c>
      <c r="J1053" s="204"/>
      <c r="K1053" s="210" t="s">
        <v>316</v>
      </c>
      <c r="L1053" s="78"/>
      <c r="M1053" s="78"/>
      <c r="N1053" s="78"/>
      <c r="O1053" s="149"/>
    </row>
    <row r="1054" spans="1:15" ht="15" customHeight="1" x14ac:dyDescent="0.35">
      <c r="A1054" s="201" t="s">
        <v>576</v>
      </c>
      <c r="B1054" s="207" t="s">
        <v>577</v>
      </c>
      <c r="C1054" s="208" t="s">
        <v>286</v>
      </c>
      <c r="D1054" s="207" t="s">
        <v>287</v>
      </c>
      <c r="E1054" s="207" t="s">
        <v>401</v>
      </c>
      <c r="F1054" s="207" t="s">
        <v>402</v>
      </c>
      <c r="G1054" s="207" t="s">
        <v>81</v>
      </c>
      <c r="H1054" s="207" t="s">
        <v>328</v>
      </c>
      <c r="I1054" s="209">
        <v>-624468.16</v>
      </c>
      <c r="J1054" s="204"/>
      <c r="K1054" s="210" t="s">
        <v>311</v>
      </c>
      <c r="L1054" s="78"/>
      <c r="M1054" s="78"/>
      <c r="N1054" s="78"/>
      <c r="O1054" s="149"/>
    </row>
    <row r="1055" spans="1:15" ht="15" customHeight="1" x14ac:dyDescent="0.35">
      <c r="A1055" s="201" t="s">
        <v>576</v>
      </c>
      <c r="B1055" s="207" t="s">
        <v>577</v>
      </c>
      <c r="C1055" s="208" t="s">
        <v>286</v>
      </c>
      <c r="D1055" s="207" t="s">
        <v>287</v>
      </c>
      <c r="E1055" s="207" t="s">
        <v>401</v>
      </c>
      <c r="F1055" s="207" t="s">
        <v>402</v>
      </c>
      <c r="G1055" s="207" t="s">
        <v>578</v>
      </c>
      <c r="H1055" s="207" t="s">
        <v>579</v>
      </c>
      <c r="I1055" s="209">
        <v>-17112.47</v>
      </c>
      <c r="J1055" s="204"/>
      <c r="K1055" s="210" t="s">
        <v>311</v>
      </c>
      <c r="L1055" s="78"/>
      <c r="M1055" s="78"/>
      <c r="N1055" s="78"/>
      <c r="O1055" s="149"/>
    </row>
    <row r="1056" spans="1:15" ht="15" customHeight="1" x14ac:dyDescent="0.35">
      <c r="A1056" s="201" t="s">
        <v>576</v>
      </c>
      <c r="B1056" s="207" t="s">
        <v>577</v>
      </c>
      <c r="C1056" s="208" t="s">
        <v>286</v>
      </c>
      <c r="D1056" s="207" t="s">
        <v>287</v>
      </c>
      <c r="E1056" s="207" t="s">
        <v>496</v>
      </c>
      <c r="F1056" s="207" t="s">
        <v>497</v>
      </c>
      <c r="G1056" s="207" t="s">
        <v>81</v>
      </c>
      <c r="H1056" s="207" t="s">
        <v>328</v>
      </c>
      <c r="I1056" s="209">
        <v>-66211</v>
      </c>
      <c r="J1056" s="204"/>
      <c r="K1056" s="210" t="s">
        <v>311</v>
      </c>
      <c r="L1056" s="78"/>
      <c r="M1056" s="78"/>
      <c r="N1056" s="78"/>
      <c r="O1056" s="149"/>
    </row>
    <row r="1057" spans="1:15" ht="15" customHeight="1" x14ac:dyDescent="0.35">
      <c r="A1057" s="201" t="s">
        <v>576</v>
      </c>
      <c r="B1057" s="207" t="s">
        <v>577</v>
      </c>
      <c r="C1057" s="208" t="s">
        <v>286</v>
      </c>
      <c r="D1057" s="207" t="s">
        <v>287</v>
      </c>
      <c r="E1057" s="207" t="s">
        <v>320</v>
      </c>
      <c r="F1057" s="207" t="s">
        <v>313</v>
      </c>
      <c r="G1057" s="207" t="s">
        <v>81</v>
      </c>
      <c r="H1057" s="207" t="s">
        <v>328</v>
      </c>
      <c r="I1057" s="209">
        <v>-42096.14</v>
      </c>
      <c r="J1057" s="204"/>
      <c r="K1057" s="210" t="s">
        <v>314</v>
      </c>
      <c r="L1057" s="78"/>
      <c r="M1057" s="78"/>
      <c r="N1057" s="78"/>
      <c r="O1057" s="149"/>
    </row>
    <row r="1058" spans="1:15" ht="15" customHeight="1" x14ac:dyDescent="0.35">
      <c r="A1058" s="201" t="s">
        <v>576</v>
      </c>
      <c r="B1058" s="207" t="s">
        <v>577</v>
      </c>
      <c r="C1058" s="208" t="s">
        <v>286</v>
      </c>
      <c r="D1058" s="207" t="s">
        <v>287</v>
      </c>
      <c r="E1058" s="207" t="s">
        <v>320</v>
      </c>
      <c r="F1058" s="207" t="s">
        <v>313</v>
      </c>
      <c r="G1058" s="207" t="s">
        <v>421</v>
      </c>
      <c r="H1058" s="207" t="s">
        <v>422</v>
      </c>
      <c r="I1058" s="209">
        <v>-13504.69</v>
      </c>
      <c r="J1058" s="204"/>
      <c r="K1058" s="210" t="s">
        <v>324</v>
      </c>
      <c r="L1058" s="78"/>
      <c r="M1058" s="78"/>
      <c r="N1058" s="78"/>
      <c r="O1058" s="149"/>
    </row>
    <row r="1059" spans="1:15" ht="15" customHeight="1" x14ac:dyDescent="0.35">
      <c r="A1059" s="201" t="s">
        <v>576</v>
      </c>
      <c r="B1059" s="207" t="s">
        <v>577</v>
      </c>
      <c r="C1059" s="208" t="s">
        <v>286</v>
      </c>
      <c r="D1059" s="207" t="s">
        <v>287</v>
      </c>
      <c r="E1059" s="207" t="s">
        <v>320</v>
      </c>
      <c r="F1059" s="207" t="s">
        <v>313</v>
      </c>
      <c r="G1059" s="207" t="s">
        <v>578</v>
      </c>
      <c r="H1059" s="207" t="s">
        <v>579</v>
      </c>
      <c r="I1059" s="209">
        <v>-1229.1500000000001</v>
      </c>
      <c r="J1059" s="204"/>
      <c r="K1059" s="210" t="s">
        <v>314</v>
      </c>
      <c r="L1059" s="78"/>
      <c r="M1059" s="78"/>
      <c r="N1059" s="78"/>
      <c r="O1059" s="149"/>
    </row>
    <row r="1060" spans="1:15" ht="15" customHeight="1" x14ac:dyDescent="0.35">
      <c r="A1060" s="201" t="s">
        <v>576</v>
      </c>
      <c r="B1060" s="207" t="s">
        <v>577</v>
      </c>
      <c r="C1060" s="208" t="s">
        <v>286</v>
      </c>
      <c r="D1060" s="207" t="s">
        <v>287</v>
      </c>
      <c r="E1060" s="207" t="s">
        <v>430</v>
      </c>
      <c r="F1060" s="207" t="s">
        <v>431</v>
      </c>
      <c r="G1060" s="207" t="s">
        <v>421</v>
      </c>
      <c r="H1060" s="207" t="s">
        <v>422</v>
      </c>
      <c r="I1060" s="209">
        <v>-79531</v>
      </c>
      <c r="J1060" s="204"/>
      <c r="K1060" s="210" t="s">
        <v>324</v>
      </c>
      <c r="L1060" s="78"/>
      <c r="M1060" s="78"/>
      <c r="N1060" s="78"/>
      <c r="O1060" s="149"/>
    </row>
    <row r="1061" spans="1:15" ht="15" customHeight="1" x14ac:dyDescent="0.35">
      <c r="A1061" s="201" t="s">
        <v>576</v>
      </c>
      <c r="B1061" s="207" t="s">
        <v>577</v>
      </c>
      <c r="C1061" s="208" t="s">
        <v>458</v>
      </c>
      <c r="D1061" s="207" t="s">
        <v>459</v>
      </c>
      <c r="E1061" s="207" t="s">
        <v>373</v>
      </c>
      <c r="F1061" s="207" t="s">
        <v>374</v>
      </c>
      <c r="G1061" s="207" t="s">
        <v>81</v>
      </c>
      <c r="H1061" s="207" t="s">
        <v>328</v>
      </c>
      <c r="I1061" s="209">
        <v>211392.43</v>
      </c>
      <c r="J1061" s="204"/>
      <c r="K1061" s="210" t="s">
        <v>292</v>
      </c>
      <c r="L1061" s="78"/>
      <c r="M1061" s="78"/>
      <c r="N1061" s="78"/>
      <c r="O1061" s="149"/>
    </row>
    <row r="1062" spans="1:15" ht="15" customHeight="1" x14ac:dyDescent="0.35">
      <c r="A1062" s="201" t="s">
        <v>576</v>
      </c>
      <c r="B1062" s="207" t="s">
        <v>577</v>
      </c>
      <c r="C1062" s="208" t="s">
        <v>458</v>
      </c>
      <c r="D1062" s="207" t="s">
        <v>459</v>
      </c>
      <c r="E1062" s="207" t="s">
        <v>373</v>
      </c>
      <c r="F1062" s="207" t="s">
        <v>374</v>
      </c>
      <c r="G1062" s="207" t="s">
        <v>578</v>
      </c>
      <c r="H1062" s="207" t="s">
        <v>579</v>
      </c>
      <c r="I1062" s="209">
        <v>1110.77</v>
      </c>
      <c r="J1062" s="204"/>
      <c r="K1062" s="210" t="s">
        <v>292</v>
      </c>
      <c r="L1062" s="78"/>
      <c r="M1062" s="78"/>
      <c r="N1062" s="78"/>
      <c r="O1062" s="149"/>
    </row>
    <row r="1063" spans="1:15" ht="15" customHeight="1" x14ac:dyDescent="0.35">
      <c r="A1063" s="201" t="s">
        <v>576</v>
      </c>
      <c r="B1063" s="207" t="s">
        <v>577</v>
      </c>
      <c r="C1063" s="208" t="s">
        <v>458</v>
      </c>
      <c r="D1063" s="207" t="s">
        <v>459</v>
      </c>
      <c r="E1063" s="207" t="s">
        <v>375</v>
      </c>
      <c r="F1063" s="207" t="s">
        <v>376</v>
      </c>
      <c r="G1063" s="207" t="s">
        <v>81</v>
      </c>
      <c r="H1063" s="207" t="s">
        <v>328</v>
      </c>
      <c r="I1063" s="209">
        <v>229.6</v>
      </c>
      <c r="J1063" s="204"/>
      <c r="K1063" s="210" t="s">
        <v>292</v>
      </c>
      <c r="L1063" s="78"/>
      <c r="M1063" s="78"/>
      <c r="N1063" s="78"/>
      <c r="O1063" s="149"/>
    </row>
    <row r="1064" spans="1:15" ht="15" customHeight="1" x14ac:dyDescent="0.35">
      <c r="A1064" s="201" t="s">
        <v>576</v>
      </c>
      <c r="B1064" s="207" t="s">
        <v>577</v>
      </c>
      <c r="C1064" s="208" t="s">
        <v>458</v>
      </c>
      <c r="D1064" s="207" t="s">
        <v>459</v>
      </c>
      <c r="E1064" s="207" t="s">
        <v>580</v>
      </c>
      <c r="F1064" s="207" t="s">
        <v>581</v>
      </c>
      <c r="G1064" s="207" t="s">
        <v>81</v>
      </c>
      <c r="H1064" s="207" t="s">
        <v>328</v>
      </c>
      <c r="I1064" s="209">
        <v>172.06</v>
      </c>
      <c r="J1064" s="204"/>
      <c r="K1064" s="210" t="s">
        <v>292</v>
      </c>
      <c r="L1064" s="78"/>
      <c r="M1064" s="78"/>
      <c r="N1064" s="78"/>
      <c r="O1064" s="149"/>
    </row>
    <row r="1065" spans="1:15" ht="15" customHeight="1" x14ac:dyDescent="0.35">
      <c r="A1065" s="201" t="s">
        <v>576</v>
      </c>
      <c r="B1065" s="207" t="s">
        <v>577</v>
      </c>
      <c r="C1065" s="208" t="s">
        <v>458</v>
      </c>
      <c r="D1065" s="207" t="s">
        <v>459</v>
      </c>
      <c r="E1065" s="207" t="s">
        <v>312</v>
      </c>
      <c r="F1065" s="207" t="s">
        <v>313</v>
      </c>
      <c r="G1065" s="207" t="s">
        <v>81</v>
      </c>
      <c r="H1065" s="207" t="s">
        <v>328</v>
      </c>
      <c r="I1065" s="209">
        <v>33043.379999999997</v>
      </c>
      <c r="J1065" s="204"/>
      <c r="K1065" s="210" t="s">
        <v>306</v>
      </c>
      <c r="L1065" s="78"/>
      <c r="M1065" s="78"/>
      <c r="N1065" s="78"/>
      <c r="O1065" s="149"/>
    </row>
    <row r="1066" spans="1:15" ht="15" customHeight="1" x14ac:dyDescent="0.35">
      <c r="A1066" s="201" t="s">
        <v>576</v>
      </c>
      <c r="B1066" s="207" t="s">
        <v>577</v>
      </c>
      <c r="C1066" s="208" t="s">
        <v>458</v>
      </c>
      <c r="D1066" s="207" t="s">
        <v>459</v>
      </c>
      <c r="E1066" s="207" t="s">
        <v>312</v>
      </c>
      <c r="F1066" s="207" t="s">
        <v>313</v>
      </c>
      <c r="G1066" s="207" t="s">
        <v>578</v>
      </c>
      <c r="H1066" s="207" t="s">
        <v>579</v>
      </c>
      <c r="I1066" s="209">
        <v>208.24</v>
      </c>
      <c r="J1066" s="204"/>
      <c r="K1066" s="210" t="s">
        <v>306</v>
      </c>
      <c r="L1066" s="78"/>
      <c r="M1066" s="78"/>
      <c r="N1066" s="78"/>
      <c r="O1066" s="149"/>
    </row>
    <row r="1067" spans="1:15" ht="15" customHeight="1" x14ac:dyDescent="0.35">
      <c r="A1067" s="201" t="s">
        <v>576</v>
      </c>
      <c r="B1067" s="207" t="s">
        <v>577</v>
      </c>
      <c r="C1067" s="208" t="s">
        <v>458</v>
      </c>
      <c r="D1067" s="207" t="s">
        <v>459</v>
      </c>
      <c r="E1067" s="207" t="s">
        <v>419</v>
      </c>
      <c r="F1067" s="207" t="s">
        <v>420</v>
      </c>
      <c r="G1067" s="207" t="s">
        <v>81</v>
      </c>
      <c r="H1067" s="207" t="s">
        <v>328</v>
      </c>
      <c r="I1067" s="209">
        <v>19867.18</v>
      </c>
      <c r="J1067" s="204"/>
      <c r="K1067" s="210" t="s">
        <v>325</v>
      </c>
      <c r="L1067" s="78"/>
      <c r="M1067" s="78"/>
      <c r="N1067" s="78"/>
      <c r="O1067" s="149"/>
    </row>
    <row r="1068" spans="1:15" ht="15" customHeight="1" x14ac:dyDescent="0.35">
      <c r="A1068" s="201" t="s">
        <v>576</v>
      </c>
      <c r="B1068" s="207" t="s">
        <v>577</v>
      </c>
      <c r="C1068" s="208" t="s">
        <v>458</v>
      </c>
      <c r="D1068" s="207" t="s">
        <v>459</v>
      </c>
      <c r="E1068" s="207" t="s">
        <v>460</v>
      </c>
      <c r="F1068" s="207" t="s">
        <v>461</v>
      </c>
      <c r="G1068" s="207" t="s">
        <v>81</v>
      </c>
      <c r="H1068" s="207" t="s">
        <v>328</v>
      </c>
      <c r="I1068" s="209">
        <v>-241113</v>
      </c>
      <c r="J1068" s="204"/>
      <c r="K1068" s="210" t="s">
        <v>315</v>
      </c>
      <c r="L1068" s="78"/>
      <c r="M1068" s="78"/>
      <c r="N1068" s="78"/>
      <c r="O1068" s="149"/>
    </row>
    <row r="1069" spans="1:15" ht="15" customHeight="1" x14ac:dyDescent="0.35">
      <c r="A1069" s="201" t="s">
        <v>576</v>
      </c>
      <c r="B1069" s="207" t="s">
        <v>577</v>
      </c>
      <c r="C1069" s="208" t="s">
        <v>458</v>
      </c>
      <c r="D1069" s="207" t="s">
        <v>459</v>
      </c>
      <c r="E1069" s="207" t="s">
        <v>320</v>
      </c>
      <c r="F1069" s="207" t="s">
        <v>313</v>
      </c>
      <c r="G1069" s="207" t="s">
        <v>81</v>
      </c>
      <c r="H1069" s="207" t="s">
        <v>328</v>
      </c>
      <c r="I1069" s="209">
        <v>-33043.379999999997</v>
      </c>
      <c r="J1069" s="204"/>
      <c r="K1069" s="210" t="s">
        <v>314</v>
      </c>
      <c r="L1069" s="78"/>
      <c r="M1069" s="78"/>
      <c r="N1069" s="78"/>
      <c r="O1069" s="149"/>
    </row>
    <row r="1070" spans="1:15" ht="15" customHeight="1" x14ac:dyDescent="0.35">
      <c r="A1070" s="201" t="s">
        <v>576</v>
      </c>
      <c r="B1070" s="207" t="s">
        <v>577</v>
      </c>
      <c r="C1070" s="208" t="s">
        <v>458</v>
      </c>
      <c r="D1070" s="207" t="s">
        <v>459</v>
      </c>
      <c r="E1070" s="207" t="s">
        <v>320</v>
      </c>
      <c r="F1070" s="207" t="s">
        <v>313</v>
      </c>
      <c r="G1070" s="207" t="s">
        <v>578</v>
      </c>
      <c r="H1070" s="207" t="s">
        <v>579</v>
      </c>
      <c r="I1070" s="209">
        <v>-208.24</v>
      </c>
      <c r="J1070" s="204"/>
      <c r="K1070" s="210" t="s">
        <v>314</v>
      </c>
      <c r="L1070" s="78"/>
      <c r="M1070" s="78"/>
      <c r="N1070" s="78"/>
      <c r="O1070" s="149"/>
    </row>
    <row r="1071" spans="1:15" ht="15" customHeight="1" x14ac:dyDescent="0.35">
      <c r="A1071" s="201" t="s">
        <v>584</v>
      </c>
      <c r="B1071" s="207" t="s">
        <v>585</v>
      </c>
      <c r="C1071" s="208" t="s">
        <v>286</v>
      </c>
      <c r="D1071" s="207" t="s">
        <v>287</v>
      </c>
      <c r="E1071" s="207" t="s">
        <v>345</v>
      </c>
      <c r="F1071" s="207" t="s">
        <v>346</v>
      </c>
      <c r="G1071" s="207" t="s">
        <v>578</v>
      </c>
      <c r="H1071" s="207" t="s">
        <v>579</v>
      </c>
      <c r="I1071" s="209">
        <v>1886509.31</v>
      </c>
      <c r="J1071" s="204"/>
      <c r="K1071" s="210" t="s">
        <v>293</v>
      </c>
      <c r="L1071" s="78"/>
      <c r="M1071" s="78"/>
      <c r="N1071" s="78"/>
      <c r="O1071" s="149"/>
    </row>
    <row r="1072" spans="1:15" ht="15" customHeight="1" x14ac:dyDescent="0.35">
      <c r="A1072" s="201" t="s">
        <v>584</v>
      </c>
      <c r="B1072" s="207" t="s">
        <v>585</v>
      </c>
      <c r="C1072" s="208" t="s">
        <v>286</v>
      </c>
      <c r="D1072" s="207" t="s">
        <v>287</v>
      </c>
      <c r="E1072" s="207" t="s">
        <v>363</v>
      </c>
      <c r="F1072" s="207" t="s">
        <v>364</v>
      </c>
      <c r="G1072" s="207" t="s">
        <v>578</v>
      </c>
      <c r="H1072" s="207" t="s">
        <v>579</v>
      </c>
      <c r="I1072" s="209">
        <v>26470.01</v>
      </c>
      <c r="J1072" s="204"/>
      <c r="K1072" s="210" t="s">
        <v>293</v>
      </c>
      <c r="L1072" s="78"/>
      <c r="M1072" s="78"/>
      <c r="N1072" s="78"/>
      <c r="O1072" s="149"/>
    </row>
    <row r="1073" spans="1:15" ht="15" customHeight="1" x14ac:dyDescent="0.35">
      <c r="A1073" s="201" t="s">
        <v>584</v>
      </c>
      <c r="B1073" s="207" t="s">
        <v>585</v>
      </c>
      <c r="C1073" s="208" t="s">
        <v>286</v>
      </c>
      <c r="D1073" s="207" t="s">
        <v>287</v>
      </c>
      <c r="E1073" s="207" t="s">
        <v>444</v>
      </c>
      <c r="F1073" s="207" t="s">
        <v>445</v>
      </c>
      <c r="G1073" s="207" t="s">
        <v>578</v>
      </c>
      <c r="H1073" s="207" t="s">
        <v>579</v>
      </c>
      <c r="I1073" s="209">
        <v>312.22000000000003</v>
      </c>
      <c r="J1073" s="204"/>
      <c r="K1073" s="210" t="s">
        <v>293</v>
      </c>
      <c r="L1073" s="78"/>
      <c r="M1073" s="78"/>
      <c r="N1073" s="78"/>
      <c r="O1073" s="149"/>
    </row>
    <row r="1074" spans="1:15" ht="15" customHeight="1" x14ac:dyDescent="0.35">
      <c r="A1074" s="201" t="s">
        <v>584</v>
      </c>
      <c r="B1074" s="207" t="s">
        <v>585</v>
      </c>
      <c r="C1074" s="208" t="s">
        <v>286</v>
      </c>
      <c r="D1074" s="207" t="s">
        <v>287</v>
      </c>
      <c r="E1074" s="207" t="s">
        <v>446</v>
      </c>
      <c r="F1074" s="207" t="s">
        <v>447</v>
      </c>
      <c r="G1074" s="207" t="s">
        <v>81</v>
      </c>
      <c r="H1074" s="207" t="s">
        <v>328</v>
      </c>
      <c r="I1074" s="209">
        <v>1000.02</v>
      </c>
      <c r="J1074" s="204"/>
      <c r="K1074" s="210" t="s">
        <v>293</v>
      </c>
      <c r="L1074" s="78"/>
      <c r="M1074" s="78"/>
      <c r="N1074" s="78"/>
      <c r="O1074" s="149"/>
    </row>
    <row r="1075" spans="1:15" ht="15" customHeight="1" x14ac:dyDescent="0.35">
      <c r="A1075" s="201" t="s">
        <v>584</v>
      </c>
      <c r="B1075" s="207" t="s">
        <v>585</v>
      </c>
      <c r="C1075" s="208" t="s">
        <v>286</v>
      </c>
      <c r="D1075" s="207" t="s">
        <v>287</v>
      </c>
      <c r="E1075" s="207" t="s">
        <v>446</v>
      </c>
      <c r="F1075" s="207" t="s">
        <v>447</v>
      </c>
      <c r="G1075" s="207" t="s">
        <v>578</v>
      </c>
      <c r="H1075" s="207" t="s">
        <v>579</v>
      </c>
      <c r="I1075" s="209">
        <v>333.34</v>
      </c>
      <c r="J1075" s="204"/>
      <c r="K1075" s="210" t="s">
        <v>293</v>
      </c>
      <c r="L1075" s="78"/>
      <c r="M1075" s="78"/>
      <c r="N1075" s="78"/>
      <c r="O1075" s="149"/>
    </row>
    <row r="1076" spans="1:15" ht="15" customHeight="1" x14ac:dyDescent="0.35">
      <c r="A1076" s="201" t="s">
        <v>584</v>
      </c>
      <c r="B1076" s="207" t="s">
        <v>585</v>
      </c>
      <c r="C1076" s="208" t="s">
        <v>286</v>
      </c>
      <c r="D1076" s="207" t="s">
        <v>287</v>
      </c>
      <c r="E1076" s="207" t="s">
        <v>349</v>
      </c>
      <c r="F1076" s="207" t="s">
        <v>350</v>
      </c>
      <c r="G1076" s="207" t="s">
        <v>578</v>
      </c>
      <c r="H1076" s="207" t="s">
        <v>579</v>
      </c>
      <c r="I1076" s="209">
        <v>270085.49</v>
      </c>
      <c r="J1076" s="204"/>
      <c r="K1076" s="210" t="s">
        <v>296</v>
      </c>
      <c r="L1076" s="78"/>
      <c r="M1076" s="78"/>
      <c r="N1076" s="78"/>
      <c r="O1076" s="149"/>
    </row>
    <row r="1077" spans="1:15" ht="15" customHeight="1" x14ac:dyDescent="0.35">
      <c r="A1077" s="201" t="s">
        <v>584</v>
      </c>
      <c r="B1077" s="207" t="s">
        <v>585</v>
      </c>
      <c r="C1077" s="208" t="s">
        <v>286</v>
      </c>
      <c r="D1077" s="207" t="s">
        <v>287</v>
      </c>
      <c r="E1077" s="207" t="s">
        <v>351</v>
      </c>
      <c r="F1077" s="207" t="s">
        <v>352</v>
      </c>
      <c r="G1077" s="207" t="s">
        <v>578</v>
      </c>
      <c r="H1077" s="207" t="s">
        <v>579</v>
      </c>
      <c r="I1077" s="209">
        <v>2410.56</v>
      </c>
      <c r="J1077" s="204"/>
      <c r="K1077" s="210" t="s">
        <v>293</v>
      </c>
      <c r="L1077" s="78"/>
      <c r="M1077" s="78"/>
      <c r="N1077" s="78"/>
      <c r="O1077" s="149"/>
    </row>
    <row r="1078" spans="1:15" ht="15" customHeight="1" x14ac:dyDescent="0.35">
      <c r="A1078" s="201" t="s">
        <v>584</v>
      </c>
      <c r="B1078" s="207" t="s">
        <v>585</v>
      </c>
      <c r="C1078" s="208" t="s">
        <v>286</v>
      </c>
      <c r="D1078" s="207" t="s">
        <v>287</v>
      </c>
      <c r="E1078" s="207" t="s">
        <v>353</v>
      </c>
      <c r="F1078" s="207" t="s">
        <v>354</v>
      </c>
      <c r="G1078" s="207" t="s">
        <v>578</v>
      </c>
      <c r="H1078" s="207" t="s">
        <v>579</v>
      </c>
      <c r="I1078" s="209">
        <v>-2410.56</v>
      </c>
      <c r="J1078" s="204"/>
      <c r="K1078" s="210" t="s">
        <v>293</v>
      </c>
      <c r="L1078" s="78"/>
      <c r="M1078" s="78"/>
      <c r="N1078" s="78"/>
      <c r="O1078" s="149"/>
    </row>
    <row r="1079" spans="1:15" ht="15" customHeight="1" x14ac:dyDescent="0.35">
      <c r="A1079" s="201" t="s">
        <v>584</v>
      </c>
      <c r="B1079" s="207" t="s">
        <v>585</v>
      </c>
      <c r="C1079" s="208" t="s">
        <v>286</v>
      </c>
      <c r="D1079" s="207" t="s">
        <v>287</v>
      </c>
      <c r="E1079" s="207" t="s">
        <v>355</v>
      </c>
      <c r="F1079" s="207" t="s">
        <v>356</v>
      </c>
      <c r="G1079" s="207" t="s">
        <v>81</v>
      </c>
      <c r="H1079" s="207" t="s">
        <v>328</v>
      </c>
      <c r="I1079" s="209">
        <v>-4763.13</v>
      </c>
      <c r="J1079" s="204"/>
      <c r="K1079" s="210" t="s">
        <v>301</v>
      </c>
      <c r="L1079" s="78"/>
      <c r="M1079" s="78"/>
      <c r="N1079" s="78"/>
      <c r="O1079" s="149"/>
    </row>
    <row r="1080" spans="1:15" ht="15" customHeight="1" x14ac:dyDescent="0.35">
      <c r="A1080" s="201" t="s">
        <v>584</v>
      </c>
      <c r="B1080" s="207" t="s">
        <v>585</v>
      </c>
      <c r="C1080" s="208" t="s">
        <v>286</v>
      </c>
      <c r="D1080" s="207" t="s">
        <v>287</v>
      </c>
      <c r="E1080" s="207" t="s">
        <v>355</v>
      </c>
      <c r="F1080" s="207" t="s">
        <v>356</v>
      </c>
      <c r="G1080" s="207" t="s">
        <v>578</v>
      </c>
      <c r="H1080" s="207" t="s">
        <v>579</v>
      </c>
      <c r="I1080" s="209">
        <v>308243.13</v>
      </c>
      <c r="J1080" s="204"/>
      <c r="K1080" s="210" t="s">
        <v>301</v>
      </c>
      <c r="L1080" s="78"/>
      <c r="M1080" s="78"/>
      <c r="N1080" s="78"/>
      <c r="O1080" s="149"/>
    </row>
    <row r="1081" spans="1:15" ht="15" customHeight="1" x14ac:dyDescent="0.35">
      <c r="A1081" s="201" t="s">
        <v>584</v>
      </c>
      <c r="B1081" s="207" t="s">
        <v>585</v>
      </c>
      <c r="C1081" s="208" t="s">
        <v>286</v>
      </c>
      <c r="D1081" s="207" t="s">
        <v>287</v>
      </c>
      <c r="E1081" s="207" t="s">
        <v>415</v>
      </c>
      <c r="F1081" s="207" t="s">
        <v>416</v>
      </c>
      <c r="G1081" s="207" t="s">
        <v>578</v>
      </c>
      <c r="H1081" s="207" t="s">
        <v>579</v>
      </c>
      <c r="I1081" s="209">
        <v>1211.04</v>
      </c>
      <c r="J1081" s="204"/>
      <c r="K1081" s="210" t="s">
        <v>292</v>
      </c>
      <c r="L1081" s="78"/>
      <c r="M1081" s="78"/>
      <c r="N1081" s="78"/>
      <c r="O1081" s="149"/>
    </row>
    <row r="1082" spans="1:15" ht="15" customHeight="1" x14ac:dyDescent="0.35">
      <c r="A1082" s="201" t="s">
        <v>584</v>
      </c>
      <c r="B1082" s="207" t="s">
        <v>585</v>
      </c>
      <c r="C1082" s="208" t="s">
        <v>286</v>
      </c>
      <c r="D1082" s="207" t="s">
        <v>287</v>
      </c>
      <c r="E1082" s="207" t="s">
        <v>367</v>
      </c>
      <c r="F1082" s="207" t="s">
        <v>368</v>
      </c>
      <c r="G1082" s="207" t="s">
        <v>578</v>
      </c>
      <c r="H1082" s="207" t="s">
        <v>579</v>
      </c>
      <c r="I1082" s="209">
        <v>489</v>
      </c>
      <c r="J1082" s="204"/>
      <c r="K1082" s="210" t="s">
        <v>292</v>
      </c>
      <c r="L1082" s="78"/>
      <c r="M1082" s="78"/>
      <c r="N1082" s="78"/>
      <c r="O1082" s="149"/>
    </row>
    <row r="1083" spans="1:15" ht="15" customHeight="1" x14ac:dyDescent="0.35">
      <c r="A1083" s="201" t="s">
        <v>584</v>
      </c>
      <c r="B1083" s="207" t="s">
        <v>585</v>
      </c>
      <c r="C1083" s="208" t="s">
        <v>286</v>
      </c>
      <c r="D1083" s="207" t="s">
        <v>287</v>
      </c>
      <c r="E1083" s="207" t="s">
        <v>375</v>
      </c>
      <c r="F1083" s="207" t="s">
        <v>376</v>
      </c>
      <c r="G1083" s="207" t="s">
        <v>578</v>
      </c>
      <c r="H1083" s="207" t="s">
        <v>579</v>
      </c>
      <c r="I1083" s="209">
        <v>30866.48</v>
      </c>
      <c r="J1083" s="204"/>
      <c r="K1083" s="210" t="s">
        <v>292</v>
      </c>
      <c r="L1083" s="78"/>
      <c r="M1083" s="78"/>
      <c r="N1083" s="78"/>
      <c r="O1083" s="149"/>
    </row>
    <row r="1084" spans="1:15" ht="15" customHeight="1" x14ac:dyDescent="0.35">
      <c r="A1084" s="201" t="s">
        <v>584</v>
      </c>
      <c r="B1084" s="207" t="s">
        <v>585</v>
      </c>
      <c r="C1084" s="208" t="s">
        <v>286</v>
      </c>
      <c r="D1084" s="207" t="s">
        <v>287</v>
      </c>
      <c r="E1084" s="207" t="s">
        <v>288</v>
      </c>
      <c r="F1084" s="207" t="s">
        <v>289</v>
      </c>
      <c r="G1084" s="207" t="s">
        <v>81</v>
      </c>
      <c r="H1084" s="207" t="s">
        <v>328</v>
      </c>
      <c r="I1084" s="209">
        <v>395.75</v>
      </c>
      <c r="J1084" s="204"/>
      <c r="K1084" s="210" t="s">
        <v>292</v>
      </c>
      <c r="L1084" s="78"/>
      <c r="M1084" s="78"/>
      <c r="N1084" s="78"/>
      <c r="O1084" s="149"/>
    </row>
    <row r="1085" spans="1:15" ht="15" customHeight="1" x14ac:dyDescent="0.35">
      <c r="A1085" s="201" t="s">
        <v>584</v>
      </c>
      <c r="B1085" s="207" t="s">
        <v>585</v>
      </c>
      <c r="C1085" s="208" t="s">
        <v>286</v>
      </c>
      <c r="D1085" s="207" t="s">
        <v>287</v>
      </c>
      <c r="E1085" s="207" t="s">
        <v>452</v>
      </c>
      <c r="F1085" s="207" t="s">
        <v>453</v>
      </c>
      <c r="G1085" s="207" t="s">
        <v>578</v>
      </c>
      <c r="H1085" s="207" t="s">
        <v>579</v>
      </c>
      <c r="I1085" s="209">
        <v>479.2</v>
      </c>
      <c r="J1085" s="204"/>
      <c r="K1085" s="210" t="s">
        <v>292</v>
      </c>
      <c r="L1085" s="78"/>
      <c r="M1085" s="78"/>
      <c r="N1085" s="78"/>
      <c r="O1085" s="149"/>
    </row>
    <row r="1086" spans="1:15" ht="15" customHeight="1" x14ac:dyDescent="0.35">
      <c r="A1086" s="201" t="s">
        <v>584</v>
      </c>
      <c r="B1086" s="207" t="s">
        <v>585</v>
      </c>
      <c r="C1086" s="208" t="s">
        <v>286</v>
      </c>
      <c r="D1086" s="207" t="s">
        <v>287</v>
      </c>
      <c r="E1086" s="207" t="s">
        <v>466</v>
      </c>
      <c r="F1086" s="207" t="s">
        <v>467</v>
      </c>
      <c r="G1086" s="207" t="s">
        <v>578</v>
      </c>
      <c r="H1086" s="207" t="s">
        <v>579</v>
      </c>
      <c r="I1086" s="209">
        <v>5007.45</v>
      </c>
      <c r="J1086" s="204"/>
      <c r="K1086" s="210" t="s">
        <v>292</v>
      </c>
      <c r="L1086" s="78"/>
      <c r="M1086" s="78"/>
      <c r="N1086" s="78"/>
      <c r="O1086" s="149"/>
    </row>
    <row r="1087" spans="1:15" ht="15" customHeight="1" x14ac:dyDescent="0.35">
      <c r="A1087" s="201" t="s">
        <v>584</v>
      </c>
      <c r="B1087" s="207" t="s">
        <v>585</v>
      </c>
      <c r="C1087" s="208" t="s">
        <v>286</v>
      </c>
      <c r="D1087" s="207" t="s">
        <v>287</v>
      </c>
      <c r="E1087" s="207" t="s">
        <v>307</v>
      </c>
      <c r="F1087" s="207" t="s">
        <v>308</v>
      </c>
      <c r="G1087" s="207" t="s">
        <v>578</v>
      </c>
      <c r="H1087" s="207" t="s">
        <v>579</v>
      </c>
      <c r="I1087" s="209">
        <v>4600</v>
      </c>
      <c r="J1087" s="204"/>
      <c r="K1087" s="210" t="s">
        <v>292</v>
      </c>
      <c r="L1087" s="78"/>
      <c r="M1087" s="78"/>
      <c r="N1087" s="78"/>
      <c r="O1087" s="149"/>
    </row>
    <row r="1088" spans="1:15" ht="15" customHeight="1" x14ac:dyDescent="0.35">
      <c r="A1088" s="201" t="s">
        <v>584</v>
      </c>
      <c r="B1088" s="207" t="s">
        <v>585</v>
      </c>
      <c r="C1088" s="208" t="s">
        <v>286</v>
      </c>
      <c r="D1088" s="207" t="s">
        <v>287</v>
      </c>
      <c r="E1088" s="207" t="s">
        <v>580</v>
      </c>
      <c r="F1088" s="207" t="s">
        <v>581</v>
      </c>
      <c r="G1088" s="207" t="s">
        <v>578</v>
      </c>
      <c r="H1088" s="207" t="s">
        <v>579</v>
      </c>
      <c r="I1088" s="209">
        <v>2289.87</v>
      </c>
      <c r="J1088" s="204"/>
      <c r="K1088" s="210" t="s">
        <v>292</v>
      </c>
      <c r="L1088" s="78"/>
      <c r="M1088" s="78"/>
      <c r="N1088" s="78"/>
      <c r="O1088" s="149"/>
    </row>
    <row r="1089" spans="1:15" ht="15" customHeight="1" x14ac:dyDescent="0.35">
      <c r="A1089" s="201" t="s">
        <v>584</v>
      </c>
      <c r="B1089" s="207" t="s">
        <v>585</v>
      </c>
      <c r="C1089" s="208" t="s">
        <v>286</v>
      </c>
      <c r="D1089" s="207" t="s">
        <v>287</v>
      </c>
      <c r="E1089" s="207" t="s">
        <v>555</v>
      </c>
      <c r="F1089" s="207" t="s">
        <v>556</v>
      </c>
      <c r="G1089" s="207" t="s">
        <v>578</v>
      </c>
      <c r="H1089" s="207" t="s">
        <v>579</v>
      </c>
      <c r="I1089" s="209">
        <v>12230.9</v>
      </c>
      <c r="J1089" s="204"/>
      <c r="K1089" s="210" t="s">
        <v>292</v>
      </c>
      <c r="L1089" s="78"/>
      <c r="M1089" s="78"/>
      <c r="N1089" s="78"/>
      <c r="O1089" s="149"/>
    </row>
    <row r="1090" spans="1:15" ht="15" customHeight="1" x14ac:dyDescent="0.35">
      <c r="A1090" s="201" t="s">
        <v>584</v>
      </c>
      <c r="B1090" s="207" t="s">
        <v>585</v>
      </c>
      <c r="C1090" s="208" t="s">
        <v>286</v>
      </c>
      <c r="D1090" s="207" t="s">
        <v>287</v>
      </c>
      <c r="E1090" s="207" t="s">
        <v>494</v>
      </c>
      <c r="F1090" s="207" t="s">
        <v>495</v>
      </c>
      <c r="G1090" s="207" t="s">
        <v>578</v>
      </c>
      <c r="H1090" s="207" t="s">
        <v>579</v>
      </c>
      <c r="I1090" s="209">
        <v>88660.27</v>
      </c>
      <c r="J1090" s="204"/>
      <c r="K1090" s="210" t="s">
        <v>292</v>
      </c>
      <c r="L1090" s="78"/>
      <c r="M1090" s="78"/>
      <c r="N1090" s="78"/>
      <c r="O1090" s="149"/>
    </row>
    <row r="1091" spans="1:15" ht="15" customHeight="1" x14ac:dyDescent="0.35">
      <c r="A1091" s="201" t="s">
        <v>584</v>
      </c>
      <c r="B1091" s="207" t="s">
        <v>585</v>
      </c>
      <c r="C1091" s="208" t="s">
        <v>286</v>
      </c>
      <c r="D1091" s="207" t="s">
        <v>287</v>
      </c>
      <c r="E1091" s="207" t="s">
        <v>312</v>
      </c>
      <c r="F1091" s="207" t="s">
        <v>313</v>
      </c>
      <c r="G1091" s="207" t="s">
        <v>81</v>
      </c>
      <c r="H1091" s="207" t="s">
        <v>328</v>
      </c>
      <c r="I1091" s="209">
        <v>98.94</v>
      </c>
      <c r="J1091" s="204"/>
      <c r="K1091" s="210" t="s">
        <v>306</v>
      </c>
      <c r="L1091" s="78"/>
      <c r="M1091" s="78"/>
      <c r="N1091" s="78"/>
      <c r="O1091" s="149"/>
    </row>
    <row r="1092" spans="1:15" ht="15" customHeight="1" x14ac:dyDescent="0.35">
      <c r="A1092" s="201" t="s">
        <v>584</v>
      </c>
      <c r="B1092" s="207" t="s">
        <v>585</v>
      </c>
      <c r="C1092" s="208" t="s">
        <v>286</v>
      </c>
      <c r="D1092" s="207" t="s">
        <v>287</v>
      </c>
      <c r="E1092" s="207" t="s">
        <v>312</v>
      </c>
      <c r="F1092" s="207" t="s">
        <v>313</v>
      </c>
      <c r="G1092" s="207" t="s">
        <v>578</v>
      </c>
      <c r="H1092" s="207" t="s">
        <v>579</v>
      </c>
      <c r="I1092" s="209">
        <v>11163.04</v>
      </c>
      <c r="J1092" s="204"/>
      <c r="K1092" s="210" t="s">
        <v>306</v>
      </c>
      <c r="L1092" s="78"/>
      <c r="M1092" s="78"/>
      <c r="N1092" s="78"/>
      <c r="O1092" s="149"/>
    </row>
    <row r="1093" spans="1:15" ht="15" customHeight="1" x14ac:dyDescent="0.35">
      <c r="A1093" s="201" t="s">
        <v>584</v>
      </c>
      <c r="B1093" s="207" t="s">
        <v>585</v>
      </c>
      <c r="C1093" s="208" t="s">
        <v>286</v>
      </c>
      <c r="D1093" s="207" t="s">
        <v>287</v>
      </c>
      <c r="E1093" s="207" t="s">
        <v>454</v>
      </c>
      <c r="F1093" s="207" t="s">
        <v>455</v>
      </c>
      <c r="G1093" s="207" t="s">
        <v>578</v>
      </c>
      <c r="H1093" s="207" t="s">
        <v>579</v>
      </c>
      <c r="I1093" s="209">
        <v>-74168</v>
      </c>
      <c r="J1093" s="204"/>
      <c r="K1093" s="210" t="s">
        <v>317</v>
      </c>
      <c r="L1093" s="78"/>
      <c r="M1093" s="78"/>
      <c r="N1093" s="78"/>
      <c r="O1093" s="149"/>
    </row>
    <row r="1094" spans="1:15" ht="15" customHeight="1" x14ac:dyDescent="0.35">
      <c r="A1094" s="201" t="s">
        <v>584</v>
      </c>
      <c r="B1094" s="207" t="s">
        <v>585</v>
      </c>
      <c r="C1094" s="208" t="s">
        <v>286</v>
      </c>
      <c r="D1094" s="207" t="s">
        <v>287</v>
      </c>
      <c r="E1094" s="207" t="s">
        <v>401</v>
      </c>
      <c r="F1094" s="207" t="s">
        <v>402</v>
      </c>
      <c r="G1094" s="207" t="s">
        <v>81</v>
      </c>
      <c r="H1094" s="207" t="s">
        <v>328</v>
      </c>
      <c r="I1094" s="209">
        <v>-23659.99</v>
      </c>
      <c r="J1094" s="204"/>
      <c r="K1094" s="210" t="s">
        <v>311</v>
      </c>
      <c r="L1094" s="78"/>
      <c r="M1094" s="78"/>
      <c r="N1094" s="78"/>
      <c r="O1094" s="149"/>
    </row>
    <row r="1095" spans="1:15" ht="15" customHeight="1" x14ac:dyDescent="0.35">
      <c r="A1095" s="201" t="s">
        <v>584</v>
      </c>
      <c r="B1095" s="207" t="s">
        <v>585</v>
      </c>
      <c r="C1095" s="208" t="s">
        <v>286</v>
      </c>
      <c r="D1095" s="207" t="s">
        <v>287</v>
      </c>
      <c r="E1095" s="207" t="s">
        <v>401</v>
      </c>
      <c r="F1095" s="207" t="s">
        <v>402</v>
      </c>
      <c r="G1095" s="207" t="s">
        <v>578</v>
      </c>
      <c r="H1095" s="207" t="s">
        <v>579</v>
      </c>
      <c r="I1095" s="209">
        <v>11600.62</v>
      </c>
      <c r="J1095" s="204"/>
      <c r="K1095" s="210" t="s">
        <v>311</v>
      </c>
      <c r="L1095" s="78"/>
      <c r="M1095" s="78"/>
      <c r="N1095" s="78"/>
      <c r="O1095" s="149"/>
    </row>
    <row r="1096" spans="1:15" ht="15" customHeight="1" x14ac:dyDescent="0.35">
      <c r="A1096" s="201" t="s">
        <v>584</v>
      </c>
      <c r="B1096" s="207" t="s">
        <v>585</v>
      </c>
      <c r="C1096" s="208" t="s">
        <v>286</v>
      </c>
      <c r="D1096" s="207" t="s">
        <v>287</v>
      </c>
      <c r="E1096" s="207" t="s">
        <v>320</v>
      </c>
      <c r="F1096" s="207" t="s">
        <v>313</v>
      </c>
      <c r="G1096" s="207" t="s">
        <v>81</v>
      </c>
      <c r="H1096" s="207" t="s">
        <v>328</v>
      </c>
      <c r="I1096" s="209">
        <v>-98.94</v>
      </c>
      <c r="J1096" s="204"/>
      <c r="K1096" s="210" t="s">
        <v>314</v>
      </c>
      <c r="L1096" s="78"/>
      <c r="M1096" s="78"/>
      <c r="N1096" s="78"/>
      <c r="O1096" s="149"/>
    </row>
    <row r="1097" spans="1:15" ht="15" customHeight="1" x14ac:dyDescent="0.35">
      <c r="A1097" s="201" t="s">
        <v>584</v>
      </c>
      <c r="B1097" s="207" t="s">
        <v>585</v>
      </c>
      <c r="C1097" s="208" t="s">
        <v>286</v>
      </c>
      <c r="D1097" s="207" t="s">
        <v>287</v>
      </c>
      <c r="E1097" s="207" t="s">
        <v>320</v>
      </c>
      <c r="F1097" s="207" t="s">
        <v>313</v>
      </c>
      <c r="G1097" s="207" t="s">
        <v>578</v>
      </c>
      <c r="H1097" s="207" t="s">
        <v>579</v>
      </c>
      <c r="I1097" s="209">
        <v>-11163.04</v>
      </c>
      <c r="J1097" s="204"/>
      <c r="K1097" s="210" t="s">
        <v>314</v>
      </c>
      <c r="L1097" s="78"/>
      <c r="M1097" s="78"/>
      <c r="N1097" s="78"/>
      <c r="O1097" s="149"/>
    </row>
    <row r="1098" spans="1:15" ht="15" customHeight="1" x14ac:dyDescent="0.35">
      <c r="A1098" s="201" t="s">
        <v>584</v>
      </c>
      <c r="B1098" s="207" t="s">
        <v>585</v>
      </c>
      <c r="C1098" s="208" t="s">
        <v>458</v>
      </c>
      <c r="D1098" s="207" t="s">
        <v>459</v>
      </c>
      <c r="E1098" s="207" t="s">
        <v>373</v>
      </c>
      <c r="F1098" s="207" t="s">
        <v>374</v>
      </c>
      <c r="G1098" s="207" t="s">
        <v>81</v>
      </c>
      <c r="H1098" s="207" t="s">
        <v>328</v>
      </c>
      <c r="I1098" s="209">
        <v>1326.72</v>
      </c>
      <c r="J1098" s="204"/>
      <c r="K1098" s="210" t="s">
        <v>292</v>
      </c>
      <c r="L1098" s="78"/>
      <c r="M1098" s="78"/>
      <c r="N1098" s="78"/>
      <c r="O1098" s="149"/>
    </row>
    <row r="1099" spans="1:15" ht="15" customHeight="1" x14ac:dyDescent="0.35">
      <c r="A1099" s="201" t="s">
        <v>584</v>
      </c>
      <c r="B1099" s="207" t="s">
        <v>585</v>
      </c>
      <c r="C1099" s="208" t="s">
        <v>458</v>
      </c>
      <c r="D1099" s="207" t="s">
        <v>459</v>
      </c>
      <c r="E1099" s="207" t="s">
        <v>373</v>
      </c>
      <c r="F1099" s="207" t="s">
        <v>374</v>
      </c>
      <c r="G1099" s="207" t="s">
        <v>578</v>
      </c>
      <c r="H1099" s="207" t="s">
        <v>579</v>
      </c>
      <c r="I1099" s="209">
        <v>1693.27</v>
      </c>
      <c r="J1099" s="204"/>
      <c r="K1099" s="210" t="s">
        <v>292</v>
      </c>
      <c r="L1099" s="78"/>
      <c r="M1099" s="78"/>
      <c r="N1099" s="78"/>
      <c r="O1099" s="149"/>
    </row>
    <row r="1100" spans="1:15" ht="15" customHeight="1" x14ac:dyDescent="0.35">
      <c r="A1100" s="201" t="s">
        <v>584</v>
      </c>
      <c r="B1100" s="207" t="s">
        <v>585</v>
      </c>
      <c r="C1100" s="208" t="s">
        <v>458</v>
      </c>
      <c r="D1100" s="207" t="s">
        <v>459</v>
      </c>
      <c r="E1100" s="207" t="s">
        <v>312</v>
      </c>
      <c r="F1100" s="207" t="s">
        <v>313</v>
      </c>
      <c r="G1100" s="207" t="s">
        <v>81</v>
      </c>
      <c r="H1100" s="207" t="s">
        <v>328</v>
      </c>
      <c r="I1100" s="209">
        <v>199.01</v>
      </c>
      <c r="J1100" s="204"/>
      <c r="K1100" s="210" t="s">
        <v>306</v>
      </c>
      <c r="L1100" s="78"/>
      <c r="M1100" s="78"/>
      <c r="N1100" s="78"/>
      <c r="O1100" s="149"/>
    </row>
    <row r="1101" spans="1:15" ht="15" customHeight="1" x14ac:dyDescent="0.35">
      <c r="A1101" s="201" t="s">
        <v>584</v>
      </c>
      <c r="B1101" s="207" t="s">
        <v>585</v>
      </c>
      <c r="C1101" s="208" t="s">
        <v>458</v>
      </c>
      <c r="D1101" s="207" t="s">
        <v>459</v>
      </c>
      <c r="E1101" s="207" t="s">
        <v>312</v>
      </c>
      <c r="F1101" s="207" t="s">
        <v>313</v>
      </c>
      <c r="G1101" s="207" t="s">
        <v>578</v>
      </c>
      <c r="H1101" s="207" t="s">
        <v>579</v>
      </c>
      <c r="I1101" s="209">
        <v>263.72000000000003</v>
      </c>
      <c r="J1101" s="204"/>
      <c r="K1101" s="210" t="s">
        <v>306</v>
      </c>
      <c r="L1101" s="78"/>
      <c r="M1101" s="78"/>
      <c r="N1101" s="78"/>
      <c r="O1101" s="149"/>
    </row>
    <row r="1102" spans="1:15" ht="15" customHeight="1" x14ac:dyDescent="0.35">
      <c r="A1102" s="201" t="s">
        <v>584</v>
      </c>
      <c r="B1102" s="207" t="s">
        <v>585</v>
      </c>
      <c r="C1102" s="208" t="s">
        <v>458</v>
      </c>
      <c r="D1102" s="207" t="s">
        <v>459</v>
      </c>
      <c r="E1102" s="207" t="s">
        <v>320</v>
      </c>
      <c r="F1102" s="207" t="s">
        <v>313</v>
      </c>
      <c r="G1102" s="207" t="s">
        <v>81</v>
      </c>
      <c r="H1102" s="207" t="s">
        <v>328</v>
      </c>
      <c r="I1102" s="209">
        <v>-199.01</v>
      </c>
      <c r="J1102" s="204"/>
      <c r="K1102" s="210" t="s">
        <v>314</v>
      </c>
      <c r="L1102" s="78"/>
      <c r="M1102" s="78"/>
      <c r="N1102" s="78"/>
      <c r="O1102" s="149"/>
    </row>
    <row r="1103" spans="1:15" ht="15" customHeight="1" x14ac:dyDescent="0.35">
      <c r="A1103" s="201" t="s">
        <v>584</v>
      </c>
      <c r="B1103" s="207" t="s">
        <v>585</v>
      </c>
      <c r="C1103" s="208" t="s">
        <v>458</v>
      </c>
      <c r="D1103" s="207" t="s">
        <v>459</v>
      </c>
      <c r="E1103" s="207" t="s">
        <v>320</v>
      </c>
      <c r="F1103" s="207" t="s">
        <v>313</v>
      </c>
      <c r="G1103" s="207" t="s">
        <v>578</v>
      </c>
      <c r="H1103" s="207" t="s">
        <v>579</v>
      </c>
      <c r="I1103" s="209">
        <v>-263.72000000000003</v>
      </c>
      <c r="J1103" s="204"/>
      <c r="K1103" s="210" t="s">
        <v>314</v>
      </c>
      <c r="L1103" s="78"/>
      <c r="M1103" s="78"/>
      <c r="N1103" s="78"/>
      <c r="O1103" s="149"/>
    </row>
    <row r="1104" spans="1:15" ht="15" customHeight="1" x14ac:dyDescent="0.35">
      <c r="A1104" s="201" t="s">
        <v>586</v>
      </c>
      <c r="B1104" s="207" t="s">
        <v>587</v>
      </c>
      <c r="C1104" s="208" t="s">
        <v>286</v>
      </c>
      <c r="D1104" s="207" t="s">
        <v>287</v>
      </c>
      <c r="E1104" s="207" t="s">
        <v>345</v>
      </c>
      <c r="F1104" s="207" t="s">
        <v>346</v>
      </c>
      <c r="G1104" s="207" t="s">
        <v>81</v>
      </c>
      <c r="H1104" s="207" t="s">
        <v>328</v>
      </c>
      <c r="I1104" s="209">
        <v>6081399.2800000003</v>
      </c>
      <c r="J1104" s="204"/>
      <c r="K1104" s="210" t="s">
        <v>293</v>
      </c>
      <c r="L1104" s="78"/>
      <c r="M1104" s="78"/>
      <c r="N1104" s="78"/>
      <c r="O1104" s="149"/>
    </row>
    <row r="1105" spans="1:15" ht="15" customHeight="1" x14ac:dyDescent="0.35">
      <c r="A1105" s="201" t="s">
        <v>586</v>
      </c>
      <c r="B1105" s="207" t="s">
        <v>587</v>
      </c>
      <c r="C1105" s="208" t="s">
        <v>286</v>
      </c>
      <c r="D1105" s="207" t="s">
        <v>287</v>
      </c>
      <c r="E1105" s="207" t="s">
        <v>363</v>
      </c>
      <c r="F1105" s="207" t="s">
        <v>364</v>
      </c>
      <c r="G1105" s="207" t="s">
        <v>81</v>
      </c>
      <c r="H1105" s="207" t="s">
        <v>328</v>
      </c>
      <c r="I1105" s="209">
        <v>304595.25</v>
      </c>
      <c r="J1105" s="204"/>
      <c r="K1105" s="210" t="s">
        <v>293</v>
      </c>
      <c r="L1105" s="78"/>
      <c r="M1105" s="78"/>
      <c r="N1105" s="78"/>
      <c r="O1105" s="149"/>
    </row>
    <row r="1106" spans="1:15" ht="15" customHeight="1" x14ac:dyDescent="0.35">
      <c r="A1106" s="201" t="s">
        <v>586</v>
      </c>
      <c r="B1106" s="207" t="s">
        <v>587</v>
      </c>
      <c r="C1106" s="208" t="s">
        <v>286</v>
      </c>
      <c r="D1106" s="207" t="s">
        <v>287</v>
      </c>
      <c r="E1106" s="207" t="s">
        <v>365</v>
      </c>
      <c r="F1106" s="207" t="s">
        <v>366</v>
      </c>
      <c r="G1106" s="207" t="s">
        <v>81</v>
      </c>
      <c r="H1106" s="207" t="s">
        <v>328</v>
      </c>
      <c r="I1106" s="209">
        <v>41398.89</v>
      </c>
      <c r="J1106" s="204"/>
      <c r="K1106" s="210" t="s">
        <v>293</v>
      </c>
      <c r="L1106" s="78"/>
      <c r="M1106" s="78"/>
      <c r="N1106" s="78"/>
      <c r="O1106" s="149"/>
    </row>
    <row r="1107" spans="1:15" ht="15" customHeight="1" x14ac:dyDescent="0.35">
      <c r="A1107" s="201" t="s">
        <v>586</v>
      </c>
      <c r="B1107" s="207" t="s">
        <v>587</v>
      </c>
      <c r="C1107" s="208" t="s">
        <v>286</v>
      </c>
      <c r="D1107" s="207" t="s">
        <v>287</v>
      </c>
      <c r="E1107" s="207" t="s">
        <v>365</v>
      </c>
      <c r="F1107" s="207" t="s">
        <v>366</v>
      </c>
      <c r="G1107" s="207" t="s">
        <v>544</v>
      </c>
      <c r="H1107" s="207" t="s">
        <v>545</v>
      </c>
      <c r="I1107" s="209">
        <v>2128.9</v>
      </c>
      <c r="J1107" s="204"/>
      <c r="K1107" s="210" t="s">
        <v>321</v>
      </c>
      <c r="L1107" s="78"/>
      <c r="M1107" s="78"/>
      <c r="N1107" s="78"/>
      <c r="O1107" s="149" t="s">
        <v>427</v>
      </c>
    </row>
    <row r="1108" spans="1:15" ht="15" customHeight="1" x14ac:dyDescent="0.35">
      <c r="A1108" s="201" t="s">
        <v>586</v>
      </c>
      <c r="B1108" s="207" t="s">
        <v>587</v>
      </c>
      <c r="C1108" s="208" t="s">
        <v>286</v>
      </c>
      <c r="D1108" s="207" t="s">
        <v>287</v>
      </c>
      <c r="E1108" s="207" t="s">
        <v>365</v>
      </c>
      <c r="F1108" s="207" t="s">
        <v>366</v>
      </c>
      <c r="G1108" s="207" t="s">
        <v>421</v>
      </c>
      <c r="H1108" s="207" t="s">
        <v>422</v>
      </c>
      <c r="I1108" s="209">
        <v>12283.16</v>
      </c>
      <c r="J1108" s="204"/>
      <c r="K1108" s="210" t="s">
        <v>324</v>
      </c>
      <c r="L1108" s="78"/>
      <c r="M1108" s="78"/>
      <c r="N1108" s="78"/>
      <c r="O1108" s="149"/>
    </row>
    <row r="1109" spans="1:15" ht="15" customHeight="1" x14ac:dyDescent="0.35">
      <c r="A1109" s="201" t="s">
        <v>586</v>
      </c>
      <c r="B1109" s="207" t="s">
        <v>587</v>
      </c>
      <c r="C1109" s="208" t="s">
        <v>286</v>
      </c>
      <c r="D1109" s="207" t="s">
        <v>287</v>
      </c>
      <c r="E1109" s="207" t="s">
        <v>442</v>
      </c>
      <c r="F1109" s="207" t="s">
        <v>443</v>
      </c>
      <c r="G1109" s="207" t="s">
        <v>81</v>
      </c>
      <c r="H1109" s="207" t="s">
        <v>328</v>
      </c>
      <c r="I1109" s="209">
        <v>5130.4799999999996</v>
      </c>
      <c r="J1109" s="204"/>
      <c r="K1109" s="210" t="s">
        <v>293</v>
      </c>
      <c r="L1109" s="78"/>
      <c r="M1109" s="78"/>
      <c r="N1109" s="78"/>
      <c r="O1109" s="149"/>
    </row>
    <row r="1110" spans="1:15" ht="15" customHeight="1" x14ac:dyDescent="0.35">
      <c r="A1110" s="201" t="s">
        <v>586</v>
      </c>
      <c r="B1110" s="207" t="s">
        <v>587</v>
      </c>
      <c r="C1110" s="208" t="s">
        <v>286</v>
      </c>
      <c r="D1110" s="207" t="s">
        <v>287</v>
      </c>
      <c r="E1110" s="207" t="s">
        <v>442</v>
      </c>
      <c r="F1110" s="207" t="s">
        <v>443</v>
      </c>
      <c r="G1110" s="207" t="s">
        <v>544</v>
      </c>
      <c r="H1110" s="207" t="s">
        <v>545</v>
      </c>
      <c r="I1110" s="209">
        <v>10644.5</v>
      </c>
      <c r="J1110" s="204"/>
      <c r="K1110" s="210" t="s">
        <v>321</v>
      </c>
      <c r="L1110" s="78"/>
      <c r="M1110" s="78"/>
      <c r="N1110" s="78"/>
      <c r="O1110" s="149" t="s">
        <v>427</v>
      </c>
    </row>
    <row r="1111" spans="1:15" ht="15" customHeight="1" x14ac:dyDescent="0.35">
      <c r="A1111" s="201" t="s">
        <v>586</v>
      </c>
      <c r="B1111" s="207" t="s">
        <v>587</v>
      </c>
      <c r="C1111" s="208" t="s">
        <v>286</v>
      </c>
      <c r="D1111" s="207" t="s">
        <v>287</v>
      </c>
      <c r="E1111" s="207" t="s">
        <v>442</v>
      </c>
      <c r="F1111" s="207" t="s">
        <v>443</v>
      </c>
      <c r="G1111" s="207" t="s">
        <v>421</v>
      </c>
      <c r="H1111" s="207" t="s">
        <v>422</v>
      </c>
      <c r="I1111" s="209">
        <v>3295.34</v>
      </c>
      <c r="J1111" s="204"/>
      <c r="K1111" s="210" t="s">
        <v>324</v>
      </c>
      <c r="L1111" s="78"/>
      <c r="M1111" s="78"/>
      <c r="N1111" s="78"/>
      <c r="O1111" s="149"/>
    </row>
    <row r="1112" spans="1:15" ht="15" customHeight="1" x14ac:dyDescent="0.35">
      <c r="A1112" s="201" t="s">
        <v>586</v>
      </c>
      <c r="B1112" s="207" t="s">
        <v>587</v>
      </c>
      <c r="C1112" s="208" t="s">
        <v>286</v>
      </c>
      <c r="D1112" s="207" t="s">
        <v>287</v>
      </c>
      <c r="E1112" s="207" t="s">
        <v>444</v>
      </c>
      <c r="F1112" s="207" t="s">
        <v>445</v>
      </c>
      <c r="G1112" s="207" t="s">
        <v>81</v>
      </c>
      <c r="H1112" s="207" t="s">
        <v>328</v>
      </c>
      <c r="I1112" s="209">
        <v>27462.89</v>
      </c>
      <c r="J1112" s="204"/>
      <c r="K1112" s="210" t="s">
        <v>293</v>
      </c>
      <c r="L1112" s="78"/>
      <c r="M1112" s="78"/>
      <c r="N1112" s="78"/>
      <c r="O1112" s="149"/>
    </row>
    <row r="1113" spans="1:15" ht="15" customHeight="1" x14ac:dyDescent="0.35">
      <c r="A1113" s="201" t="s">
        <v>586</v>
      </c>
      <c r="B1113" s="207" t="s">
        <v>587</v>
      </c>
      <c r="C1113" s="208" t="s">
        <v>286</v>
      </c>
      <c r="D1113" s="207" t="s">
        <v>287</v>
      </c>
      <c r="E1113" s="207" t="s">
        <v>347</v>
      </c>
      <c r="F1113" s="207" t="s">
        <v>348</v>
      </c>
      <c r="G1113" s="207" t="s">
        <v>81</v>
      </c>
      <c r="H1113" s="207" t="s">
        <v>328</v>
      </c>
      <c r="I1113" s="209">
        <v>57502.31</v>
      </c>
      <c r="J1113" s="204"/>
      <c r="K1113" s="210" t="s">
        <v>293</v>
      </c>
      <c r="L1113" s="78"/>
      <c r="M1113" s="78"/>
      <c r="N1113" s="78"/>
      <c r="O1113" s="149"/>
    </row>
    <row r="1114" spans="1:15" ht="15" customHeight="1" x14ac:dyDescent="0.35">
      <c r="A1114" s="201" t="s">
        <v>586</v>
      </c>
      <c r="B1114" s="207" t="s">
        <v>587</v>
      </c>
      <c r="C1114" s="208" t="s">
        <v>286</v>
      </c>
      <c r="D1114" s="207" t="s">
        <v>287</v>
      </c>
      <c r="E1114" s="207" t="s">
        <v>446</v>
      </c>
      <c r="F1114" s="207" t="s">
        <v>447</v>
      </c>
      <c r="G1114" s="207" t="s">
        <v>81</v>
      </c>
      <c r="H1114" s="207" t="s">
        <v>328</v>
      </c>
      <c r="I1114" s="209">
        <v>22590.2</v>
      </c>
      <c r="J1114" s="204"/>
      <c r="K1114" s="210" t="s">
        <v>293</v>
      </c>
      <c r="L1114" s="78"/>
      <c r="M1114" s="78"/>
      <c r="N1114" s="78"/>
      <c r="O1114" s="149"/>
    </row>
    <row r="1115" spans="1:15" ht="15" customHeight="1" x14ac:dyDescent="0.35">
      <c r="A1115" s="201" t="s">
        <v>586</v>
      </c>
      <c r="B1115" s="207" t="s">
        <v>587</v>
      </c>
      <c r="C1115" s="208" t="s">
        <v>286</v>
      </c>
      <c r="D1115" s="207" t="s">
        <v>287</v>
      </c>
      <c r="E1115" s="207" t="s">
        <v>349</v>
      </c>
      <c r="F1115" s="207" t="s">
        <v>350</v>
      </c>
      <c r="G1115" s="207" t="s">
        <v>81</v>
      </c>
      <c r="H1115" s="207" t="s">
        <v>328</v>
      </c>
      <c r="I1115" s="209">
        <v>908977.27</v>
      </c>
      <c r="J1115" s="204"/>
      <c r="K1115" s="210" t="s">
        <v>296</v>
      </c>
      <c r="L1115" s="78"/>
      <c r="M1115" s="78"/>
      <c r="N1115" s="78"/>
      <c r="O1115" s="149"/>
    </row>
    <row r="1116" spans="1:15" ht="15" customHeight="1" x14ac:dyDescent="0.35">
      <c r="A1116" s="201" t="s">
        <v>586</v>
      </c>
      <c r="B1116" s="207" t="s">
        <v>587</v>
      </c>
      <c r="C1116" s="208" t="s">
        <v>286</v>
      </c>
      <c r="D1116" s="207" t="s">
        <v>287</v>
      </c>
      <c r="E1116" s="207" t="s">
        <v>349</v>
      </c>
      <c r="F1116" s="207" t="s">
        <v>350</v>
      </c>
      <c r="G1116" s="207" t="s">
        <v>544</v>
      </c>
      <c r="H1116" s="207" t="s">
        <v>545</v>
      </c>
      <c r="I1116" s="209">
        <v>1295.01</v>
      </c>
      <c r="J1116" s="204"/>
      <c r="K1116" s="210" t="s">
        <v>321</v>
      </c>
      <c r="L1116" s="78"/>
      <c r="M1116" s="78"/>
      <c r="N1116" s="78"/>
      <c r="O1116" s="149" t="s">
        <v>427</v>
      </c>
    </row>
    <row r="1117" spans="1:15" ht="15" customHeight="1" x14ac:dyDescent="0.35">
      <c r="A1117" s="201" t="s">
        <v>586</v>
      </c>
      <c r="B1117" s="207" t="s">
        <v>587</v>
      </c>
      <c r="C1117" s="208" t="s">
        <v>286</v>
      </c>
      <c r="D1117" s="207" t="s">
        <v>287</v>
      </c>
      <c r="E1117" s="207" t="s">
        <v>349</v>
      </c>
      <c r="F1117" s="207" t="s">
        <v>350</v>
      </c>
      <c r="G1117" s="207" t="s">
        <v>421</v>
      </c>
      <c r="H1117" s="207" t="s">
        <v>422</v>
      </c>
      <c r="I1117" s="209">
        <v>1989.02</v>
      </c>
      <c r="J1117" s="204"/>
      <c r="K1117" s="210" t="s">
        <v>324</v>
      </c>
      <c r="L1117" s="78"/>
      <c r="M1117" s="78"/>
      <c r="N1117" s="78"/>
      <c r="O1117" s="149"/>
    </row>
    <row r="1118" spans="1:15" ht="15" customHeight="1" x14ac:dyDescent="0.35">
      <c r="A1118" s="201" t="s">
        <v>586</v>
      </c>
      <c r="B1118" s="207" t="s">
        <v>587</v>
      </c>
      <c r="C1118" s="208" t="s">
        <v>286</v>
      </c>
      <c r="D1118" s="207" t="s">
        <v>287</v>
      </c>
      <c r="E1118" s="207" t="s">
        <v>351</v>
      </c>
      <c r="F1118" s="207" t="s">
        <v>352</v>
      </c>
      <c r="G1118" s="207" t="s">
        <v>81</v>
      </c>
      <c r="H1118" s="207" t="s">
        <v>328</v>
      </c>
      <c r="I1118" s="209">
        <v>8900.92</v>
      </c>
      <c r="J1118" s="204"/>
      <c r="K1118" s="210" t="s">
        <v>293</v>
      </c>
      <c r="L1118" s="78"/>
      <c r="M1118" s="78"/>
      <c r="N1118" s="78"/>
      <c r="O1118" s="149"/>
    </row>
    <row r="1119" spans="1:15" ht="15" customHeight="1" x14ac:dyDescent="0.35">
      <c r="A1119" s="201" t="s">
        <v>586</v>
      </c>
      <c r="B1119" s="207" t="s">
        <v>587</v>
      </c>
      <c r="C1119" s="208" t="s">
        <v>286</v>
      </c>
      <c r="D1119" s="207" t="s">
        <v>287</v>
      </c>
      <c r="E1119" s="207" t="s">
        <v>353</v>
      </c>
      <c r="F1119" s="207" t="s">
        <v>354</v>
      </c>
      <c r="G1119" s="207" t="s">
        <v>81</v>
      </c>
      <c r="H1119" s="207" t="s">
        <v>328</v>
      </c>
      <c r="I1119" s="209">
        <v>-8900.92</v>
      </c>
      <c r="J1119" s="204"/>
      <c r="K1119" s="210" t="s">
        <v>293</v>
      </c>
      <c r="L1119" s="78"/>
      <c r="M1119" s="78"/>
      <c r="N1119" s="78"/>
      <c r="O1119" s="149"/>
    </row>
    <row r="1120" spans="1:15" ht="15" customHeight="1" x14ac:dyDescent="0.35">
      <c r="A1120" s="201" t="s">
        <v>586</v>
      </c>
      <c r="B1120" s="207" t="s">
        <v>587</v>
      </c>
      <c r="C1120" s="208" t="s">
        <v>286</v>
      </c>
      <c r="D1120" s="207" t="s">
        <v>287</v>
      </c>
      <c r="E1120" s="207" t="s">
        <v>355</v>
      </c>
      <c r="F1120" s="207" t="s">
        <v>356</v>
      </c>
      <c r="G1120" s="207" t="s">
        <v>81</v>
      </c>
      <c r="H1120" s="207" t="s">
        <v>328</v>
      </c>
      <c r="I1120" s="209">
        <v>997413</v>
      </c>
      <c r="J1120" s="204"/>
      <c r="K1120" s="210" t="s">
        <v>301</v>
      </c>
      <c r="L1120" s="78"/>
      <c r="M1120" s="78"/>
      <c r="N1120" s="78"/>
      <c r="O1120" s="149"/>
    </row>
    <row r="1121" spans="1:15" ht="15" customHeight="1" x14ac:dyDescent="0.35">
      <c r="A1121" s="201" t="s">
        <v>586</v>
      </c>
      <c r="B1121" s="207" t="s">
        <v>587</v>
      </c>
      <c r="C1121" s="208" t="s">
        <v>286</v>
      </c>
      <c r="D1121" s="207" t="s">
        <v>287</v>
      </c>
      <c r="E1121" s="207" t="s">
        <v>355</v>
      </c>
      <c r="F1121" s="207" t="s">
        <v>356</v>
      </c>
      <c r="G1121" s="207" t="s">
        <v>544</v>
      </c>
      <c r="H1121" s="207" t="s">
        <v>545</v>
      </c>
      <c r="I1121" s="209">
        <v>1983.65</v>
      </c>
      <c r="J1121" s="204"/>
      <c r="K1121" s="210" t="s">
        <v>321</v>
      </c>
      <c r="L1121" s="78"/>
      <c r="M1121" s="78"/>
      <c r="N1121" s="78"/>
      <c r="O1121" s="149" t="s">
        <v>427</v>
      </c>
    </row>
    <row r="1122" spans="1:15" ht="15" customHeight="1" x14ac:dyDescent="0.35">
      <c r="A1122" s="201" t="s">
        <v>586</v>
      </c>
      <c r="B1122" s="207" t="s">
        <v>587</v>
      </c>
      <c r="C1122" s="208" t="s">
        <v>286</v>
      </c>
      <c r="D1122" s="207" t="s">
        <v>287</v>
      </c>
      <c r="E1122" s="207" t="s">
        <v>355</v>
      </c>
      <c r="F1122" s="207" t="s">
        <v>356</v>
      </c>
      <c r="G1122" s="207" t="s">
        <v>421</v>
      </c>
      <c r="H1122" s="207" t="s">
        <v>422</v>
      </c>
      <c r="I1122" s="209">
        <v>2477</v>
      </c>
      <c r="J1122" s="204"/>
      <c r="K1122" s="210" t="s">
        <v>324</v>
      </c>
      <c r="L1122" s="78"/>
      <c r="M1122" s="78"/>
      <c r="N1122" s="78"/>
      <c r="O1122" s="149"/>
    </row>
    <row r="1123" spans="1:15" ht="15" customHeight="1" x14ac:dyDescent="0.35">
      <c r="A1123" s="201" t="s">
        <v>586</v>
      </c>
      <c r="B1123" s="207" t="s">
        <v>587</v>
      </c>
      <c r="C1123" s="208" t="s">
        <v>286</v>
      </c>
      <c r="D1123" s="207" t="s">
        <v>287</v>
      </c>
      <c r="E1123" s="207" t="s">
        <v>415</v>
      </c>
      <c r="F1123" s="207" t="s">
        <v>416</v>
      </c>
      <c r="G1123" s="207" t="s">
        <v>81</v>
      </c>
      <c r="H1123" s="207" t="s">
        <v>328</v>
      </c>
      <c r="I1123" s="209">
        <v>7250.65</v>
      </c>
      <c r="J1123" s="204"/>
      <c r="K1123" s="210" t="s">
        <v>292</v>
      </c>
      <c r="L1123" s="78"/>
      <c r="M1123" s="78"/>
      <c r="N1123" s="78"/>
      <c r="O1123" s="149"/>
    </row>
    <row r="1124" spans="1:15" ht="15" customHeight="1" x14ac:dyDescent="0.35">
      <c r="A1124" s="201" t="s">
        <v>586</v>
      </c>
      <c r="B1124" s="207" t="s">
        <v>587</v>
      </c>
      <c r="C1124" s="208" t="s">
        <v>286</v>
      </c>
      <c r="D1124" s="207" t="s">
        <v>287</v>
      </c>
      <c r="E1124" s="207" t="s">
        <v>448</v>
      </c>
      <c r="F1124" s="207" t="s">
        <v>449</v>
      </c>
      <c r="G1124" s="207" t="s">
        <v>81</v>
      </c>
      <c r="H1124" s="207" t="s">
        <v>328</v>
      </c>
      <c r="I1124" s="209">
        <v>5759.02</v>
      </c>
      <c r="J1124" s="204"/>
      <c r="K1124" s="210" t="s">
        <v>292</v>
      </c>
      <c r="L1124" s="78"/>
      <c r="M1124" s="78"/>
      <c r="N1124" s="78"/>
      <c r="O1124" s="149"/>
    </row>
    <row r="1125" spans="1:15" ht="15" customHeight="1" x14ac:dyDescent="0.35">
      <c r="A1125" s="201" t="s">
        <v>586</v>
      </c>
      <c r="B1125" s="207" t="s">
        <v>587</v>
      </c>
      <c r="C1125" s="208" t="s">
        <v>286</v>
      </c>
      <c r="D1125" s="207" t="s">
        <v>287</v>
      </c>
      <c r="E1125" s="207" t="s">
        <v>448</v>
      </c>
      <c r="F1125" s="207" t="s">
        <v>449</v>
      </c>
      <c r="G1125" s="207" t="s">
        <v>421</v>
      </c>
      <c r="H1125" s="207" t="s">
        <v>422</v>
      </c>
      <c r="I1125" s="209">
        <v>584</v>
      </c>
      <c r="J1125" s="204"/>
      <c r="K1125" s="210" t="s">
        <v>324</v>
      </c>
      <c r="L1125" s="78"/>
      <c r="M1125" s="78"/>
      <c r="N1125" s="78"/>
      <c r="O1125" s="149"/>
    </row>
    <row r="1126" spans="1:15" ht="15" customHeight="1" x14ac:dyDescent="0.35">
      <c r="A1126" s="201" t="s">
        <v>586</v>
      </c>
      <c r="B1126" s="207" t="s">
        <v>587</v>
      </c>
      <c r="C1126" s="208" t="s">
        <v>286</v>
      </c>
      <c r="D1126" s="207" t="s">
        <v>287</v>
      </c>
      <c r="E1126" s="207" t="s">
        <v>367</v>
      </c>
      <c r="F1126" s="207" t="s">
        <v>368</v>
      </c>
      <c r="G1126" s="207" t="s">
        <v>81</v>
      </c>
      <c r="H1126" s="207" t="s">
        <v>328</v>
      </c>
      <c r="I1126" s="209">
        <v>644</v>
      </c>
      <c r="J1126" s="204"/>
      <c r="K1126" s="210" t="s">
        <v>292</v>
      </c>
      <c r="L1126" s="78"/>
      <c r="M1126" s="78"/>
      <c r="N1126" s="78"/>
      <c r="O1126" s="149"/>
    </row>
    <row r="1127" spans="1:15" ht="15" customHeight="1" x14ac:dyDescent="0.35">
      <c r="A1127" s="201" t="s">
        <v>586</v>
      </c>
      <c r="B1127" s="207" t="s">
        <v>587</v>
      </c>
      <c r="C1127" s="208" t="s">
        <v>286</v>
      </c>
      <c r="D1127" s="207" t="s">
        <v>287</v>
      </c>
      <c r="E1127" s="207" t="s">
        <v>373</v>
      </c>
      <c r="F1127" s="207" t="s">
        <v>374</v>
      </c>
      <c r="G1127" s="207" t="s">
        <v>81</v>
      </c>
      <c r="H1127" s="207" t="s">
        <v>328</v>
      </c>
      <c r="I1127" s="209">
        <v>1346.87</v>
      </c>
      <c r="J1127" s="204"/>
      <c r="K1127" s="210" t="s">
        <v>292</v>
      </c>
      <c r="L1127" s="78"/>
      <c r="M1127" s="78"/>
      <c r="N1127" s="78"/>
      <c r="O1127" s="149"/>
    </row>
    <row r="1128" spans="1:15" ht="15" customHeight="1" x14ac:dyDescent="0.35">
      <c r="A1128" s="201" t="s">
        <v>586</v>
      </c>
      <c r="B1128" s="207" t="s">
        <v>587</v>
      </c>
      <c r="C1128" s="208" t="s">
        <v>286</v>
      </c>
      <c r="D1128" s="207" t="s">
        <v>287</v>
      </c>
      <c r="E1128" s="207" t="s">
        <v>375</v>
      </c>
      <c r="F1128" s="207" t="s">
        <v>376</v>
      </c>
      <c r="G1128" s="207" t="s">
        <v>81</v>
      </c>
      <c r="H1128" s="207" t="s">
        <v>328</v>
      </c>
      <c r="I1128" s="209">
        <v>230642.91</v>
      </c>
      <c r="J1128" s="204"/>
      <c r="K1128" s="210" t="s">
        <v>292</v>
      </c>
      <c r="L1128" s="78"/>
      <c r="M1128" s="78"/>
      <c r="N1128" s="78"/>
      <c r="O1128" s="149"/>
    </row>
    <row r="1129" spans="1:15" ht="15" customHeight="1" x14ac:dyDescent="0.35">
      <c r="A1129" s="201" t="s">
        <v>586</v>
      </c>
      <c r="B1129" s="207" t="s">
        <v>587</v>
      </c>
      <c r="C1129" s="208" t="s">
        <v>286</v>
      </c>
      <c r="D1129" s="207" t="s">
        <v>287</v>
      </c>
      <c r="E1129" s="207" t="s">
        <v>375</v>
      </c>
      <c r="F1129" s="207" t="s">
        <v>376</v>
      </c>
      <c r="G1129" s="207" t="s">
        <v>544</v>
      </c>
      <c r="H1129" s="207" t="s">
        <v>545</v>
      </c>
      <c r="I1129" s="209">
        <v>7045.26</v>
      </c>
      <c r="J1129" s="204"/>
      <c r="K1129" s="210" t="s">
        <v>321</v>
      </c>
      <c r="L1129" s="78"/>
      <c r="M1129" s="78"/>
      <c r="N1129" s="78"/>
      <c r="O1129" s="149" t="s">
        <v>427</v>
      </c>
    </row>
    <row r="1130" spans="1:15" ht="15" customHeight="1" x14ac:dyDescent="0.35">
      <c r="A1130" s="201" t="s">
        <v>586</v>
      </c>
      <c r="B1130" s="207" t="s">
        <v>587</v>
      </c>
      <c r="C1130" s="208" t="s">
        <v>286</v>
      </c>
      <c r="D1130" s="207" t="s">
        <v>287</v>
      </c>
      <c r="E1130" s="207" t="s">
        <v>375</v>
      </c>
      <c r="F1130" s="207" t="s">
        <v>376</v>
      </c>
      <c r="G1130" s="207" t="s">
        <v>484</v>
      </c>
      <c r="H1130" s="207" t="s">
        <v>485</v>
      </c>
      <c r="I1130" s="209">
        <v>2761.7</v>
      </c>
      <c r="J1130" s="204"/>
      <c r="K1130" s="210" t="s">
        <v>292</v>
      </c>
      <c r="L1130" s="78"/>
      <c r="M1130" s="78"/>
      <c r="N1130" s="78"/>
      <c r="O1130" s="149"/>
    </row>
    <row r="1131" spans="1:15" ht="15" customHeight="1" x14ac:dyDescent="0.35">
      <c r="A1131" s="201" t="s">
        <v>586</v>
      </c>
      <c r="B1131" s="207" t="s">
        <v>587</v>
      </c>
      <c r="C1131" s="208" t="s">
        <v>286</v>
      </c>
      <c r="D1131" s="207" t="s">
        <v>287</v>
      </c>
      <c r="E1131" s="207" t="s">
        <v>375</v>
      </c>
      <c r="F1131" s="207" t="s">
        <v>376</v>
      </c>
      <c r="G1131" s="207" t="s">
        <v>421</v>
      </c>
      <c r="H1131" s="207" t="s">
        <v>422</v>
      </c>
      <c r="I1131" s="209">
        <v>15236.55</v>
      </c>
      <c r="J1131" s="204"/>
      <c r="K1131" s="210" t="s">
        <v>324</v>
      </c>
      <c r="L1131" s="78"/>
      <c r="M1131" s="78"/>
      <c r="N1131" s="78"/>
      <c r="O1131" s="149"/>
    </row>
    <row r="1132" spans="1:15" ht="15" customHeight="1" x14ac:dyDescent="0.35">
      <c r="A1132" s="201" t="s">
        <v>586</v>
      </c>
      <c r="B1132" s="207" t="s">
        <v>587</v>
      </c>
      <c r="C1132" s="208" t="s">
        <v>286</v>
      </c>
      <c r="D1132" s="207" t="s">
        <v>287</v>
      </c>
      <c r="E1132" s="207" t="s">
        <v>377</v>
      </c>
      <c r="F1132" s="207" t="s">
        <v>378</v>
      </c>
      <c r="G1132" s="207" t="s">
        <v>81</v>
      </c>
      <c r="H1132" s="207" t="s">
        <v>328</v>
      </c>
      <c r="I1132" s="209">
        <v>2076.7600000000002</v>
      </c>
      <c r="J1132" s="204"/>
      <c r="K1132" s="210" t="s">
        <v>292</v>
      </c>
      <c r="L1132" s="78"/>
      <c r="M1132" s="78"/>
      <c r="N1132" s="78"/>
      <c r="O1132" s="149"/>
    </row>
    <row r="1133" spans="1:15" ht="15" customHeight="1" x14ac:dyDescent="0.35">
      <c r="A1133" s="201" t="s">
        <v>586</v>
      </c>
      <c r="B1133" s="207" t="s">
        <v>587</v>
      </c>
      <c r="C1133" s="208" t="s">
        <v>286</v>
      </c>
      <c r="D1133" s="207" t="s">
        <v>287</v>
      </c>
      <c r="E1133" s="207" t="s">
        <v>288</v>
      </c>
      <c r="F1133" s="207" t="s">
        <v>289</v>
      </c>
      <c r="G1133" s="207" t="s">
        <v>81</v>
      </c>
      <c r="H1133" s="207" t="s">
        <v>328</v>
      </c>
      <c r="I1133" s="209">
        <v>10474.57</v>
      </c>
      <c r="J1133" s="204"/>
      <c r="K1133" s="210" t="s">
        <v>292</v>
      </c>
      <c r="L1133" s="78"/>
      <c r="M1133" s="78"/>
      <c r="N1133" s="78"/>
      <c r="O1133" s="149"/>
    </row>
    <row r="1134" spans="1:15" ht="15" customHeight="1" x14ac:dyDescent="0.35">
      <c r="A1134" s="201" t="s">
        <v>586</v>
      </c>
      <c r="B1134" s="207" t="s">
        <v>587</v>
      </c>
      <c r="C1134" s="208" t="s">
        <v>286</v>
      </c>
      <c r="D1134" s="207" t="s">
        <v>287</v>
      </c>
      <c r="E1134" s="207" t="s">
        <v>482</v>
      </c>
      <c r="F1134" s="207" t="s">
        <v>483</v>
      </c>
      <c r="G1134" s="207" t="s">
        <v>81</v>
      </c>
      <c r="H1134" s="207" t="s">
        <v>328</v>
      </c>
      <c r="I1134" s="209">
        <v>623.46</v>
      </c>
      <c r="J1134" s="204"/>
      <c r="K1134" s="210" t="s">
        <v>292</v>
      </c>
      <c r="L1134" s="78"/>
      <c r="M1134" s="78"/>
      <c r="N1134" s="78"/>
      <c r="O1134" s="149"/>
    </row>
    <row r="1135" spans="1:15" ht="15" customHeight="1" x14ac:dyDescent="0.35">
      <c r="A1135" s="201" t="s">
        <v>586</v>
      </c>
      <c r="B1135" s="207" t="s">
        <v>587</v>
      </c>
      <c r="C1135" s="208" t="s">
        <v>286</v>
      </c>
      <c r="D1135" s="207" t="s">
        <v>287</v>
      </c>
      <c r="E1135" s="207" t="s">
        <v>359</v>
      </c>
      <c r="F1135" s="207" t="s">
        <v>360</v>
      </c>
      <c r="G1135" s="207" t="s">
        <v>81</v>
      </c>
      <c r="H1135" s="207" t="s">
        <v>328</v>
      </c>
      <c r="I1135" s="209">
        <v>2243.21</v>
      </c>
      <c r="J1135" s="204"/>
      <c r="K1135" s="210" t="s">
        <v>292</v>
      </c>
      <c r="L1135" s="78"/>
      <c r="M1135" s="78"/>
      <c r="N1135" s="78"/>
      <c r="O1135" s="149"/>
    </row>
    <row r="1136" spans="1:15" ht="15" customHeight="1" x14ac:dyDescent="0.35">
      <c r="A1136" s="201" t="s">
        <v>586</v>
      </c>
      <c r="B1136" s="207" t="s">
        <v>587</v>
      </c>
      <c r="C1136" s="208" t="s">
        <v>286</v>
      </c>
      <c r="D1136" s="207" t="s">
        <v>287</v>
      </c>
      <c r="E1136" s="207" t="s">
        <v>359</v>
      </c>
      <c r="F1136" s="207" t="s">
        <v>360</v>
      </c>
      <c r="G1136" s="207" t="s">
        <v>421</v>
      </c>
      <c r="H1136" s="207" t="s">
        <v>422</v>
      </c>
      <c r="I1136" s="209">
        <v>543.92999999999995</v>
      </c>
      <c r="J1136" s="204"/>
      <c r="K1136" s="210" t="s">
        <v>324</v>
      </c>
      <c r="L1136" s="78"/>
      <c r="M1136" s="78"/>
      <c r="N1136" s="78"/>
      <c r="O1136" s="149"/>
    </row>
    <row r="1137" spans="1:15" ht="15" customHeight="1" x14ac:dyDescent="0.35">
      <c r="A1137" s="201" t="s">
        <v>586</v>
      </c>
      <c r="B1137" s="207" t="s">
        <v>587</v>
      </c>
      <c r="C1137" s="208" t="s">
        <v>286</v>
      </c>
      <c r="D1137" s="207" t="s">
        <v>287</v>
      </c>
      <c r="E1137" s="207" t="s">
        <v>466</v>
      </c>
      <c r="F1137" s="207" t="s">
        <v>467</v>
      </c>
      <c r="G1137" s="207" t="s">
        <v>81</v>
      </c>
      <c r="H1137" s="207" t="s">
        <v>328</v>
      </c>
      <c r="I1137" s="209">
        <v>11588.12</v>
      </c>
      <c r="J1137" s="204"/>
      <c r="K1137" s="210" t="s">
        <v>292</v>
      </c>
      <c r="L1137" s="78"/>
      <c r="M1137" s="78"/>
      <c r="N1137" s="78"/>
      <c r="O1137" s="149"/>
    </row>
    <row r="1138" spans="1:15" ht="15" customHeight="1" x14ac:dyDescent="0.35">
      <c r="A1138" s="201" t="s">
        <v>586</v>
      </c>
      <c r="B1138" s="207" t="s">
        <v>587</v>
      </c>
      <c r="C1138" s="208" t="s">
        <v>286</v>
      </c>
      <c r="D1138" s="207" t="s">
        <v>287</v>
      </c>
      <c r="E1138" s="207" t="s">
        <v>494</v>
      </c>
      <c r="F1138" s="207" t="s">
        <v>495</v>
      </c>
      <c r="G1138" s="207" t="s">
        <v>81</v>
      </c>
      <c r="H1138" s="207" t="s">
        <v>328</v>
      </c>
      <c r="I1138" s="209">
        <v>6529.95</v>
      </c>
      <c r="J1138" s="204"/>
      <c r="K1138" s="210" t="s">
        <v>292</v>
      </c>
      <c r="L1138" s="78"/>
      <c r="M1138" s="78"/>
      <c r="N1138" s="78"/>
      <c r="O1138" s="149"/>
    </row>
    <row r="1139" spans="1:15" ht="15" customHeight="1" x14ac:dyDescent="0.35">
      <c r="A1139" s="201" t="s">
        <v>586</v>
      </c>
      <c r="B1139" s="207" t="s">
        <v>587</v>
      </c>
      <c r="C1139" s="208" t="s">
        <v>286</v>
      </c>
      <c r="D1139" s="207" t="s">
        <v>287</v>
      </c>
      <c r="E1139" s="207" t="s">
        <v>312</v>
      </c>
      <c r="F1139" s="207" t="s">
        <v>313</v>
      </c>
      <c r="G1139" s="207" t="s">
        <v>81</v>
      </c>
      <c r="H1139" s="207" t="s">
        <v>328</v>
      </c>
      <c r="I1139" s="209">
        <v>25997.77</v>
      </c>
      <c r="J1139" s="204"/>
      <c r="K1139" s="210" t="s">
        <v>306</v>
      </c>
      <c r="L1139" s="78"/>
      <c r="M1139" s="78"/>
      <c r="N1139" s="78"/>
      <c r="O1139" s="149"/>
    </row>
    <row r="1140" spans="1:15" ht="15" customHeight="1" x14ac:dyDescent="0.35">
      <c r="A1140" s="201" t="s">
        <v>586</v>
      </c>
      <c r="B1140" s="207" t="s">
        <v>587</v>
      </c>
      <c r="C1140" s="208" t="s">
        <v>286</v>
      </c>
      <c r="D1140" s="207" t="s">
        <v>287</v>
      </c>
      <c r="E1140" s="207" t="s">
        <v>312</v>
      </c>
      <c r="F1140" s="207" t="s">
        <v>313</v>
      </c>
      <c r="G1140" s="207" t="s">
        <v>544</v>
      </c>
      <c r="H1140" s="207" t="s">
        <v>545</v>
      </c>
      <c r="I1140" s="209">
        <v>1761.32</v>
      </c>
      <c r="J1140" s="204"/>
      <c r="K1140" s="210" t="s">
        <v>321</v>
      </c>
      <c r="L1140" s="78"/>
      <c r="M1140" s="78"/>
      <c r="N1140" s="78"/>
      <c r="O1140" s="149" t="s">
        <v>427</v>
      </c>
    </row>
    <row r="1141" spans="1:15" ht="15" customHeight="1" x14ac:dyDescent="0.35">
      <c r="A1141" s="201" t="s">
        <v>586</v>
      </c>
      <c r="B1141" s="207" t="s">
        <v>587</v>
      </c>
      <c r="C1141" s="208" t="s">
        <v>286</v>
      </c>
      <c r="D1141" s="207" t="s">
        <v>287</v>
      </c>
      <c r="E1141" s="207" t="s">
        <v>312</v>
      </c>
      <c r="F1141" s="207" t="s">
        <v>313</v>
      </c>
      <c r="G1141" s="207" t="s">
        <v>421</v>
      </c>
      <c r="H1141" s="207" t="s">
        <v>422</v>
      </c>
      <c r="I1141" s="209">
        <v>211.27</v>
      </c>
      <c r="J1141" s="204"/>
      <c r="K1141" s="210" t="s">
        <v>324</v>
      </c>
      <c r="L1141" s="78"/>
      <c r="M1141" s="78"/>
      <c r="N1141" s="78"/>
      <c r="O1141" s="149"/>
    </row>
    <row r="1142" spans="1:15" ht="15" customHeight="1" x14ac:dyDescent="0.35">
      <c r="A1142" s="201" t="s">
        <v>586</v>
      </c>
      <c r="B1142" s="207" t="s">
        <v>587</v>
      </c>
      <c r="C1142" s="208" t="s">
        <v>286</v>
      </c>
      <c r="D1142" s="207" t="s">
        <v>287</v>
      </c>
      <c r="E1142" s="207" t="s">
        <v>454</v>
      </c>
      <c r="F1142" s="207" t="s">
        <v>455</v>
      </c>
      <c r="G1142" s="207" t="s">
        <v>81</v>
      </c>
      <c r="H1142" s="207" t="s">
        <v>328</v>
      </c>
      <c r="I1142" s="209">
        <v>-898228.2</v>
      </c>
      <c r="J1142" s="204"/>
      <c r="K1142" s="210" t="s">
        <v>317</v>
      </c>
      <c r="L1142" s="78"/>
      <c r="M1142" s="78"/>
      <c r="N1142" s="78"/>
      <c r="O1142" s="149"/>
    </row>
    <row r="1143" spans="1:15" ht="15" customHeight="1" x14ac:dyDescent="0.35">
      <c r="A1143" s="201" t="s">
        <v>586</v>
      </c>
      <c r="B1143" s="207" t="s">
        <v>587</v>
      </c>
      <c r="C1143" s="208" t="s">
        <v>286</v>
      </c>
      <c r="D1143" s="207" t="s">
        <v>287</v>
      </c>
      <c r="E1143" s="207" t="s">
        <v>401</v>
      </c>
      <c r="F1143" s="207" t="s">
        <v>402</v>
      </c>
      <c r="G1143" s="207" t="s">
        <v>81</v>
      </c>
      <c r="H1143" s="207" t="s">
        <v>328</v>
      </c>
      <c r="I1143" s="209">
        <v>-394266</v>
      </c>
      <c r="J1143" s="204"/>
      <c r="K1143" s="210" t="s">
        <v>311</v>
      </c>
      <c r="L1143" s="78"/>
      <c r="M1143" s="78"/>
      <c r="N1143" s="78"/>
      <c r="O1143" s="149"/>
    </row>
    <row r="1144" spans="1:15" ht="15" customHeight="1" x14ac:dyDescent="0.35">
      <c r="A1144" s="201" t="s">
        <v>586</v>
      </c>
      <c r="B1144" s="207" t="s">
        <v>587</v>
      </c>
      <c r="C1144" s="208" t="s">
        <v>286</v>
      </c>
      <c r="D1144" s="207" t="s">
        <v>287</v>
      </c>
      <c r="E1144" s="207" t="s">
        <v>456</v>
      </c>
      <c r="F1144" s="207" t="s">
        <v>457</v>
      </c>
      <c r="G1144" s="207" t="s">
        <v>81</v>
      </c>
      <c r="H1144" s="207" t="s">
        <v>328</v>
      </c>
      <c r="I1144" s="209">
        <v>6687</v>
      </c>
      <c r="J1144" s="204"/>
      <c r="K1144" s="210" t="s">
        <v>311</v>
      </c>
      <c r="L1144" s="78"/>
      <c r="M1144" s="78"/>
      <c r="N1144" s="78"/>
      <c r="O1144" s="149"/>
    </row>
    <row r="1145" spans="1:15" ht="15" customHeight="1" x14ac:dyDescent="0.35">
      <c r="A1145" s="201" t="s">
        <v>586</v>
      </c>
      <c r="B1145" s="207" t="s">
        <v>587</v>
      </c>
      <c r="C1145" s="208" t="s">
        <v>286</v>
      </c>
      <c r="D1145" s="207" t="s">
        <v>287</v>
      </c>
      <c r="E1145" s="207" t="s">
        <v>320</v>
      </c>
      <c r="F1145" s="207" t="s">
        <v>313</v>
      </c>
      <c r="G1145" s="207" t="s">
        <v>81</v>
      </c>
      <c r="H1145" s="207" t="s">
        <v>328</v>
      </c>
      <c r="I1145" s="209">
        <v>-25997.77</v>
      </c>
      <c r="J1145" s="204"/>
      <c r="K1145" s="210" t="s">
        <v>314</v>
      </c>
      <c r="L1145" s="78"/>
      <c r="M1145" s="78"/>
      <c r="N1145" s="78"/>
      <c r="O1145" s="149"/>
    </row>
    <row r="1146" spans="1:15" ht="15" customHeight="1" x14ac:dyDescent="0.35">
      <c r="A1146" s="201" t="s">
        <v>586</v>
      </c>
      <c r="B1146" s="207" t="s">
        <v>587</v>
      </c>
      <c r="C1146" s="208" t="s">
        <v>286</v>
      </c>
      <c r="D1146" s="207" t="s">
        <v>287</v>
      </c>
      <c r="E1146" s="207" t="s">
        <v>320</v>
      </c>
      <c r="F1146" s="207" t="s">
        <v>313</v>
      </c>
      <c r="G1146" s="207" t="s">
        <v>544</v>
      </c>
      <c r="H1146" s="207" t="s">
        <v>545</v>
      </c>
      <c r="I1146" s="209">
        <v>-1761.32</v>
      </c>
      <c r="J1146" s="204"/>
      <c r="K1146" s="210" t="s">
        <v>321</v>
      </c>
      <c r="L1146" s="78"/>
      <c r="M1146" s="78"/>
      <c r="N1146" s="78"/>
      <c r="O1146" s="149" t="s">
        <v>427</v>
      </c>
    </row>
    <row r="1147" spans="1:15" ht="15" customHeight="1" x14ac:dyDescent="0.35">
      <c r="A1147" s="201" t="s">
        <v>586</v>
      </c>
      <c r="B1147" s="207" t="s">
        <v>587</v>
      </c>
      <c r="C1147" s="208" t="s">
        <v>286</v>
      </c>
      <c r="D1147" s="207" t="s">
        <v>287</v>
      </c>
      <c r="E1147" s="207" t="s">
        <v>320</v>
      </c>
      <c r="F1147" s="207" t="s">
        <v>313</v>
      </c>
      <c r="G1147" s="207" t="s">
        <v>421</v>
      </c>
      <c r="H1147" s="207" t="s">
        <v>422</v>
      </c>
      <c r="I1147" s="209">
        <v>-211.27</v>
      </c>
      <c r="J1147" s="204"/>
      <c r="K1147" s="210" t="s">
        <v>324</v>
      </c>
      <c r="L1147" s="78"/>
      <c r="M1147" s="78"/>
      <c r="N1147" s="78"/>
      <c r="O1147" s="149"/>
    </row>
    <row r="1148" spans="1:15" ht="15" customHeight="1" x14ac:dyDescent="0.35">
      <c r="A1148" s="201" t="s">
        <v>586</v>
      </c>
      <c r="B1148" s="207" t="s">
        <v>587</v>
      </c>
      <c r="C1148" s="208" t="s">
        <v>286</v>
      </c>
      <c r="D1148" s="207" t="s">
        <v>287</v>
      </c>
      <c r="E1148" s="207" t="s">
        <v>405</v>
      </c>
      <c r="F1148" s="207" t="s">
        <v>406</v>
      </c>
      <c r="G1148" s="207" t="s">
        <v>81</v>
      </c>
      <c r="H1148" s="207" t="s">
        <v>328</v>
      </c>
      <c r="I1148" s="209">
        <v>-14040</v>
      </c>
      <c r="J1148" s="204"/>
      <c r="K1148" s="210" t="s">
        <v>316</v>
      </c>
      <c r="L1148" s="78"/>
      <c r="M1148" s="78"/>
      <c r="N1148" s="78"/>
      <c r="O1148" s="149"/>
    </row>
    <row r="1149" spans="1:15" ht="15" customHeight="1" x14ac:dyDescent="0.35">
      <c r="A1149" s="201" t="s">
        <v>586</v>
      </c>
      <c r="B1149" s="207" t="s">
        <v>587</v>
      </c>
      <c r="C1149" s="208" t="s">
        <v>286</v>
      </c>
      <c r="D1149" s="207" t="s">
        <v>287</v>
      </c>
      <c r="E1149" s="207" t="s">
        <v>430</v>
      </c>
      <c r="F1149" s="207" t="s">
        <v>431</v>
      </c>
      <c r="G1149" s="207" t="s">
        <v>421</v>
      </c>
      <c r="H1149" s="207" t="s">
        <v>422</v>
      </c>
      <c r="I1149" s="209">
        <v>-34552</v>
      </c>
      <c r="J1149" s="204"/>
      <c r="K1149" s="210" t="s">
        <v>324</v>
      </c>
      <c r="L1149" s="78"/>
      <c r="M1149" s="78"/>
      <c r="N1149" s="78"/>
      <c r="O1149" s="149"/>
    </row>
    <row r="1150" spans="1:15" ht="15" customHeight="1" x14ac:dyDescent="0.35">
      <c r="A1150" s="201" t="s">
        <v>586</v>
      </c>
      <c r="B1150" s="207" t="s">
        <v>587</v>
      </c>
      <c r="C1150" s="208" t="s">
        <v>458</v>
      </c>
      <c r="D1150" s="207" t="s">
        <v>459</v>
      </c>
      <c r="E1150" s="207" t="s">
        <v>367</v>
      </c>
      <c r="F1150" s="207" t="s">
        <v>368</v>
      </c>
      <c r="G1150" s="207" t="s">
        <v>81</v>
      </c>
      <c r="H1150" s="207" t="s">
        <v>328</v>
      </c>
      <c r="I1150" s="209">
        <v>2956.97</v>
      </c>
      <c r="J1150" s="204"/>
      <c r="K1150" s="210" t="s">
        <v>292</v>
      </c>
      <c r="L1150" s="78"/>
      <c r="M1150" s="78"/>
      <c r="N1150" s="78"/>
      <c r="O1150" s="149"/>
    </row>
    <row r="1151" spans="1:15" ht="15" customHeight="1" x14ac:dyDescent="0.35">
      <c r="A1151" s="201" t="s">
        <v>586</v>
      </c>
      <c r="B1151" s="207" t="s">
        <v>587</v>
      </c>
      <c r="C1151" s="208" t="s">
        <v>458</v>
      </c>
      <c r="D1151" s="207" t="s">
        <v>459</v>
      </c>
      <c r="E1151" s="207" t="s">
        <v>373</v>
      </c>
      <c r="F1151" s="207" t="s">
        <v>374</v>
      </c>
      <c r="G1151" s="207" t="s">
        <v>81</v>
      </c>
      <c r="H1151" s="207" t="s">
        <v>328</v>
      </c>
      <c r="I1151" s="209">
        <v>232966.6</v>
      </c>
      <c r="J1151" s="204"/>
      <c r="K1151" s="210" t="s">
        <v>292</v>
      </c>
      <c r="L1151" s="78"/>
      <c r="M1151" s="78"/>
      <c r="N1151" s="78"/>
      <c r="O1151" s="149"/>
    </row>
    <row r="1152" spans="1:15" ht="15" customHeight="1" x14ac:dyDescent="0.35">
      <c r="A1152" s="201" t="s">
        <v>586</v>
      </c>
      <c r="B1152" s="207" t="s">
        <v>587</v>
      </c>
      <c r="C1152" s="208" t="s">
        <v>458</v>
      </c>
      <c r="D1152" s="207" t="s">
        <v>459</v>
      </c>
      <c r="E1152" s="207" t="s">
        <v>482</v>
      </c>
      <c r="F1152" s="207" t="s">
        <v>483</v>
      </c>
      <c r="G1152" s="207" t="s">
        <v>81</v>
      </c>
      <c r="H1152" s="207" t="s">
        <v>328</v>
      </c>
      <c r="I1152" s="209">
        <v>70</v>
      </c>
      <c r="J1152" s="204"/>
      <c r="K1152" s="210" t="s">
        <v>292</v>
      </c>
      <c r="L1152" s="78"/>
      <c r="M1152" s="78"/>
      <c r="N1152" s="78"/>
      <c r="O1152" s="149"/>
    </row>
    <row r="1153" spans="1:15" ht="15" customHeight="1" x14ac:dyDescent="0.35">
      <c r="A1153" s="201" t="s">
        <v>586</v>
      </c>
      <c r="B1153" s="207" t="s">
        <v>587</v>
      </c>
      <c r="C1153" s="208" t="s">
        <v>458</v>
      </c>
      <c r="D1153" s="207" t="s">
        <v>459</v>
      </c>
      <c r="E1153" s="207" t="s">
        <v>312</v>
      </c>
      <c r="F1153" s="207" t="s">
        <v>313</v>
      </c>
      <c r="G1153" s="207" t="s">
        <v>81</v>
      </c>
      <c r="H1153" s="207" t="s">
        <v>328</v>
      </c>
      <c r="I1153" s="209">
        <v>34458.43</v>
      </c>
      <c r="J1153" s="204"/>
      <c r="K1153" s="210" t="s">
        <v>306</v>
      </c>
      <c r="L1153" s="78"/>
      <c r="M1153" s="78"/>
      <c r="N1153" s="78"/>
      <c r="O1153" s="149"/>
    </row>
    <row r="1154" spans="1:15" ht="15" customHeight="1" x14ac:dyDescent="0.35">
      <c r="A1154" s="201" t="s">
        <v>586</v>
      </c>
      <c r="B1154" s="207" t="s">
        <v>587</v>
      </c>
      <c r="C1154" s="208" t="s">
        <v>458</v>
      </c>
      <c r="D1154" s="207" t="s">
        <v>459</v>
      </c>
      <c r="E1154" s="207" t="s">
        <v>419</v>
      </c>
      <c r="F1154" s="207" t="s">
        <v>420</v>
      </c>
      <c r="G1154" s="207" t="s">
        <v>81</v>
      </c>
      <c r="H1154" s="207" t="s">
        <v>328</v>
      </c>
      <c r="I1154" s="209">
        <v>7108.13</v>
      </c>
      <c r="J1154" s="204"/>
      <c r="K1154" s="210" t="s">
        <v>325</v>
      </c>
      <c r="L1154" s="78"/>
      <c r="M1154" s="78"/>
      <c r="N1154" s="78"/>
      <c r="O1154" s="149"/>
    </row>
    <row r="1155" spans="1:15" ht="15" customHeight="1" x14ac:dyDescent="0.35">
      <c r="A1155" s="201" t="s">
        <v>586</v>
      </c>
      <c r="B1155" s="207" t="s">
        <v>587</v>
      </c>
      <c r="C1155" s="208" t="s">
        <v>458</v>
      </c>
      <c r="D1155" s="207" t="s">
        <v>459</v>
      </c>
      <c r="E1155" s="207" t="s">
        <v>460</v>
      </c>
      <c r="F1155" s="207" t="s">
        <v>461</v>
      </c>
      <c r="G1155" s="207" t="s">
        <v>81</v>
      </c>
      <c r="H1155" s="207" t="s">
        <v>328</v>
      </c>
      <c r="I1155" s="209">
        <v>-244449</v>
      </c>
      <c r="J1155" s="204"/>
      <c r="K1155" s="210" t="s">
        <v>315</v>
      </c>
      <c r="L1155" s="78"/>
      <c r="M1155" s="78"/>
      <c r="N1155" s="78"/>
      <c r="O1155" s="149"/>
    </row>
    <row r="1156" spans="1:15" ht="15" customHeight="1" x14ac:dyDescent="0.35">
      <c r="A1156" s="201" t="s">
        <v>586</v>
      </c>
      <c r="B1156" s="207" t="s">
        <v>587</v>
      </c>
      <c r="C1156" s="208" t="s">
        <v>458</v>
      </c>
      <c r="D1156" s="207" t="s">
        <v>459</v>
      </c>
      <c r="E1156" s="207" t="s">
        <v>320</v>
      </c>
      <c r="F1156" s="207" t="s">
        <v>313</v>
      </c>
      <c r="G1156" s="207" t="s">
        <v>81</v>
      </c>
      <c r="H1156" s="207" t="s">
        <v>328</v>
      </c>
      <c r="I1156" s="209">
        <v>-34458.43</v>
      </c>
      <c r="J1156" s="204"/>
      <c r="K1156" s="210" t="s">
        <v>314</v>
      </c>
      <c r="L1156" s="78"/>
      <c r="M1156" s="78"/>
      <c r="N1156" s="78"/>
      <c r="O1156" s="149"/>
    </row>
    <row r="1157" spans="1:15" ht="15" customHeight="1" x14ac:dyDescent="0.35">
      <c r="A1157" s="201" t="s">
        <v>588</v>
      </c>
      <c r="B1157" s="207" t="s">
        <v>589</v>
      </c>
      <c r="C1157" s="208" t="s">
        <v>286</v>
      </c>
      <c r="D1157" s="207" t="s">
        <v>287</v>
      </c>
      <c r="E1157" s="207" t="s">
        <v>345</v>
      </c>
      <c r="F1157" s="207" t="s">
        <v>346</v>
      </c>
      <c r="G1157" s="207" t="s">
        <v>81</v>
      </c>
      <c r="H1157" s="207" t="s">
        <v>328</v>
      </c>
      <c r="I1157" s="209">
        <v>136937.19</v>
      </c>
      <c r="J1157" s="204"/>
      <c r="K1157" s="210" t="s">
        <v>119</v>
      </c>
      <c r="L1157" s="78"/>
      <c r="M1157" s="78"/>
      <c r="N1157" s="78"/>
      <c r="O1157" s="149"/>
    </row>
    <row r="1158" spans="1:15" ht="15" customHeight="1" x14ac:dyDescent="0.35">
      <c r="A1158" s="201" t="s">
        <v>588</v>
      </c>
      <c r="B1158" s="207" t="s">
        <v>589</v>
      </c>
      <c r="C1158" s="208" t="s">
        <v>286</v>
      </c>
      <c r="D1158" s="207" t="s">
        <v>287</v>
      </c>
      <c r="E1158" s="207" t="s">
        <v>349</v>
      </c>
      <c r="F1158" s="207" t="s">
        <v>350</v>
      </c>
      <c r="G1158" s="207" t="s">
        <v>81</v>
      </c>
      <c r="H1158" s="207" t="s">
        <v>328</v>
      </c>
      <c r="I1158" s="209">
        <v>19362.240000000002</v>
      </c>
      <c r="J1158" s="204"/>
      <c r="K1158" s="210" t="s">
        <v>119</v>
      </c>
      <c r="L1158" s="78"/>
      <c r="M1158" s="78"/>
      <c r="N1158" s="78"/>
      <c r="O1158" s="149"/>
    </row>
    <row r="1159" spans="1:15" ht="15" customHeight="1" x14ac:dyDescent="0.35">
      <c r="A1159" s="201" t="s">
        <v>588</v>
      </c>
      <c r="B1159" s="207" t="s">
        <v>589</v>
      </c>
      <c r="C1159" s="208" t="s">
        <v>286</v>
      </c>
      <c r="D1159" s="207" t="s">
        <v>287</v>
      </c>
      <c r="E1159" s="207" t="s">
        <v>351</v>
      </c>
      <c r="F1159" s="207" t="s">
        <v>352</v>
      </c>
      <c r="G1159" s="207" t="s">
        <v>81</v>
      </c>
      <c r="H1159" s="207" t="s">
        <v>328</v>
      </c>
      <c r="I1159" s="209">
        <v>803.52</v>
      </c>
      <c r="J1159" s="204"/>
      <c r="K1159" s="210" t="s">
        <v>119</v>
      </c>
      <c r="L1159" s="78"/>
      <c r="M1159" s="78"/>
      <c r="N1159" s="78"/>
      <c r="O1159" s="149"/>
    </row>
    <row r="1160" spans="1:15" ht="15" customHeight="1" x14ac:dyDescent="0.35">
      <c r="A1160" s="201" t="s">
        <v>588</v>
      </c>
      <c r="B1160" s="207" t="s">
        <v>589</v>
      </c>
      <c r="C1160" s="208" t="s">
        <v>286</v>
      </c>
      <c r="D1160" s="207" t="s">
        <v>287</v>
      </c>
      <c r="E1160" s="207" t="s">
        <v>353</v>
      </c>
      <c r="F1160" s="207" t="s">
        <v>354</v>
      </c>
      <c r="G1160" s="207" t="s">
        <v>81</v>
      </c>
      <c r="H1160" s="207" t="s">
        <v>328</v>
      </c>
      <c r="I1160" s="209">
        <v>-803.52</v>
      </c>
      <c r="J1160" s="204"/>
      <c r="K1160" s="210" t="s">
        <v>119</v>
      </c>
      <c r="L1160" s="78"/>
      <c r="M1160" s="78"/>
      <c r="N1160" s="78"/>
      <c r="O1160" s="149"/>
    </row>
    <row r="1161" spans="1:15" ht="15" customHeight="1" x14ac:dyDescent="0.35">
      <c r="A1161" s="201" t="s">
        <v>588</v>
      </c>
      <c r="B1161" s="207" t="s">
        <v>589</v>
      </c>
      <c r="C1161" s="208" t="s">
        <v>286</v>
      </c>
      <c r="D1161" s="207" t="s">
        <v>287</v>
      </c>
      <c r="E1161" s="207" t="s">
        <v>355</v>
      </c>
      <c r="F1161" s="207" t="s">
        <v>356</v>
      </c>
      <c r="G1161" s="207" t="s">
        <v>81</v>
      </c>
      <c r="H1161" s="207" t="s">
        <v>328</v>
      </c>
      <c r="I1161" s="209">
        <v>22151.5</v>
      </c>
      <c r="J1161" s="204"/>
      <c r="K1161" s="210" t="s">
        <v>119</v>
      </c>
      <c r="L1161" s="78"/>
      <c r="M1161" s="78"/>
      <c r="N1161" s="78"/>
      <c r="O1161" s="149"/>
    </row>
    <row r="1162" spans="1:15" ht="15" customHeight="1" x14ac:dyDescent="0.35">
      <c r="A1162" s="201" t="s">
        <v>588</v>
      </c>
      <c r="B1162" s="207" t="s">
        <v>589</v>
      </c>
      <c r="C1162" s="208" t="s">
        <v>286</v>
      </c>
      <c r="D1162" s="207" t="s">
        <v>287</v>
      </c>
      <c r="E1162" s="207" t="s">
        <v>375</v>
      </c>
      <c r="F1162" s="207" t="s">
        <v>376</v>
      </c>
      <c r="G1162" s="207" t="s">
        <v>81</v>
      </c>
      <c r="H1162" s="207" t="s">
        <v>328</v>
      </c>
      <c r="I1162" s="209">
        <v>279.92</v>
      </c>
      <c r="J1162" s="204"/>
      <c r="K1162" s="210" t="s">
        <v>119</v>
      </c>
      <c r="L1162" s="78"/>
      <c r="M1162" s="78"/>
      <c r="N1162" s="78"/>
      <c r="O1162" s="149"/>
    </row>
    <row r="1163" spans="1:15" ht="15" customHeight="1" x14ac:dyDescent="0.35">
      <c r="A1163" s="201" t="s">
        <v>588</v>
      </c>
      <c r="B1163" s="207" t="s">
        <v>589</v>
      </c>
      <c r="C1163" s="208" t="s">
        <v>286</v>
      </c>
      <c r="D1163" s="207" t="s">
        <v>287</v>
      </c>
      <c r="E1163" s="207" t="s">
        <v>359</v>
      </c>
      <c r="F1163" s="207" t="s">
        <v>360</v>
      </c>
      <c r="G1163" s="207" t="s">
        <v>81</v>
      </c>
      <c r="H1163" s="207" t="s">
        <v>328</v>
      </c>
      <c r="I1163" s="209">
        <v>580.6</v>
      </c>
      <c r="J1163" s="204"/>
      <c r="K1163" s="210" t="s">
        <v>119</v>
      </c>
      <c r="L1163" s="78"/>
      <c r="M1163" s="78"/>
      <c r="N1163" s="78"/>
      <c r="O1163" s="149"/>
    </row>
    <row r="1164" spans="1:15" ht="15" customHeight="1" x14ac:dyDescent="0.35">
      <c r="A1164" s="201" t="s">
        <v>588</v>
      </c>
      <c r="B1164" s="207" t="s">
        <v>589</v>
      </c>
      <c r="C1164" s="208" t="s">
        <v>286</v>
      </c>
      <c r="D1164" s="207" t="s">
        <v>287</v>
      </c>
      <c r="E1164" s="207" t="s">
        <v>312</v>
      </c>
      <c r="F1164" s="207" t="s">
        <v>313</v>
      </c>
      <c r="G1164" s="207" t="s">
        <v>81</v>
      </c>
      <c r="H1164" s="207" t="s">
        <v>328</v>
      </c>
      <c r="I1164" s="209">
        <v>69.98</v>
      </c>
      <c r="J1164" s="204"/>
      <c r="K1164" s="210" t="s">
        <v>119</v>
      </c>
      <c r="L1164" s="78"/>
      <c r="M1164" s="78"/>
      <c r="N1164" s="78"/>
      <c r="O1164" s="149"/>
    </row>
    <row r="1165" spans="1:15" ht="15" customHeight="1" x14ac:dyDescent="0.35">
      <c r="A1165" s="201" t="s">
        <v>588</v>
      </c>
      <c r="B1165" s="207" t="s">
        <v>589</v>
      </c>
      <c r="C1165" s="208" t="s">
        <v>286</v>
      </c>
      <c r="D1165" s="207" t="s">
        <v>287</v>
      </c>
      <c r="E1165" s="207" t="s">
        <v>320</v>
      </c>
      <c r="F1165" s="207" t="s">
        <v>313</v>
      </c>
      <c r="G1165" s="207" t="s">
        <v>81</v>
      </c>
      <c r="H1165" s="207" t="s">
        <v>328</v>
      </c>
      <c r="I1165" s="209">
        <v>-69.98</v>
      </c>
      <c r="J1165" s="204"/>
      <c r="K1165" s="210" t="s">
        <v>119</v>
      </c>
      <c r="L1165" s="78"/>
      <c r="M1165" s="78"/>
      <c r="N1165" s="78"/>
      <c r="O1165" s="149"/>
    </row>
    <row r="1166" spans="1:15" ht="15" customHeight="1" x14ac:dyDescent="0.35">
      <c r="A1166" s="201" t="s">
        <v>590</v>
      </c>
      <c r="B1166" s="207" t="s">
        <v>591</v>
      </c>
      <c r="C1166" s="208" t="s">
        <v>286</v>
      </c>
      <c r="D1166" s="207" t="s">
        <v>287</v>
      </c>
      <c r="E1166" s="207" t="s">
        <v>345</v>
      </c>
      <c r="F1166" s="207" t="s">
        <v>346</v>
      </c>
      <c r="G1166" s="207" t="s">
        <v>81</v>
      </c>
      <c r="H1166" s="207" t="s">
        <v>328</v>
      </c>
      <c r="I1166" s="209">
        <v>6862487.1900000004</v>
      </c>
      <c r="J1166" s="204"/>
      <c r="K1166" s="210" t="s">
        <v>293</v>
      </c>
      <c r="L1166" s="78"/>
      <c r="M1166" s="78"/>
      <c r="N1166" s="78"/>
      <c r="O1166" s="149"/>
    </row>
    <row r="1167" spans="1:15" ht="15" customHeight="1" x14ac:dyDescent="0.35">
      <c r="A1167" s="201" t="s">
        <v>590</v>
      </c>
      <c r="B1167" s="207" t="s">
        <v>591</v>
      </c>
      <c r="C1167" s="208" t="s">
        <v>286</v>
      </c>
      <c r="D1167" s="207" t="s">
        <v>287</v>
      </c>
      <c r="E1167" s="207" t="s">
        <v>363</v>
      </c>
      <c r="F1167" s="207" t="s">
        <v>364</v>
      </c>
      <c r="G1167" s="207" t="s">
        <v>81</v>
      </c>
      <c r="H1167" s="207" t="s">
        <v>328</v>
      </c>
      <c r="I1167" s="209">
        <v>208747.99</v>
      </c>
      <c r="J1167" s="204"/>
      <c r="K1167" s="210" t="s">
        <v>293</v>
      </c>
      <c r="L1167" s="78"/>
      <c r="M1167" s="78"/>
      <c r="N1167" s="78"/>
      <c r="O1167" s="149"/>
    </row>
    <row r="1168" spans="1:15" ht="15" customHeight="1" x14ac:dyDescent="0.35">
      <c r="A1168" s="201" t="s">
        <v>590</v>
      </c>
      <c r="B1168" s="207" t="s">
        <v>591</v>
      </c>
      <c r="C1168" s="208" t="s">
        <v>286</v>
      </c>
      <c r="D1168" s="207" t="s">
        <v>287</v>
      </c>
      <c r="E1168" s="207" t="s">
        <v>365</v>
      </c>
      <c r="F1168" s="207" t="s">
        <v>366</v>
      </c>
      <c r="G1168" s="207" t="s">
        <v>81</v>
      </c>
      <c r="H1168" s="207" t="s">
        <v>328</v>
      </c>
      <c r="I1168" s="209">
        <v>117738.09</v>
      </c>
      <c r="J1168" s="204"/>
      <c r="K1168" s="210" t="s">
        <v>293</v>
      </c>
      <c r="L1168" s="78"/>
      <c r="M1168" s="78"/>
      <c r="N1168" s="78"/>
      <c r="O1168" s="149"/>
    </row>
    <row r="1169" spans="1:15" ht="15" customHeight="1" x14ac:dyDescent="0.35">
      <c r="A1169" s="201" t="s">
        <v>590</v>
      </c>
      <c r="B1169" s="207" t="s">
        <v>591</v>
      </c>
      <c r="C1169" s="208" t="s">
        <v>286</v>
      </c>
      <c r="D1169" s="207" t="s">
        <v>287</v>
      </c>
      <c r="E1169" s="207" t="s">
        <v>365</v>
      </c>
      <c r="F1169" s="207" t="s">
        <v>366</v>
      </c>
      <c r="G1169" s="207" t="s">
        <v>522</v>
      </c>
      <c r="H1169" s="207" t="s">
        <v>523</v>
      </c>
      <c r="I1169" s="209">
        <v>8653.1200000000008</v>
      </c>
      <c r="J1169" s="204"/>
      <c r="K1169" s="210" t="s">
        <v>324</v>
      </c>
      <c r="L1169" s="78"/>
      <c r="M1169" s="78"/>
      <c r="N1169" s="78"/>
      <c r="O1169" s="149"/>
    </row>
    <row r="1170" spans="1:15" ht="15" customHeight="1" x14ac:dyDescent="0.35">
      <c r="A1170" s="201" t="s">
        <v>590</v>
      </c>
      <c r="B1170" s="207" t="s">
        <v>591</v>
      </c>
      <c r="C1170" s="208" t="s">
        <v>286</v>
      </c>
      <c r="D1170" s="207" t="s">
        <v>287</v>
      </c>
      <c r="E1170" s="207" t="s">
        <v>365</v>
      </c>
      <c r="F1170" s="207" t="s">
        <v>366</v>
      </c>
      <c r="G1170" s="207" t="s">
        <v>421</v>
      </c>
      <c r="H1170" s="207" t="s">
        <v>422</v>
      </c>
      <c r="I1170" s="209">
        <v>31504.77</v>
      </c>
      <c r="J1170" s="204"/>
      <c r="K1170" s="210" t="s">
        <v>324</v>
      </c>
      <c r="L1170" s="78"/>
      <c r="M1170" s="78"/>
      <c r="N1170" s="78"/>
      <c r="O1170" s="149"/>
    </row>
    <row r="1171" spans="1:15" ht="15" customHeight="1" x14ac:dyDescent="0.35">
      <c r="A1171" s="201" t="s">
        <v>590</v>
      </c>
      <c r="B1171" s="207" t="s">
        <v>591</v>
      </c>
      <c r="C1171" s="208" t="s">
        <v>286</v>
      </c>
      <c r="D1171" s="207" t="s">
        <v>287</v>
      </c>
      <c r="E1171" s="207" t="s">
        <v>365</v>
      </c>
      <c r="F1171" s="207" t="s">
        <v>366</v>
      </c>
      <c r="G1171" s="207" t="s">
        <v>592</v>
      </c>
      <c r="H1171" s="207" t="s">
        <v>593</v>
      </c>
      <c r="I1171" s="209">
        <v>23710.85</v>
      </c>
      <c r="J1171" s="204"/>
      <c r="K1171" s="210" t="s">
        <v>293</v>
      </c>
      <c r="L1171" s="78"/>
      <c r="M1171" s="78"/>
      <c r="N1171" s="78"/>
      <c r="O1171" s="149"/>
    </row>
    <row r="1172" spans="1:15" ht="15" customHeight="1" x14ac:dyDescent="0.35">
      <c r="A1172" s="201" t="s">
        <v>590</v>
      </c>
      <c r="B1172" s="207" t="s">
        <v>591</v>
      </c>
      <c r="C1172" s="208" t="s">
        <v>286</v>
      </c>
      <c r="D1172" s="207" t="s">
        <v>287</v>
      </c>
      <c r="E1172" s="207" t="s">
        <v>444</v>
      </c>
      <c r="F1172" s="207" t="s">
        <v>445</v>
      </c>
      <c r="G1172" s="207" t="s">
        <v>81</v>
      </c>
      <c r="H1172" s="207" t="s">
        <v>328</v>
      </c>
      <c r="I1172" s="209">
        <v>39260.480000000003</v>
      </c>
      <c r="J1172" s="204"/>
      <c r="K1172" s="210" t="s">
        <v>293</v>
      </c>
      <c r="L1172" s="78"/>
      <c r="M1172" s="78"/>
      <c r="N1172" s="78"/>
      <c r="O1172" s="149"/>
    </row>
    <row r="1173" spans="1:15" ht="15" customHeight="1" x14ac:dyDescent="0.35">
      <c r="A1173" s="201" t="s">
        <v>590</v>
      </c>
      <c r="B1173" s="207" t="s">
        <v>591</v>
      </c>
      <c r="C1173" s="208" t="s">
        <v>286</v>
      </c>
      <c r="D1173" s="207" t="s">
        <v>287</v>
      </c>
      <c r="E1173" s="207" t="s">
        <v>444</v>
      </c>
      <c r="F1173" s="207" t="s">
        <v>445</v>
      </c>
      <c r="G1173" s="207" t="s">
        <v>522</v>
      </c>
      <c r="H1173" s="207" t="s">
        <v>523</v>
      </c>
      <c r="I1173" s="209">
        <v>1383.06</v>
      </c>
      <c r="J1173" s="204"/>
      <c r="K1173" s="210" t="s">
        <v>324</v>
      </c>
      <c r="L1173" s="78"/>
      <c r="M1173" s="78"/>
      <c r="N1173" s="78"/>
      <c r="O1173" s="149"/>
    </row>
    <row r="1174" spans="1:15" ht="15" customHeight="1" x14ac:dyDescent="0.35">
      <c r="A1174" s="201" t="s">
        <v>590</v>
      </c>
      <c r="B1174" s="207" t="s">
        <v>591</v>
      </c>
      <c r="C1174" s="208" t="s">
        <v>286</v>
      </c>
      <c r="D1174" s="207" t="s">
        <v>287</v>
      </c>
      <c r="E1174" s="207" t="s">
        <v>444</v>
      </c>
      <c r="F1174" s="207" t="s">
        <v>445</v>
      </c>
      <c r="G1174" s="207" t="s">
        <v>421</v>
      </c>
      <c r="H1174" s="207" t="s">
        <v>422</v>
      </c>
      <c r="I1174" s="209">
        <v>13657.57</v>
      </c>
      <c r="J1174" s="204"/>
      <c r="K1174" s="210" t="s">
        <v>324</v>
      </c>
      <c r="L1174" s="78"/>
      <c r="M1174" s="78"/>
      <c r="N1174" s="78"/>
      <c r="O1174" s="149"/>
    </row>
    <row r="1175" spans="1:15" ht="15" customHeight="1" x14ac:dyDescent="0.35">
      <c r="A1175" s="201" t="s">
        <v>590</v>
      </c>
      <c r="B1175" s="207" t="s">
        <v>591</v>
      </c>
      <c r="C1175" s="208" t="s">
        <v>286</v>
      </c>
      <c r="D1175" s="207" t="s">
        <v>287</v>
      </c>
      <c r="E1175" s="207" t="s">
        <v>347</v>
      </c>
      <c r="F1175" s="207" t="s">
        <v>348</v>
      </c>
      <c r="G1175" s="207" t="s">
        <v>81</v>
      </c>
      <c r="H1175" s="207" t="s">
        <v>328</v>
      </c>
      <c r="I1175" s="209">
        <v>90846.94</v>
      </c>
      <c r="J1175" s="204"/>
      <c r="K1175" s="210" t="s">
        <v>293</v>
      </c>
      <c r="L1175" s="78"/>
      <c r="M1175" s="78"/>
      <c r="N1175" s="78"/>
      <c r="O1175" s="149"/>
    </row>
    <row r="1176" spans="1:15" ht="15" customHeight="1" x14ac:dyDescent="0.35">
      <c r="A1176" s="201" t="s">
        <v>590</v>
      </c>
      <c r="B1176" s="207" t="s">
        <v>591</v>
      </c>
      <c r="C1176" s="208" t="s">
        <v>286</v>
      </c>
      <c r="D1176" s="207" t="s">
        <v>287</v>
      </c>
      <c r="E1176" s="207" t="s">
        <v>347</v>
      </c>
      <c r="F1176" s="207" t="s">
        <v>348</v>
      </c>
      <c r="G1176" s="207" t="s">
        <v>421</v>
      </c>
      <c r="H1176" s="207" t="s">
        <v>422</v>
      </c>
      <c r="I1176" s="209">
        <v>934.05</v>
      </c>
      <c r="J1176" s="204"/>
      <c r="K1176" s="210" t="s">
        <v>324</v>
      </c>
      <c r="L1176" s="78"/>
      <c r="M1176" s="78"/>
      <c r="N1176" s="78"/>
      <c r="O1176" s="149"/>
    </row>
    <row r="1177" spans="1:15" ht="15" customHeight="1" x14ac:dyDescent="0.35">
      <c r="A1177" s="201" t="s">
        <v>590</v>
      </c>
      <c r="B1177" s="207" t="s">
        <v>591</v>
      </c>
      <c r="C1177" s="208" t="s">
        <v>286</v>
      </c>
      <c r="D1177" s="207" t="s">
        <v>287</v>
      </c>
      <c r="E1177" s="207" t="s">
        <v>446</v>
      </c>
      <c r="F1177" s="207" t="s">
        <v>447</v>
      </c>
      <c r="G1177" s="207" t="s">
        <v>81</v>
      </c>
      <c r="H1177" s="207" t="s">
        <v>328</v>
      </c>
      <c r="I1177" s="209">
        <v>26054.37</v>
      </c>
      <c r="J1177" s="204"/>
      <c r="K1177" s="210" t="s">
        <v>293</v>
      </c>
      <c r="L1177" s="78"/>
      <c r="M1177" s="78"/>
      <c r="N1177" s="78"/>
      <c r="O1177" s="149"/>
    </row>
    <row r="1178" spans="1:15" ht="15" customHeight="1" x14ac:dyDescent="0.35">
      <c r="A1178" s="201" t="s">
        <v>590</v>
      </c>
      <c r="B1178" s="207" t="s">
        <v>591</v>
      </c>
      <c r="C1178" s="208" t="s">
        <v>286</v>
      </c>
      <c r="D1178" s="207" t="s">
        <v>287</v>
      </c>
      <c r="E1178" s="207" t="s">
        <v>349</v>
      </c>
      <c r="F1178" s="207" t="s">
        <v>350</v>
      </c>
      <c r="G1178" s="207" t="s">
        <v>81</v>
      </c>
      <c r="H1178" s="207" t="s">
        <v>328</v>
      </c>
      <c r="I1178" s="209">
        <v>1029106.77</v>
      </c>
      <c r="J1178" s="204"/>
      <c r="K1178" s="210" t="s">
        <v>296</v>
      </c>
      <c r="L1178" s="78"/>
      <c r="M1178" s="78"/>
      <c r="N1178" s="78"/>
      <c r="O1178" s="149"/>
    </row>
    <row r="1179" spans="1:15" ht="15" customHeight="1" x14ac:dyDescent="0.35">
      <c r="A1179" s="201" t="s">
        <v>590</v>
      </c>
      <c r="B1179" s="207" t="s">
        <v>591</v>
      </c>
      <c r="C1179" s="208" t="s">
        <v>286</v>
      </c>
      <c r="D1179" s="207" t="s">
        <v>287</v>
      </c>
      <c r="E1179" s="207" t="s">
        <v>349</v>
      </c>
      <c r="F1179" s="207" t="s">
        <v>350</v>
      </c>
      <c r="G1179" s="207" t="s">
        <v>522</v>
      </c>
      <c r="H1179" s="207" t="s">
        <v>523</v>
      </c>
      <c r="I1179" s="209">
        <v>991.89</v>
      </c>
      <c r="J1179" s="204"/>
      <c r="K1179" s="210" t="s">
        <v>324</v>
      </c>
      <c r="L1179" s="78"/>
      <c r="M1179" s="78"/>
      <c r="N1179" s="78"/>
      <c r="O1179" s="149"/>
    </row>
    <row r="1180" spans="1:15" ht="15" customHeight="1" x14ac:dyDescent="0.35">
      <c r="A1180" s="201" t="s">
        <v>590</v>
      </c>
      <c r="B1180" s="207" t="s">
        <v>591</v>
      </c>
      <c r="C1180" s="208" t="s">
        <v>286</v>
      </c>
      <c r="D1180" s="207" t="s">
        <v>287</v>
      </c>
      <c r="E1180" s="207" t="s">
        <v>349</v>
      </c>
      <c r="F1180" s="207" t="s">
        <v>350</v>
      </c>
      <c r="G1180" s="207" t="s">
        <v>421</v>
      </c>
      <c r="H1180" s="207" t="s">
        <v>422</v>
      </c>
      <c r="I1180" s="209">
        <v>4022.54</v>
      </c>
      <c r="J1180" s="204"/>
      <c r="K1180" s="210" t="s">
        <v>324</v>
      </c>
      <c r="L1180" s="78"/>
      <c r="M1180" s="78"/>
      <c r="N1180" s="78"/>
      <c r="O1180" s="149"/>
    </row>
    <row r="1181" spans="1:15" ht="15" customHeight="1" x14ac:dyDescent="0.35">
      <c r="A1181" s="201" t="s">
        <v>590</v>
      </c>
      <c r="B1181" s="207" t="s">
        <v>591</v>
      </c>
      <c r="C1181" s="208" t="s">
        <v>286</v>
      </c>
      <c r="D1181" s="207" t="s">
        <v>287</v>
      </c>
      <c r="E1181" s="207" t="s">
        <v>349</v>
      </c>
      <c r="F1181" s="207" t="s">
        <v>350</v>
      </c>
      <c r="G1181" s="207" t="s">
        <v>592</v>
      </c>
      <c r="H1181" s="207" t="s">
        <v>593</v>
      </c>
      <c r="I1181" s="209">
        <v>3027.37</v>
      </c>
      <c r="J1181" s="204"/>
      <c r="K1181" s="210" t="s">
        <v>296</v>
      </c>
      <c r="L1181" s="78"/>
      <c r="M1181" s="78"/>
      <c r="N1181" s="78"/>
      <c r="O1181" s="149"/>
    </row>
    <row r="1182" spans="1:15" ht="15" customHeight="1" x14ac:dyDescent="0.35">
      <c r="A1182" s="201" t="s">
        <v>590</v>
      </c>
      <c r="B1182" s="207" t="s">
        <v>591</v>
      </c>
      <c r="C1182" s="208" t="s">
        <v>286</v>
      </c>
      <c r="D1182" s="207" t="s">
        <v>287</v>
      </c>
      <c r="E1182" s="207" t="s">
        <v>351</v>
      </c>
      <c r="F1182" s="207" t="s">
        <v>352</v>
      </c>
      <c r="G1182" s="207" t="s">
        <v>81</v>
      </c>
      <c r="H1182" s="207" t="s">
        <v>328</v>
      </c>
      <c r="I1182" s="209">
        <v>9982.41</v>
      </c>
      <c r="J1182" s="204"/>
      <c r="K1182" s="210" t="s">
        <v>293</v>
      </c>
      <c r="L1182" s="78"/>
      <c r="M1182" s="78"/>
      <c r="N1182" s="78"/>
      <c r="O1182" s="149"/>
    </row>
    <row r="1183" spans="1:15" ht="15" customHeight="1" x14ac:dyDescent="0.35">
      <c r="A1183" s="201" t="s">
        <v>590</v>
      </c>
      <c r="B1183" s="207" t="s">
        <v>591</v>
      </c>
      <c r="C1183" s="208" t="s">
        <v>286</v>
      </c>
      <c r="D1183" s="207" t="s">
        <v>287</v>
      </c>
      <c r="E1183" s="207" t="s">
        <v>353</v>
      </c>
      <c r="F1183" s="207" t="s">
        <v>354</v>
      </c>
      <c r="G1183" s="207" t="s">
        <v>81</v>
      </c>
      <c r="H1183" s="207" t="s">
        <v>328</v>
      </c>
      <c r="I1183" s="209">
        <v>-9982.41</v>
      </c>
      <c r="J1183" s="204"/>
      <c r="K1183" s="210" t="s">
        <v>293</v>
      </c>
      <c r="L1183" s="78"/>
      <c r="M1183" s="78"/>
      <c r="N1183" s="78"/>
      <c r="O1183" s="149"/>
    </row>
    <row r="1184" spans="1:15" ht="15" customHeight="1" x14ac:dyDescent="0.35">
      <c r="A1184" s="201" t="s">
        <v>590</v>
      </c>
      <c r="B1184" s="207" t="s">
        <v>591</v>
      </c>
      <c r="C1184" s="208" t="s">
        <v>286</v>
      </c>
      <c r="D1184" s="207" t="s">
        <v>287</v>
      </c>
      <c r="E1184" s="207" t="s">
        <v>355</v>
      </c>
      <c r="F1184" s="207" t="s">
        <v>356</v>
      </c>
      <c r="G1184" s="207" t="s">
        <v>81</v>
      </c>
      <c r="H1184" s="207" t="s">
        <v>328</v>
      </c>
      <c r="I1184" s="209">
        <v>1157369.54</v>
      </c>
      <c r="J1184" s="204"/>
      <c r="K1184" s="210" t="s">
        <v>301</v>
      </c>
      <c r="L1184" s="78"/>
      <c r="M1184" s="78"/>
      <c r="N1184" s="78"/>
      <c r="O1184" s="149"/>
    </row>
    <row r="1185" spans="1:15" ht="15" customHeight="1" x14ac:dyDescent="0.35">
      <c r="A1185" s="201" t="s">
        <v>590</v>
      </c>
      <c r="B1185" s="207" t="s">
        <v>591</v>
      </c>
      <c r="C1185" s="208" t="s">
        <v>286</v>
      </c>
      <c r="D1185" s="207" t="s">
        <v>287</v>
      </c>
      <c r="E1185" s="207" t="s">
        <v>355</v>
      </c>
      <c r="F1185" s="207" t="s">
        <v>356</v>
      </c>
      <c r="G1185" s="207" t="s">
        <v>522</v>
      </c>
      <c r="H1185" s="207" t="s">
        <v>523</v>
      </c>
      <c r="I1185" s="209">
        <v>1554.93</v>
      </c>
      <c r="J1185" s="204"/>
      <c r="K1185" s="210" t="s">
        <v>324</v>
      </c>
      <c r="L1185" s="78"/>
      <c r="M1185" s="78"/>
      <c r="N1185" s="78"/>
      <c r="O1185" s="149"/>
    </row>
    <row r="1186" spans="1:15" ht="15" customHeight="1" x14ac:dyDescent="0.35">
      <c r="A1186" s="201" t="s">
        <v>590</v>
      </c>
      <c r="B1186" s="207" t="s">
        <v>591</v>
      </c>
      <c r="C1186" s="208" t="s">
        <v>286</v>
      </c>
      <c r="D1186" s="207" t="s">
        <v>287</v>
      </c>
      <c r="E1186" s="207" t="s">
        <v>355</v>
      </c>
      <c r="F1186" s="207" t="s">
        <v>356</v>
      </c>
      <c r="G1186" s="207" t="s">
        <v>421</v>
      </c>
      <c r="H1186" s="207" t="s">
        <v>422</v>
      </c>
      <c r="I1186" s="209">
        <v>7066.82</v>
      </c>
      <c r="J1186" s="204"/>
      <c r="K1186" s="210" t="s">
        <v>324</v>
      </c>
      <c r="L1186" s="78"/>
      <c r="M1186" s="78"/>
      <c r="N1186" s="78"/>
      <c r="O1186" s="149"/>
    </row>
    <row r="1187" spans="1:15" ht="15" customHeight="1" x14ac:dyDescent="0.35">
      <c r="A1187" s="201" t="s">
        <v>590</v>
      </c>
      <c r="B1187" s="207" t="s">
        <v>591</v>
      </c>
      <c r="C1187" s="208" t="s">
        <v>286</v>
      </c>
      <c r="D1187" s="207" t="s">
        <v>287</v>
      </c>
      <c r="E1187" s="207" t="s">
        <v>355</v>
      </c>
      <c r="F1187" s="207" t="s">
        <v>356</v>
      </c>
      <c r="G1187" s="207" t="s">
        <v>592</v>
      </c>
      <c r="H1187" s="207" t="s">
        <v>593</v>
      </c>
      <c r="I1187" s="209">
        <v>3770.1</v>
      </c>
      <c r="J1187" s="204"/>
      <c r="K1187" s="210" t="s">
        <v>301</v>
      </c>
      <c r="L1187" s="78"/>
      <c r="M1187" s="78"/>
      <c r="N1187" s="78"/>
      <c r="O1187" s="149"/>
    </row>
    <row r="1188" spans="1:15" ht="15" customHeight="1" x14ac:dyDescent="0.35">
      <c r="A1188" s="201" t="s">
        <v>590</v>
      </c>
      <c r="B1188" s="207" t="s">
        <v>591</v>
      </c>
      <c r="C1188" s="208" t="s">
        <v>286</v>
      </c>
      <c r="D1188" s="207" t="s">
        <v>287</v>
      </c>
      <c r="E1188" s="207" t="s">
        <v>415</v>
      </c>
      <c r="F1188" s="207" t="s">
        <v>416</v>
      </c>
      <c r="G1188" s="207" t="s">
        <v>81</v>
      </c>
      <c r="H1188" s="207" t="s">
        <v>328</v>
      </c>
      <c r="I1188" s="209">
        <v>8654.9</v>
      </c>
      <c r="J1188" s="204"/>
      <c r="K1188" s="210" t="s">
        <v>292</v>
      </c>
      <c r="L1188" s="78"/>
      <c r="M1188" s="78"/>
      <c r="N1188" s="78"/>
      <c r="O1188" s="149"/>
    </row>
    <row r="1189" spans="1:15" ht="15" customHeight="1" x14ac:dyDescent="0.35">
      <c r="A1189" s="201" t="s">
        <v>590</v>
      </c>
      <c r="B1189" s="207" t="s">
        <v>591</v>
      </c>
      <c r="C1189" s="208" t="s">
        <v>286</v>
      </c>
      <c r="D1189" s="207" t="s">
        <v>287</v>
      </c>
      <c r="E1189" s="207" t="s">
        <v>448</v>
      </c>
      <c r="F1189" s="207" t="s">
        <v>449</v>
      </c>
      <c r="G1189" s="207" t="s">
        <v>81</v>
      </c>
      <c r="H1189" s="207" t="s">
        <v>328</v>
      </c>
      <c r="I1189" s="209">
        <v>6163.58</v>
      </c>
      <c r="J1189" s="204"/>
      <c r="K1189" s="210" t="s">
        <v>292</v>
      </c>
      <c r="L1189" s="78"/>
      <c r="M1189" s="78"/>
      <c r="N1189" s="78"/>
      <c r="O1189" s="149"/>
    </row>
    <row r="1190" spans="1:15" ht="15" customHeight="1" x14ac:dyDescent="0.35">
      <c r="A1190" s="201" t="s">
        <v>590</v>
      </c>
      <c r="B1190" s="207" t="s">
        <v>591</v>
      </c>
      <c r="C1190" s="208" t="s">
        <v>286</v>
      </c>
      <c r="D1190" s="207" t="s">
        <v>287</v>
      </c>
      <c r="E1190" s="207" t="s">
        <v>474</v>
      </c>
      <c r="F1190" s="207" t="s">
        <v>475</v>
      </c>
      <c r="G1190" s="207" t="s">
        <v>81</v>
      </c>
      <c r="H1190" s="207" t="s">
        <v>328</v>
      </c>
      <c r="I1190" s="209">
        <v>4460.59</v>
      </c>
      <c r="J1190" s="204"/>
      <c r="K1190" s="210" t="s">
        <v>292</v>
      </c>
      <c r="L1190" s="78"/>
      <c r="M1190" s="78"/>
      <c r="N1190" s="78"/>
      <c r="O1190" s="149"/>
    </row>
    <row r="1191" spans="1:15" ht="15" customHeight="1" x14ac:dyDescent="0.35">
      <c r="A1191" s="201" t="s">
        <v>590</v>
      </c>
      <c r="B1191" s="207" t="s">
        <v>591</v>
      </c>
      <c r="C1191" s="208" t="s">
        <v>286</v>
      </c>
      <c r="D1191" s="207" t="s">
        <v>287</v>
      </c>
      <c r="E1191" s="207" t="s">
        <v>367</v>
      </c>
      <c r="F1191" s="207" t="s">
        <v>368</v>
      </c>
      <c r="G1191" s="207" t="s">
        <v>81</v>
      </c>
      <c r="H1191" s="207" t="s">
        <v>328</v>
      </c>
      <c r="I1191" s="209">
        <v>3352.79</v>
      </c>
      <c r="J1191" s="204"/>
      <c r="K1191" s="210" t="s">
        <v>292</v>
      </c>
      <c r="L1191" s="78"/>
      <c r="M1191" s="78"/>
      <c r="N1191" s="78"/>
      <c r="O1191" s="149"/>
    </row>
    <row r="1192" spans="1:15" ht="15" customHeight="1" x14ac:dyDescent="0.35">
      <c r="A1192" s="201" t="s">
        <v>590</v>
      </c>
      <c r="B1192" s="207" t="s">
        <v>591</v>
      </c>
      <c r="C1192" s="208" t="s">
        <v>286</v>
      </c>
      <c r="D1192" s="207" t="s">
        <v>287</v>
      </c>
      <c r="E1192" s="207" t="s">
        <v>373</v>
      </c>
      <c r="F1192" s="207" t="s">
        <v>374</v>
      </c>
      <c r="G1192" s="207" t="s">
        <v>81</v>
      </c>
      <c r="H1192" s="207" t="s">
        <v>328</v>
      </c>
      <c r="I1192" s="209">
        <v>2668.23</v>
      </c>
      <c r="J1192" s="204"/>
      <c r="K1192" s="210" t="s">
        <v>292</v>
      </c>
      <c r="L1192" s="78"/>
      <c r="M1192" s="78"/>
      <c r="N1192" s="78"/>
      <c r="O1192" s="149"/>
    </row>
    <row r="1193" spans="1:15" ht="15" customHeight="1" x14ac:dyDescent="0.35">
      <c r="A1193" s="201" t="s">
        <v>590</v>
      </c>
      <c r="B1193" s="207" t="s">
        <v>591</v>
      </c>
      <c r="C1193" s="208" t="s">
        <v>286</v>
      </c>
      <c r="D1193" s="207" t="s">
        <v>287</v>
      </c>
      <c r="E1193" s="207" t="s">
        <v>375</v>
      </c>
      <c r="F1193" s="207" t="s">
        <v>376</v>
      </c>
      <c r="G1193" s="207" t="s">
        <v>81</v>
      </c>
      <c r="H1193" s="207" t="s">
        <v>328</v>
      </c>
      <c r="I1193" s="209">
        <v>103848.25</v>
      </c>
      <c r="J1193" s="204"/>
      <c r="K1193" s="210" t="s">
        <v>292</v>
      </c>
      <c r="L1193" s="78"/>
      <c r="M1193" s="78"/>
      <c r="N1193" s="78"/>
      <c r="O1193" s="149"/>
    </row>
    <row r="1194" spans="1:15" ht="15" customHeight="1" x14ac:dyDescent="0.35">
      <c r="A1194" s="201" t="s">
        <v>590</v>
      </c>
      <c r="B1194" s="207" t="s">
        <v>591</v>
      </c>
      <c r="C1194" s="208" t="s">
        <v>286</v>
      </c>
      <c r="D1194" s="207" t="s">
        <v>287</v>
      </c>
      <c r="E1194" s="207" t="s">
        <v>375</v>
      </c>
      <c r="F1194" s="207" t="s">
        <v>376</v>
      </c>
      <c r="G1194" s="207" t="s">
        <v>522</v>
      </c>
      <c r="H1194" s="207" t="s">
        <v>523</v>
      </c>
      <c r="I1194" s="209">
        <v>480</v>
      </c>
      <c r="J1194" s="204"/>
      <c r="K1194" s="210" t="s">
        <v>324</v>
      </c>
      <c r="L1194" s="78"/>
      <c r="M1194" s="78"/>
      <c r="N1194" s="78"/>
      <c r="O1194" s="149"/>
    </row>
    <row r="1195" spans="1:15" ht="15" customHeight="1" x14ac:dyDescent="0.35">
      <c r="A1195" s="201" t="s">
        <v>590</v>
      </c>
      <c r="B1195" s="207" t="s">
        <v>591</v>
      </c>
      <c r="C1195" s="208" t="s">
        <v>286</v>
      </c>
      <c r="D1195" s="207" t="s">
        <v>287</v>
      </c>
      <c r="E1195" s="207" t="s">
        <v>480</v>
      </c>
      <c r="F1195" s="207" t="s">
        <v>481</v>
      </c>
      <c r="G1195" s="207" t="s">
        <v>81</v>
      </c>
      <c r="H1195" s="207" t="s">
        <v>328</v>
      </c>
      <c r="I1195" s="209">
        <v>929</v>
      </c>
      <c r="J1195" s="204"/>
      <c r="K1195" s="210" t="s">
        <v>292</v>
      </c>
      <c r="L1195" s="78"/>
      <c r="M1195" s="78"/>
      <c r="N1195" s="78"/>
      <c r="O1195" s="149"/>
    </row>
    <row r="1196" spans="1:15" ht="15" customHeight="1" x14ac:dyDescent="0.35">
      <c r="A1196" s="201" t="s">
        <v>590</v>
      </c>
      <c r="B1196" s="207" t="s">
        <v>591</v>
      </c>
      <c r="C1196" s="208" t="s">
        <v>286</v>
      </c>
      <c r="D1196" s="207" t="s">
        <v>287</v>
      </c>
      <c r="E1196" s="207" t="s">
        <v>377</v>
      </c>
      <c r="F1196" s="207" t="s">
        <v>378</v>
      </c>
      <c r="G1196" s="207" t="s">
        <v>81</v>
      </c>
      <c r="H1196" s="207" t="s">
        <v>328</v>
      </c>
      <c r="I1196" s="209">
        <v>2807.31</v>
      </c>
      <c r="J1196" s="204"/>
      <c r="K1196" s="210" t="s">
        <v>292</v>
      </c>
      <c r="L1196" s="78"/>
      <c r="M1196" s="78"/>
      <c r="N1196" s="78"/>
      <c r="O1196" s="149"/>
    </row>
    <row r="1197" spans="1:15" ht="15" customHeight="1" x14ac:dyDescent="0.35">
      <c r="A1197" s="201" t="s">
        <v>590</v>
      </c>
      <c r="B1197" s="207" t="s">
        <v>591</v>
      </c>
      <c r="C1197" s="208" t="s">
        <v>286</v>
      </c>
      <c r="D1197" s="207" t="s">
        <v>287</v>
      </c>
      <c r="E1197" s="207" t="s">
        <v>434</v>
      </c>
      <c r="F1197" s="207" t="s">
        <v>435</v>
      </c>
      <c r="G1197" s="207" t="s">
        <v>81</v>
      </c>
      <c r="H1197" s="207" t="s">
        <v>328</v>
      </c>
      <c r="I1197" s="209">
        <v>4392</v>
      </c>
      <c r="J1197" s="204"/>
      <c r="K1197" s="210" t="s">
        <v>292</v>
      </c>
      <c r="L1197" s="78"/>
      <c r="M1197" s="78"/>
      <c r="N1197" s="78"/>
      <c r="O1197" s="149"/>
    </row>
    <row r="1198" spans="1:15" ht="15" customHeight="1" x14ac:dyDescent="0.35">
      <c r="A1198" s="201" t="s">
        <v>590</v>
      </c>
      <c r="B1198" s="207" t="s">
        <v>591</v>
      </c>
      <c r="C1198" s="208" t="s">
        <v>286</v>
      </c>
      <c r="D1198" s="207" t="s">
        <v>287</v>
      </c>
      <c r="E1198" s="207" t="s">
        <v>288</v>
      </c>
      <c r="F1198" s="207" t="s">
        <v>289</v>
      </c>
      <c r="G1198" s="207" t="s">
        <v>81</v>
      </c>
      <c r="H1198" s="207" t="s">
        <v>328</v>
      </c>
      <c r="I1198" s="209">
        <v>1086.17</v>
      </c>
      <c r="J1198" s="204"/>
      <c r="K1198" s="210" t="s">
        <v>292</v>
      </c>
      <c r="L1198" s="78"/>
      <c r="M1198" s="78"/>
      <c r="N1198" s="78"/>
      <c r="O1198" s="149"/>
    </row>
    <row r="1199" spans="1:15" ht="15" customHeight="1" x14ac:dyDescent="0.35">
      <c r="A1199" s="201" t="s">
        <v>590</v>
      </c>
      <c r="B1199" s="207" t="s">
        <v>591</v>
      </c>
      <c r="C1199" s="208" t="s">
        <v>286</v>
      </c>
      <c r="D1199" s="207" t="s">
        <v>287</v>
      </c>
      <c r="E1199" s="207" t="s">
        <v>379</v>
      </c>
      <c r="F1199" s="207" t="s">
        <v>380</v>
      </c>
      <c r="G1199" s="207" t="s">
        <v>522</v>
      </c>
      <c r="H1199" s="207" t="s">
        <v>523</v>
      </c>
      <c r="I1199" s="209">
        <v>644</v>
      </c>
      <c r="J1199" s="204"/>
      <c r="K1199" s="210" t="s">
        <v>324</v>
      </c>
      <c r="L1199" s="78"/>
      <c r="M1199" s="78"/>
      <c r="N1199" s="78"/>
      <c r="O1199" s="149"/>
    </row>
    <row r="1200" spans="1:15" ht="15" customHeight="1" x14ac:dyDescent="0.35">
      <c r="A1200" s="201" t="s">
        <v>590</v>
      </c>
      <c r="B1200" s="207" t="s">
        <v>591</v>
      </c>
      <c r="C1200" s="208" t="s">
        <v>286</v>
      </c>
      <c r="D1200" s="207" t="s">
        <v>287</v>
      </c>
      <c r="E1200" s="207" t="s">
        <v>379</v>
      </c>
      <c r="F1200" s="207" t="s">
        <v>380</v>
      </c>
      <c r="G1200" s="207" t="s">
        <v>421</v>
      </c>
      <c r="H1200" s="207" t="s">
        <v>422</v>
      </c>
      <c r="I1200" s="209">
        <v>810</v>
      </c>
      <c r="J1200" s="204"/>
      <c r="K1200" s="210" t="s">
        <v>324</v>
      </c>
      <c r="L1200" s="78"/>
      <c r="M1200" s="78"/>
      <c r="N1200" s="78"/>
      <c r="O1200" s="149"/>
    </row>
    <row r="1201" spans="1:15" ht="15" customHeight="1" x14ac:dyDescent="0.35">
      <c r="A1201" s="201" t="s">
        <v>590</v>
      </c>
      <c r="B1201" s="207" t="s">
        <v>591</v>
      </c>
      <c r="C1201" s="208" t="s">
        <v>286</v>
      </c>
      <c r="D1201" s="207" t="s">
        <v>287</v>
      </c>
      <c r="E1201" s="207" t="s">
        <v>357</v>
      </c>
      <c r="F1201" s="207" t="s">
        <v>358</v>
      </c>
      <c r="G1201" s="207" t="s">
        <v>81</v>
      </c>
      <c r="H1201" s="207" t="s">
        <v>328</v>
      </c>
      <c r="I1201" s="209">
        <v>749</v>
      </c>
      <c r="J1201" s="204"/>
      <c r="K1201" s="210" t="s">
        <v>292</v>
      </c>
      <c r="L1201" s="78"/>
      <c r="M1201" s="78"/>
      <c r="N1201" s="78"/>
      <c r="O1201" s="149"/>
    </row>
    <row r="1202" spans="1:15" ht="15" customHeight="1" x14ac:dyDescent="0.35">
      <c r="A1202" s="201" t="s">
        <v>590</v>
      </c>
      <c r="B1202" s="207" t="s">
        <v>591</v>
      </c>
      <c r="C1202" s="208" t="s">
        <v>286</v>
      </c>
      <c r="D1202" s="207" t="s">
        <v>287</v>
      </c>
      <c r="E1202" s="207" t="s">
        <v>357</v>
      </c>
      <c r="F1202" s="207" t="s">
        <v>358</v>
      </c>
      <c r="G1202" s="207" t="s">
        <v>421</v>
      </c>
      <c r="H1202" s="207" t="s">
        <v>422</v>
      </c>
      <c r="I1202" s="209">
        <v>2179.4499999999998</v>
      </c>
      <c r="J1202" s="204"/>
      <c r="K1202" s="210" t="s">
        <v>324</v>
      </c>
      <c r="L1202" s="78"/>
      <c r="M1202" s="78"/>
      <c r="N1202" s="78"/>
      <c r="O1202" s="149"/>
    </row>
    <row r="1203" spans="1:15" ht="15" customHeight="1" x14ac:dyDescent="0.35">
      <c r="A1203" s="201" t="s">
        <v>590</v>
      </c>
      <c r="B1203" s="207" t="s">
        <v>591</v>
      </c>
      <c r="C1203" s="208" t="s">
        <v>286</v>
      </c>
      <c r="D1203" s="207" t="s">
        <v>287</v>
      </c>
      <c r="E1203" s="207" t="s">
        <v>359</v>
      </c>
      <c r="F1203" s="207" t="s">
        <v>360</v>
      </c>
      <c r="G1203" s="207" t="s">
        <v>81</v>
      </c>
      <c r="H1203" s="207" t="s">
        <v>328</v>
      </c>
      <c r="I1203" s="209">
        <v>2724.59</v>
      </c>
      <c r="J1203" s="204"/>
      <c r="K1203" s="210" t="s">
        <v>292</v>
      </c>
      <c r="L1203" s="78"/>
      <c r="M1203" s="78"/>
      <c r="N1203" s="78"/>
      <c r="O1203" s="149"/>
    </row>
    <row r="1204" spans="1:15" ht="15" customHeight="1" x14ac:dyDescent="0.35">
      <c r="A1204" s="201" t="s">
        <v>590</v>
      </c>
      <c r="B1204" s="207" t="s">
        <v>591</v>
      </c>
      <c r="C1204" s="208" t="s">
        <v>286</v>
      </c>
      <c r="D1204" s="207" t="s">
        <v>287</v>
      </c>
      <c r="E1204" s="207" t="s">
        <v>359</v>
      </c>
      <c r="F1204" s="207" t="s">
        <v>360</v>
      </c>
      <c r="G1204" s="207" t="s">
        <v>522</v>
      </c>
      <c r="H1204" s="207" t="s">
        <v>523</v>
      </c>
      <c r="I1204" s="209">
        <v>503.57</v>
      </c>
      <c r="J1204" s="204"/>
      <c r="K1204" s="210" t="s">
        <v>324</v>
      </c>
      <c r="L1204" s="78"/>
      <c r="M1204" s="78"/>
      <c r="N1204" s="78"/>
      <c r="O1204" s="149"/>
    </row>
    <row r="1205" spans="1:15" ht="15" customHeight="1" x14ac:dyDescent="0.35">
      <c r="A1205" s="201" t="s">
        <v>590</v>
      </c>
      <c r="B1205" s="207" t="s">
        <v>591</v>
      </c>
      <c r="C1205" s="208" t="s">
        <v>286</v>
      </c>
      <c r="D1205" s="207" t="s">
        <v>287</v>
      </c>
      <c r="E1205" s="207" t="s">
        <v>359</v>
      </c>
      <c r="F1205" s="207" t="s">
        <v>360</v>
      </c>
      <c r="G1205" s="207" t="s">
        <v>421</v>
      </c>
      <c r="H1205" s="207" t="s">
        <v>422</v>
      </c>
      <c r="I1205" s="209">
        <v>3179.33</v>
      </c>
      <c r="J1205" s="204"/>
      <c r="K1205" s="210" t="s">
        <v>324</v>
      </c>
      <c r="L1205" s="78"/>
      <c r="M1205" s="78"/>
      <c r="N1205" s="78"/>
      <c r="O1205" s="149"/>
    </row>
    <row r="1206" spans="1:15" ht="15" customHeight="1" x14ac:dyDescent="0.35">
      <c r="A1206" s="201" t="s">
        <v>590</v>
      </c>
      <c r="B1206" s="207" t="s">
        <v>591</v>
      </c>
      <c r="C1206" s="208" t="s">
        <v>286</v>
      </c>
      <c r="D1206" s="207" t="s">
        <v>287</v>
      </c>
      <c r="E1206" s="207" t="s">
        <v>452</v>
      </c>
      <c r="F1206" s="207" t="s">
        <v>453</v>
      </c>
      <c r="G1206" s="207" t="s">
        <v>81</v>
      </c>
      <c r="H1206" s="207" t="s">
        <v>328</v>
      </c>
      <c r="I1206" s="209">
        <v>76913.179999999993</v>
      </c>
      <c r="J1206" s="204"/>
      <c r="K1206" s="210" t="s">
        <v>292</v>
      </c>
      <c r="L1206" s="78"/>
      <c r="M1206" s="78"/>
      <c r="N1206" s="78"/>
      <c r="O1206" s="149"/>
    </row>
    <row r="1207" spans="1:15" ht="15" customHeight="1" x14ac:dyDescent="0.35">
      <c r="A1207" s="201" t="s">
        <v>590</v>
      </c>
      <c r="B1207" s="207" t="s">
        <v>591</v>
      </c>
      <c r="C1207" s="208" t="s">
        <v>286</v>
      </c>
      <c r="D1207" s="207" t="s">
        <v>287</v>
      </c>
      <c r="E1207" s="207" t="s">
        <v>466</v>
      </c>
      <c r="F1207" s="207" t="s">
        <v>467</v>
      </c>
      <c r="G1207" s="207" t="s">
        <v>81</v>
      </c>
      <c r="H1207" s="207" t="s">
        <v>328</v>
      </c>
      <c r="I1207" s="209">
        <v>15859.86</v>
      </c>
      <c r="J1207" s="204"/>
      <c r="K1207" s="210" t="s">
        <v>292</v>
      </c>
      <c r="L1207" s="78"/>
      <c r="M1207" s="78"/>
      <c r="N1207" s="78"/>
      <c r="O1207" s="149"/>
    </row>
    <row r="1208" spans="1:15" ht="15" customHeight="1" x14ac:dyDescent="0.35">
      <c r="A1208" s="201" t="s">
        <v>590</v>
      </c>
      <c r="B1208" s="207" t="s">
        <v>591</v>
      </c>
      <c r="C1208" s="208" t="s">
        <v>286</v>
      </c>
      <c r="D1208" s="207" t="s">
        <v>287</v>
      </c>
      <c r="E1208" s="207" t="s">
        <v>385</v>
      </c>
      <c r="F1208" s="207" t="s">
        <v>386</v>
      </c>
      <c r="G1208" s="207" t="s">
        <v>484</v>
      </c>
      <c r="H1208" s="207" t="s">
        <v>485</v>
      </c>
      <c r="I1208" s="209">
        <v>916</v>
      </c>
      <c r="J1208" s="204"/>
      <c r="K1208" s="210" t="s">
        <v>292</v>
      </c>
      <c r="L1208" s="78"/>
      <c r="M1208" s="78"/>
      <c r="N1208" s="78"/>
      <c r="O1208" s="149"/>
    </row>
    <row r="1209" spans="1:15" ht="15" customHeight="1" x14ac:dyDescent="0.35">
      <c r="A1209" s="201" t="s">
        <v>590</v>
      </c>
      <c r="B1209" s="207" t="s">
        <v>591</v>
      </c>
      <c r="C1209" s="208" t="s">
        <v>286</v>
      </c>
      <c r="D1209" s="207" t="s">
        <v>287</v>
      </c>
      <c r="E1209" s="207" t="s">
        <v>312</v>
      </c>
      <c r="F1209" s="207" t="s">
        <v>313</v>
      </c>
      <c r="G1209" s="207" t="s">
        <v>81</v>
      </c>
      <c r="H1209" s="207" t="s">
        <v>328</v>
      </c>
      <c r="I1209" s="209">
        <v>49536.73</v>
      </c>
      <c r="J1209" s="204"/>
      <c r="K1209" s="210" t="s">
        <v>306</v>
      </c>
      <c r="L1209" s="78"/>
      <c r="M1209" s="78"/>
      <c r="N1209" s="78"/>
      <c r="O1209" s="149"/>
    </row>
    <row r="1210" spans="1:15" ht="15" customHeight="1" x14ac:dyDescent="0.35">
      <c r="A1210" s="201" t="s">
        <v>590</v>
      </c>
      <c r="B1210" s="207" t="s">
        <v>591</v>
      </c>
      <c r="C1210" s="208" t="s">
        <v>286</v>
      </c>
      <c r="D1210" s="207" t="s">
        <v>287</v>
      </c>
      <c r="E1210" s="207" t="s">
        <v>312</v>
      </c>
      <c r="F1210" s="207" t="s">
        <v>313</v>
      </c>
      <c r="G1210" s="207" t="s">
        <v>522</v>
      </c>
      <c r="H1210" s="207" t="s">
        <v>523</v>
      </c>
      <c r="I1210" s="209">
        <v>180.43</v>
      </c>
      <c r="J1210" s="204"/>
      <c r="K1210" s="210" t="s">
        <v>324</v>
      </c>
      <c r="L1210" s="78"/>
      <c r="M1210" s="78"/>
      <c r="N1210" s="78"/>
      <c r="O1210" s="149"/>
    </row>
    <row r="1211" spans="1:15" ht="15" customHeight="1" x14ac:dyDescent="0.35">
      <c r="A1211" s="201" t="s">
        <v>590</v>
      </c>
      <c r="B1211" s="207" t="s">
        <v>591</v>
      </c>
      <c r="C1211" s="208" t="s">
        <v>286</v>
      </c>
      <c r="D1211" s="207" t="s">
        <v>287</v>
      </c>
      <c r="E1211" s="207" t="s">
        <v>312</v>
      </c>
      <c r="F1211" s="207" t="s">
        <v>313</v>
      </c>
      <c r="G1211" s="207" t="s">
        <v>421</v>
      </c>
      <c r="H1211" s="207" t="s">
        <v>422</v>
      </c>
      <c r="I1211" s="209">
        <v>381.51</v>
      </c>
      <c r="J1211" s="204"/>
      <c r="K1211" s="210" t="s">
        <v>324</v>
      </c>
      <c r="L1211" s="78"/>
      <c r="M1211" s="78"/>
      <c r="N1211" s="78"/>
      <c r="O1211" s="149"/>
    </row>
    <row r="1212" spans="1:15" ht="15" customHeight="1" x14ac:dyDescent="0.35">
      <c r="A1212" s="201" t="s">
        <v>590</v>
      </c>
      <c r="B1212" s="207" t="s">
        <v>591</v>
      </c>
      <c r="C1212" s="208" t="s">
        <v>286</v>
      </c>
      <c r="D1212" s="207" t="s">
        <v>287</v>
      </c>
      <c r="E1212" s="207" t="s">
        <v>419</v>
      </c>
      <c r="F1212" s="207" t="s">
        <v>420</v>
      </c>
      <c r="G1212" s="207" t="s">
        <v>522</v>
      </c>
      <c r="H1212" s="207" t="s">
        <v>523</v>
      </c>
      <c r="I1212" s="209">
        <v>18012</v>
      </c>
      <c r="J1212" s="204"/>
      <c r="K1212" s="210" t="s">
        <v>324</v>
      </c>
      <c r="L1212" s="78"/>
      <c r="M1212" s="78"/>
      <c r="N1212" s="78"/>
      <c r="O1212" s="149"/>
    </row>
    <row r="1213" spans="1:15" ht="15" customHeight="1" x14ac:dyDescent="0.35">
      <c r="A1213" s="201" t="s">
        <v>590</v>
      </c>
      <c r="B1213" s="207" t="s">
        <v>591</v>
      </c>
      <c r="C1213" s="208" t="s">
        <v>286</v>
      </c>
      <c r="D1213" s="207" t="s">
        <v>287</v>
      </c>
      <c r="E1213" s="207" t="s">
        <v>454</v>
      </c>
      <c r="F1213" s="207" t="s">
        <v>455</v>
      </c>
      <c r="G1213" s="207" t="s">
        <v>81</v>
      </c>
      <c r="H1213" s="207" t="s">
        <v>328</v>
      </c>
      <c r="I1213" s="209">
        <v>-968947</v>
      </c>
      <c r="J1213" s="204"/>
      <c r="K1213" s="210" t="s">
        <v>317</v>
      </c>
      <c r="L1213" s="78"/>
      <c r="M1213" s="78"/>
      <c r="N1213" s="78"/>
      <c r="O1213" s="149"/>
    </row>
    <row r="1214" spans="1:15" ht="15" customHeight="1" x14ac:dyDescent="0.35">
      <c r="A1214" s="201" t="s">
        <v>590</v>
      </c>
      <c r="B1214" s="207" t="s">
        <v>591</v>
      </c>
      <c r="C1214" s="208" t="s">
        <v>286</v>
      </c>
      <c r="D1214" s="207" t="s">
        <v>287</v>
      </c>
      <c r="E1214" s="207" t="s">
        <v>423</v>
      </c>
      <c r="F1214" s="207" t="s">
        <v>424</v>
      </c>
      <c r="G1214" s="207" t="s">
        <v>522</v>
      </c>
      <c r="H1214" s="207" t="s">
        <v>523</v>
      </c>
      <c r="I1214" s="209">
        <v>-15514</v>
      </c>
      <c r="J1214" s="204"/>
      <c r="K1214" s="210" t="s">
        <v>324</v>
      </c>
      <c r="L1214" s="78"/>
      <c r="M1214" s="78"/>
      <c r="N1214" s="78"/>
      <c r="O1214" s="149"/>
    </row>
    <row r="1215" spans="1:15" ht="15" customHeight="1" x14ac:dyDescent="0.35">
      <c r="A1215" s="201" t="s">
        <v>590</v>
      </c>
      <c r="B1215" s="207" t="s">
        <v>591</v>
      </c>
      <c r="C1215" s="208" t="s">
        <v>286</v>
      </c>
      <c r="D1215" s="207" t="s">
        <v>287</v>
      </c>
      <c r="E1215" s="207" t="s">
        <v>594</v>
      </c>
      <c r="F1215" s="207" t="s">
        <v>595</v>
      </c>
      <c r="G1215" s="207" t="s">
        <v>81</v>
      </c>
      <c r="H1215" s="207" t="s">
        <v>328</v>
      </c>
      <c r="I1215" s="209">
        <v>-7067</v>
      </c>
      <c r="J1215" s="204"/>
      <c r="K1215" s="210" t="s">
        <v>316</v>
      </c>
      <c r="L1215" s="78"/>
      <c r="M1215" s="78"/>
      <c r="N1215" s="78"/>
      <c r="O1215" s="149"/>
    </row>
    <row r="1216" spans="1:15" ht="15" customHeight="1" x14ac:dyDescent="0.35">
      <c r="A1216" s="201" t="s">
        <v>590</v>
      </c>
      <c r="B1216" s="207" t="s">
        <v>591</v>
      </c>
      <c r="C1216" s="208" t="s">
        <v>286</v>
      </c>
      <c r="D1216" s="207" t="s">
        <v>287</v>
      </c>
      <c r="E1216" s="207" t="s">
        <v>512</v>
      </c>
      <c r="F1216" s="207" t="s">
        <v>513</v>
      </c>
      <c r="G1216" s="207" t="s">
        <v>81</v>
      </c>
      <c r="H1216" s="207" t="s">
        <v>328</v>
      </c>
      <c r="I1216" s="209">
        <v>-116054</v>
      </c>
      <c r="J1216" s="204"/>
      <c r="K1216" s="210" t="s">
        <v>316</v>
      </c>
      <c r="L1216" s="78"/>
      <c r="M1216" s="78"/>
      <c r="N1216" s="78"/>
      <c r="O1216" s="149"/>
    </row>
    <row r="1217" spans="1:15" ht="15" customHeight="1" x14ac:dyDescent="0.35">
      <c r="A1217" s="201" t="s">
        <v>590</v>
      </c>
      <c r="B1217" s="207" t="s">
        <v>591</v>
      </c>
      <c r="C1217" s="208" t="s">
        <v>286</v>
      </c>
      <c r="D1217" s="207" t="s">
        <v>287</v>
      </c>
      <c r="E1217" s="207" t="s">
        <v>401</v>
      </c>
      <c r="F1217" s="207" t="s">
        <v>402</v>
      </c>
      <c r="G1217" s="207" t="s">
        <v>81</v>
      </c>
      <c r="H1217" s="207" t="s">
        <v>328</v>
      </c>
      <c r="I1217" s="209">
        <v>56036</v>
      </c>
      <c r="J1217" s="204"/>
      <c r="K1217" s="210" t="s">
        <v>311</v>
      </c>
      <c r="L1217" s="78"/>
      <c r="M1217" s="78"/>
      <c r="N1217" s="78"/>
      <c r="O1217" s="149"/>
    </row>
    <row r="1218" spans="1:15" ht="15" customHeight="1" x14ac:dyDescent="0.35">
      <c r="A1218" s="201" t="s">
        <v>590</v>
      </c>
      <c r="B1218" s="207" t="s">
        <v>591</v>
      </c>
      <c r="C1218" s="208" t="s">
        <v>286</v>
      </c>
      <c r="D1218" s="207" t="s">
        <v>287</v>
      </c>
      <c r="E1218" s="207" t="s">
        <v>456</v>
      </c>
      <c r="F1218" s="207" t="s">
        <v>457</v>
      </c>
      <c r="G1218" s="207" t="s">
        <v>81</v>
      </c>
      <c r="H1218" s="207" t="s">
        <v>328</v>
      </c>
      <c r="I1218" s="209">
        <v>-171217</v>
      </c>
      <c r="J1218" s="204"/>
      <c r="K1218" s="210" t="s">
        <v>311</v>
      </c>
      <c r="L1218" s="78"/>
      <c r="M1218" s="78"/>
      <c r="N1218" s="78"/>
      <c r="O1218" s="149"/>
    </row>
    <row r="1219" spans="1:15" ht="15" customHeight="1" x14ac:dyDescent="0.35">
      <c r="A1219" s="201" t="s">
        <v>590</v>
      </c>
      <c r="B1219" s="207" t="s">
        <v>591</v>
      </c>
      <c r="C1219" s="208" t="s">
        <v>286</v>
      </c>
      <c r="D1219" s="207" t="s">
        <v>287</v>
      </c>
      <c r="E1219" s="207" t="s">
        <v>320</v>
      </c>
      <c r="F1219" s="207" t="s">
        <v>313</v>
      </c>
      <c r="G1219" s="207" t="s">
        <v>81</v>
      </c>
      <c r="H1219" s="207" t="s">
        <v>328</v>
      </c>
      <c r="I1219" s="209">
        <v>-49536.73</v>
      </c>
      <c r="J1219" s="204"/>
      <c r="K1219" s="210" t="s">
        <v>314</v>
      </c>
      <c r="L1219" s="78"/>
      <c r="M1219" s="78"/>
      <c r="N1219" s="78"/>
      <c r="O1219" s="149"/>
    </row>
    <row r="1220" spans="1:15" ht="15" customHeight="1" x14ac:dyDescent="0.35">
      <c r="A1220" s="201" t="s">
        <v>590</v>
      </c>
      <c r="B1220" s="207" t="s">
        <v>591</v>
      </c>
      <c r="C1220" s="208" t="s">
        <v>286</v>
      </c>
      <c r="D1220" s="207" t="s">
        <v>287</v>
      </c>
      <c r="E1220" s="207" t="s">
        <v>320</v>
      </c>
      <c r="F1220" s="207" t="s">
        <v>313</v>
      </c>
      <c r="G1220" s="207" t="s">
        <v>522</v>
      </c>
      <c r="H1220" s="207" t="s">
        <v>523</v>
      </c>
      <c r="I1220" s="209">
        <v>-180.43</v>
      </c>
      <c r="J1220" s="204"/>
      <c r="K1220" s="210" t="s">
        <v>324</v>
      </c>
      <c r="L1220" s="78"/>
      <c r="M1220" s="78"/>
      <c r="N1220" s="78"/>
      <c r="O1220" s="149"/>
    </row>
    <row r="1221" spans="1:15" ht="15" customHeight="1" x14ac:dyDescent="0.35">
      <c r="A1221" s="201" t="s">
        <v>590</v>
      </c>
      <c r="B1221" s="207" t="s">
        <v>591</v>
      </c>
      <c r="C1221" s="208" t="s">
        <v>286</v>
      </c>
      <c r="D1221" s="207" t="s">
        <v>287</v>
      </c>
      <c r="E1221" s="207" t="s">
        <v>320</v>
      </c>
      <c r="F1221" s="207" t="s">
        <v>313</v>
      </c>
      <c r="G1221" s="207" t="s">
        <v>421</v>
      </c>
      <c r="H1221" s="207" t="s">
        <v>422</v>
      </c>
      <c r="I1221" s="209">
        <v>-381.51</v>
      </c>
      <c r="J1221" s="204"/>
      <c r="K1221" s="210" t="s">
        <v>324</v>
      </c>
      <c r="L1221" s="78"/>
      <c r="M1221" s="78"/>
      <c r="N1221" s="78"/>
      <c r="O1221" s="149"/>
    </row>
    <row r="1222" spans="1:15" ht="15" customHeight="1" x14ac:dyDescent="0.35">
      <c r="A1222" s="201" t="s">
        <v>590</v>
      </c>
      <c r="B1222" s="207" t="s">
        <v>591</v>
      </c>
      <c r="C1222" s="208" t="s">
        <v>286</v>
      </c>
      <c r="D1222" s="207" t="s">
        <v>287</v>
      </c>
      <c r="E1222" s="207" t="s">
        <v>430</v>
      </c>
      <c r="F1222" s="207" t="s">
        <v>431</v>
      </c>
      <c r="G1222" s="207" t="s">
        <v>522</v>
      </c>
      <c r="H1222" s="207" t="s">
        <v>523</v>
      </c>
      <c r="I1222" s="209">
        <v>-16709</v>
      </c>
      <c r="J1222" s="204"/>
      <c r="K1222" s="210" t="s">
        <v>324</v>
      </c>
      <c r="L1222" s="78"/>
      <c r="M1222" s="78"/>
      <c r="N1222" s="78"/>
      <c r="O1222" s="149"/>
    </row>
    <row r="1223" spans="1:15" ht="15" customHeight="1" x14ac:dyDescent="0.35">
      <c r="A1223" s="201" t="s">
        <v>590</v>
      </c>
      <c r="B1223" s="207" t="s">
        <v>591</v>
      </c>
      <c r="C1223" s="208" t="s">
        <v>286</v>
      </c>
      <c r="D1223" s="207" t="s">
        <v>287</v>
      </c>
      <c r="E1223" s="207" t="s">
        <v>430</v>
      </c>
      <c r="F1223" s="207" t="s">
        <v>431</v>
      </c>
      <c r="G1223" s="207" t="s">
        <v>421</v>
      </c>
      <c r="H1223" s="207" t="s">
        <v>422</v>
      </c>
      <c r="I1223" s="209">
        <v>-23428</v>
      </c>
      <c r="J1223" s="204"/>
      <c r="K1223" s="210" t="s">
        <v>324</v>
      </c>
      <c r="L1223" s="78"/>
      <c r="M1223" s="78"/>
      <c r="N1223" s="78"/>
      <c r="O1223" s="149"/>
    </row>
    <row r="1224" spans="1:15" ht="15" customHeight="1" x14ac:dyDescent="0.35">
      <c r="A1224" s="201" t="s">
        <v>590</v>
      </c>
      <c r="B1224" s="207" t="s">
        <v>591</v>
      </c>
      <c r="C1224" s="208" t="s">
        <v>458</v>
      </c>
      <c r="D1224" s="207" t="s">
        <v>459</v>
      </c>
      <c r="E1224" s="207" t="s">
        <v>367</v>
      </c>
      <c r="F1224" s="207" t="s">
        <v>368</v>
      </c>
      <c r="G1224" s="207" t="s">
        <v>81</v>
      </c>
      <c r="H1224" s="207" t="s">
        <v>328</v>
      </c>
      <c r="I1224" s="209">
        <v>1942</v>
      </c>
      <c r="J1224" s="204"/>
      <c r="K1224" s="210" t="s">
        <v>292</v>
      </c>
      <c r="L1224" s="78"/>
      <c r="M1224" s="78"/>
      <c r="N1224" s="78"/>
      <c r="O1224" s="149"/>
    </row>
    <row r="1225" spans="1:15" ht="15" customHeight="1" x14ac:dyDescent="0.35">
      <c r="A1225" s="201" t="s">
        <v>590</v>
      </c>
      <c r="B1225" s="207" t="s">
        <v>591</v>
      </c>
      <c r="C1225" s="208" t="s">
        <v>458</v>
      </c>
      <c r="D1225" s="207" t="s">
        <v>459</v>
      </c>
      <c r="E1225" s="207" t="s">
        <v>373</v>
      </c>
      <c r="F1225" s="207" t="s">
        <v>374</v>
      </c>
      <c r="G1225" s="207" t="s">
        <v>81</v>
      </c>
      <c r="H1225" s="207" t="s">
        <v>328</v>
      </c>
      <c r="I1225" s="209">
        <v>263950.51</v>
      </c>
      <c r="J1225" s="204"/>
      <c r="K1225" s="210" t="s">
        <v>292</v>
      </c>
      <c r="L1225" s="78"/>
      <c r="M1225" s="78"/>
      <c r="N1225" s="78"/>
      <c r="O1225" s="149"/>
    </row>
    <row r="1226" spans="1:15" ht="15" customHeight="1" x14ac:dyDescent="0.35">
      <c r="A1226" s="201" t="s">
        <v>590</v>
      </c>
      <c r="B1226" s="207" t="s">
        <v>591</v>
      </c>
      <c r="C1226" s="208" t="s">
        <v>458</v>
      </c>
      <c r="D1226" s="207" t="s">
        <v>459</v>
      </c>
      <c r="E1226" s="207" t="s">
        <v>375</v>
      </c>
      <c r="F1226" s="207" t="s">
        <v>376</v>
      </c>
      <c r="G1226" s="207" t="s">
        <v>81</v>
      </c>
      <c r="H1226" s="207" t="s">
        <v>328</v>
      </c>
      <c r="I1226" s="209">
        <v>3566.08</v>
      </c>
      <c r="J1226" s="204"/>
      <c r="K1226" s="210" t="s">
        <v>292</v>
      </c>
      <c r="L1226" s="78"/>
      <c r="M1226" s="78"/>
      <c r="N1226" s="78"/>
      <c r="O1226" s="149"/>
    </row>
    <row r="1227" spans="1:15" ht="15" customHeight="1" x14ac:dyDescent="0.35">
      <c r="A1227" s="201" t="s">
        <v>590</v>
      </c>
      <c r="B1227" s="207" t="s">
        <v>591</v>
      </c>
      <c r="C1227" s="208" t="s">
        <v>458</v>
      </c>
      <c r="D1227" s="207" t="s">
        <v>459</v>
      </c>
      <c r="E1227" s="207" t="s">
        <v>452</v>
      </c>
      <c r="F1227" s="207" t="s">
        <v>453</v>
      </c>
      <c r="G1227" s="207" t="s">
        <v>81</v>
      </c>
      <c r="H1227" s="207" t="s">
        <v>328</v>
      </c>
      <c r="I1227" s="209">
        <v>1277.44</v>
      </c>
      <c r="J1227" s="204"/>
      <c r="K1227" s="210" t="s">
        <v>292</v>
      </c>
      <c r="L1227" s="78"/>
      <c r="M1227" s="78"/>
      <c r="N1227" s="78"/>
      <c r="O1227" s="149"/>
    </row>
    <row r="1228" spans="1:15" ht="15" customHeight="1" x14ac:dyDescent="0.35">
      <c r="A1228" s="201" t="s">
        <v>590</v>
      </c>
      <c r="B1228" s="207" t="s">
        <v>591</v>
      </c>
      <c r="C1228" s="208" t="s">
        <v>458</v>
      </c>
      <c r="D1228" s="207" t="s">
        <v>459</v>
      </c>
      <c r="E1228" s="207" t="s">
        <v>312</v>
      </c>
      <c r="F1228" s="207" t="s">
        <v>313</v>
      </c>
      <c r="G1228" s="207" t="s">
        <v>81</v>
      </c>
      <c r="H1228" s="207" t="s">
        <v>328</v>
      </c>
      <c r="I1228" s="209">
        <v>40922.25</v>
      </c>
      <c r="J1228" s="204"/>
      <c r="K1228" s="210" t="s">
        <v>306</v>
      </c>
      <c r="L1228" s="78"/>
      <c r="M1228" s="78"/>
      <c r="N1228" s="78"/>
      <c r="O1228" s="149"/>
    </row>
    <row r="1229" spans="1:15" ht="15" customHeight="1" x14ac:dyDescent="0.35">
      <c r="A1229" s="201" t="s">
        <v>590</v>
      </c>
      <c r="B1229" s="207" t="s">
        <v>591</v>
      </c>
      <c r="C1229" s="208" t="s">
        <v>458</v>
      </c>
      <c r="D1229" s="207" t="s">
        <v>459</v>
      </c>
      <c r="E1229" s="207" t="s">
        <v>419</v>
      </c>
      <c r="F1229" s="207" t="s">
        <v>420</v>
      </c>
      <c r="G1229" s="207" t="s">
        <v>81</v>
      </c>
      <c r="H1229" s="207" t="s">
        <v>328</v>
      </c>
      <c r="I1229" s="209">
        <v>39108.769999999997</v>
      </c>
      <c r="J1229" s="204"/>
      <c r="K1229" s="210" t="s">
        <v>325</v>
      </c>
      <c r="L1229" s="78"/>
      <c r="M1229" s="78"/>
      <c r="N1229" s="78"/>
      <c r="O1229" s="149"/>
    </row>
    <row r="1230" spans="1:15" ht="15" customHeight="1" x14ac:dyDescent="0.35">
      <c r="A1230" s="201" t="s">
        <v>590</v>
      </c>
      <c r="B1230" s="207" t="s">
        <v>591</v>
      </c>
      <c r="C1230" s="208" t="s">
        <v>458</v>
      </c>
      <c r="D1230" s="207" t="s">
        <v>459</v>
      </c>
      <c r="E1230" s="207" t="s">
        <v>460</v>
      </c>
      <c r="F1230" s="207" t="s">
        <v>461</v>
      </c>
      <c r="G1230" s="207" t="s">
        <v>81</v>
      </c>
      <c r="H1230" s="207" t="s">
        <v>328</v>
      </c>
      <c r="I1230" s="209">
        <v>-265982</v>
      </c>
      <c r="J1230" s="204"/>
      <c r="K1230" s="210" t="s">
        <v>315</v>
      </c>
      <c r="L1230" s="78"/>
      <c r="M1230" s="78"/>
      <c r="N1230" s="78"/>
      <c r="O1230" s="149"/>
    </row>
    <row r="1231" spans="1:15" ht="15" customHeight="1" x14ac:dyDescent="0.35">
      <c r="A1231" s="201" t="s">
        <v>590</v>
      </c>
      <c r="B1231" s="207" t="s">
        <v>591</v>
      </c>
      <c r="C1231" s="208" t="s">
        <v>458</v>
      </c>
      <c r="D1231" s="207" t="s">
        <v>459</v>
      </c>
      <c r="E1231" s="207" t="s">
        <v>320</v>
      </c>
      <c r="F1231" s="207" t="s">
        <v>313</v>
      </c>
      <c r="G1231" s="207" t="s">
        <v>81</v>
      </c>
      <c r="H1231" s="207" t="s">
        <v>328</v>
      </c>
      <c r="I1231" s="209">
        <v>-40922.25</v>
      </c>
      <c r="J1231" s="204"/>
      <c r="K1231" s="210" t="s">
        <v>314</v>
      </c>
      <c r="L1231" s="78"/>
      <c r="M1231" s="78"/>
      <c r="N1231" s="78"/>
      <c r="O1231" s="149"/>
    </row>
    <row r="1232" spans="1:15" ht="15" customHeight="1" x14ac:dyDescent="0.35">
      <c r="A1232" s="201" t="s">
        <v>590</v>
      </c>
      <c r="B1232" s="207" t="s">
        <v>591</v>
      </c>
      <c r="C1232" s="208" t="s">
        <v>458</v>
      </c>
      <c r="D1232" s="207" t="s">
        <v>459</v>
      </c>
      <c r="E1232" s="207" t="s">
        <v>430</v>
      </c>
      <c r="F1232" s="207" t="s">
        <v>431</v>
      </c>
      <c r="G1232" s="207" t="s">
        <v>81</v>
      </c>
      <c r="H1232" s="207" t="s">
        <v>328</v>
      </c>
      <c r="I1232" s="209">
        <v>-46531.09</v>
      </c>
      <c r="J1232" s="204"/>
      <c r="K1232" s="210" t="s">
        <v>325</v>
      </c>
      <c r="L1232" s="78"/>
      <c r="M1232" s="78"/>
      <c r="N1232" s="78"/>
      <c r="O1232" s="149"/>
    </row>
    <row r="1233" spans="1:15" ht="15" customHeight="1" x14ac:dyDescent="0.35">
      <c r="A1233" s="201" t="s">
        <v>596</v>
      </c>
      <c r="B1233" s="207" t="s">
        <v>597</v>
      </c>
      <c r="C1233" s="208" t="s">
        <v>286</v>
      </c>
      <c r="D1233" s="207" t="s">
        <v>287</v>
      </c>
      <c r="E1233" s="207" t="s">
        <v>345</v>
      </c>
      <c r="F1233" s="207" t="s">
        <v>346</v>
      </c>
      <c r="G1233" s="207" t="s">
        <v>81</v>
      </c>
      <c r="H1233" s="207" t="s">
        <v>328</v>
      </c>
      <c r="I1233" s="209">
        <v>9166005.0899999999</v>
      </c>
      <c r="J1233" s="204"/>
      <c r="K1233" s="210" t="s">
        <v>293</v>
      </c>
      <c r="L1233" s="78"/>
      <c r="M1233" s="78"/>
      <c r="N1233" s="78"/>
      <c r="O1233" s="149"/>
    </row>
    <row r="1234" spans="1:15" ht="15" customHeight="1" x14ac:dyDescent="0.35">
      <c r="A1234" s="201" t="s">
        <v>596</v>
      </c>
      <c r="B1234" s="207" t="s">
        <v>597</v>
      </c>
      <c r="C1234" s="208" t="s">
        <v>286</v>
      </c>
      <c r="D1234" s="207" t="s">
        <v>287</v>
      </c>
      <c r="E1234" s="207" t="s">
        <v>345</v>
      </c>
      <c r="F1234" s="207" t="s">
        <v>346</v>
      </c>
      <c r="G1234" s="207" t="s">
        <v>421</v>
      </c>
      <c r="H1234" s="207" t="s">
        <v>422</v>
      </c>
      <c r="I1234" s="209">
        <v>3420.32</v>
      </c>
      <c r="J1234" s="204"/>
      <c r="K1234" s="210" t="s">
        <v>324</v>
      </c>
      <c r="L1234" s="78"/>
      <c r="M1234" s="78"/>
      <c r="N1234" s="78"/>
      <c r="O1234" s="149"/>
    </row>
    <row r="1235" spans="1:15" ht="15" customHeight="1" x14ac:dyDescent="0.35">
      <c r="A1235" s="201" t="s">
        <v>596</v>
      </c>
      <c r="B1235" s="207" t="s">
        <v>597</v>
      </c>
      <c r="C1235" s="208" t="s">
        <v>286</v>
      </c>
      <c r="D1235" s="207" t="s">
        <v>287</v>
      </c>
      <c r="E1235" s="207" t="s">
        <v>363</v>
      </c>
      <c r="F1235" s="207" t="s">
        <v>364</v>
      </c>
      <c r="G1235" s="207" t="s">
        <v>81</v>
      </c>
      <c r="H1235" s="207" t="s">
        <v>328</v>
      </c>
      <c r="I1235" s="209">
        <v>711455.68</v>
      </c>
      <c r="J1235" s="204"/>
      <c r="K1235" s="210" t="s">
        <v>293</v>
      </c>
      <c r="L1235" s="78"/>
      <c r="M1235" s="78"/>
      <c r="N1235" s="78"/>
      <c r="O1235" s="149"/>
    </row>
    <row r="1236" spans="1:15" ht="15" customHeight="1" x14ac:dyDescent="0.35">
      <c r="A1236" s="201" t="s">
        <v>596</v>
      </c>
      <c r="B1236" s="207" t="s">
        <v>597</v>
      </c>
      <c r="C1236" s="208" t="s">
        <v>286</v>
      </c>
      <c r="D1236" s="207" t="s">
        <v>287</v>
      </c>
      <c r="E1236" s="207" t="s">
        <v>363</v>
      </c>
      <c r="F1236" s="207" t="s">
        <v>364</v>
      </c>
      <c r="G1236" s="207" t="s">
        <v>508</v>
      </c>
      <c r="H1236" s="207" t="s">
        <v>509</v>
      </c>
      <c r="I1236" s="209">
        <v>18124.37</v>
      </c>
      <c r="J1236" s="204"/>
      <c r="K1236" s="210" t="s">
        <v>293</v>
      </c>
      <c r="L1236" s="78"/>
      <c r="M1236" s="78"/>
      <c r="N1236" s="78"/>
      <c r="O1236" s="149"/>
    </row>
    <row r="1237" spans="1:15" ht="15" customHeight="1" x14ac:dyDescent="0.35">
      <c r="A1237" s="201" t="s">
        <v>596</v>
      </c>
      <c r="B1237" s="207" t="s">
        <v>597</v>
      </c>
      <c r="C1237" s="208" t="s">
        <v>286</v>
      </c>
      <c r="D1237" s="207" t="s">
        <v>287</v>
      </c>
      <c r="E1237" s="207" t="s">
        <v>363</v>
      </c>
      <c r="F1237" s="207" t="s">
        <v>364</v>
      </c>
      <c r="G1237" s="207" t="s">
        <v>421</v>
      </c>
      <c r="H1237" s="207" t="s">
        <v>422</v>
      </c>
      <c r="I1237" s="209">
        <v>3295.33</v>
      </c>
      <c r="J1237" s="204"/>
      <c r="K1237" s="210" t="s">
        <v>324</v>
      </c>
      <c r="L1237" s="78"/>
      <c r="M1237" s="78"/>
      <c r="N1237" s="78"/>
      <c r="O1237" s="149"/>
    </row>
    <row r="1238" spans="1:15" ht="15" customHeight="1" x14ac:dyDescent="0.35">
      <c r="A1238" s="201" t="s">
        <v>596</v>
      </c>
      <c r="B1238" s="207" t="s">
        <v>597</v>
      </c>
      <c r="C1238" s="208" t="s">
        <v>286</v>
      </c>
      <c r="D1238" s="207" t="s">
        <v>287</v>
      </c>
      <c r="E1238" s="207" t="s">
        <v>488</v>
      </c>
      <c r="F1238" s="207" t="s">
        <v>489</v>
      </c>
      <c r="G1238" s="207" t="s">
        <v>81</v>
      </c>
      <c r="H1238" s="207" t="s">
        <v>328</v>
      </c>
      <c r="I1238" s="209">
        <v>235.72</v>
      </c>
      <c r="J1238" s="204"/>
      <c r="K1238" s="210" t="s">
        <v>293</v>
      </c>
      <c r="L1238" s="78"/>
      <c r="M1238" s="78"/>
      <c r="N1238" s="78"/>
      <c r="O1238" s="149"/>
    </row>
    <row r="1239" spans="1:15" ht="15" customHeight="1" x14ac:dyDescent="0.35">
      <c r="A1239" s="201" t="s">
        <v>596</v>
      </c>
      <c r="B1239" s="207" t="s">
        <v>597</v>
      </c>
      <c r="C1239" s="208" t="s">
        <v>286</v>
      </c>
      <c r="D1239" s="207" t="s">
        <v>287</v>
      </c>
      <c r="E1239" s="207" t="s">
        <v>488</v>
      </c>
      <c r="F1239" s="207" t="s">
        <v>489</v>
      </c>
      <c r="G1239" s="207" t="s">
        <v>425</v>
      </c>
      <c r="H1239" s="207" t="s">
        <v>426</v>
      </c>
      <c r="I1239" s="209">
        <v>73.150000000000006</v>
      </c>
      <c r="J1239" s="204"/>
      <c r="K1239" s="210" t="s">
        <v>321</v>
      </c>
      <c r="L1239" s="78"/>
      <c r="M1239" s="78"/>
      <c r="N1239" s="78"/>
      <c r="O1239" s="149" t="s">
        <v>427</v>
      </c>
    </row>
    <row r="1240" spans="1:15" ht="15" customHeight="1" x14ac:dyDescent="0.35">
      <c r="A1240" s="201" t="s">
        <v>596</v>
      </c>
      <c r="B1240" s="207" t="s">
        <v>597</v>
      </c>
      <c r="C1240" s="208" t="s">
        <v>286</v>
      </c>
      <c r="D1240" s="207" t="s">
        <v>287</v>
      </c>
      <c r="E1240" s="207" t="s">
        <v>365</v>
      </c>
      <c r="F1240" s="207" t="s">
        <v>366</v>
      </c>
      <c r="G1240" s="207" t="s">
        <v>81</v>
      </c>
      <c r="H1240" s="207" t="s">
        <v>328</v>
      </c>
      <c r="I1240" s="209">
        <v>55510.22</v>
      </c>
      <c r="J1240" s="204"/>
      <c r="K1240" s="210" t="s">
        <v>293</v>
      </c>
      <c r="L1240" s="78"/>
      <c r="M1240" s="78"/>
      <c r="N1240" s="78"/>
      <c r="O1240" s="149"/>
    </row>
    <row r="1241" spans="1:15" ht="15" customHeight="1" x14ac:dyDescent="0.35">
      <c r="A1241" s="201" t="s">
        <v>596</v>
      </c>
      <c r="B1241" s="207" t="s">
        <v>597</v>
      </c>
      <c r="C1241" s="208" t="s">
        <v>286</v>
      </c>
      <c r="D1241" s="207" t="s">
        <v>287</v>
      </c>
      <c r="E1241" s="207" t="s">
        <v>365</v>
      </c>
      <c r="F1241" s="207" t="s">
        <v>366</v>
      </c>
      <c r="G1241" s="207" t="s">
        <v>425</v>
      </c>
      <c r="H1241" s="207" t="s">
        <v>426</v>
      </c>
      <c r="I1241" s="209">
        <v>5786.77</v>
      </c>
      <c r="J1241" s="204"/>
      <c r="K1241" s="210" t="s">
        <v>321</v>
      </c>
      <c r="L1241" s="78"/>
      <c r="M1241" s="78"/>
      <c r="N1241" s="78"/>
      <c r="O1241" s="149" t="s">
        <v>427</v>
      </c>
    </row>
    <row r="1242" spans="1:15" ht="15" customHeight="1" x14ac:dyDescent="0.35">
      <c r="A1242" s="201" t="s">
        <v>596</v>
      </c>
      <c r="B1242" s="207" t="s">
        <v>597</v>
      </c>
      <c r="C1242" s="208" t="s">
        <v>286</v>
      </c>
      <c r="D1242" s="207" t="s">
        <v>287</v>
      </c>
      <c r="E1242" s="207" t="s">
        <v>365</v>
      </c>
      <c r="F1242" s="207" t="s">
        <v>366</v>
      </c>
      <c r="G1242" s="207" t="s">
        <v>421</v>
      </c>
      <c r="H1242" s="207" t="s">
        <v>422</v>
      </c>
      <c r="I1242" s="209">
        <v>77294.62</v>
      </c>
      <c r="J1242" s="204"/>
      <c r="K1242" s="210" t="s">
        <v>324</v>
      </c>
      <c r="L1242" s="78"/>
      <c r="M1242" s="78"/>
      <c r="N1242" s="78"/>
      <c r="O1242" s="149"/>
    </row>
    <row r="1243" spans="1:15" ht="15" customHeight="1" x14ac:dyDescent="0.35">
      <c r="A1243" s="201" t="s">
        <v>596</v>
      </c>
      <c r="B1243" s="207" t="s">
        <v>597</v>
      </c>
      <c r="C1243" s="208" t="s">
        <v>286</v>
      </c>
      <c r="D1243" s="207" t="s">
        <v>287</v>
      </c>
      <c r="E1243" s="207" t="s">
        <v>464</v>
      </c>
      <c r="F1243" s="207" t="s">
        <v>465</v>
      </c>
      <c r="G1243" s="207" t="s">
        <v>81</v>
      </c>
      <c r="H1243" s="207" t="s">
        <v>328</v>
      </c>
      <c r="I1243" s="209">
        <v>49322.58</v>
      </c>
      <c r="J1243" s="204"/>
      <c r="K1243" s="210" t="s">
        <v>293</v>
      </c>
      <c r="L1243" s="78"/>
      <c r="M1243" s="78"/>
      <c r="N1243" s="78"/>
      <c r="O1243" s="149"/>
    </row>
    <row r="1244" spans="1:15" ht="15" customHeight="1" x14ac:dyDescent="0.35">
      <c r="A1244" s="201" t="s">
        <v>596</v>
      </c>
      <c r="B1244" s="207" t="s">
        <v>597</v>
      </c>
      <c r="C1244" s="208" t="s">
        <v>286</v>
      </c>
      <c r="D1244" s="207" t="s">
        <v>287</v>
      </c>
      <c r="E1244" s="207" t="s">
        <v>442</v>
      </c>
      <c r="F1244" s="207" t="s">
        <v>443</v>
      </c>
      <c r="G1244" s="207" t="s">
        <v>81</v>
      </c>
      <c r="H1244" s="207" t="s">
        <v>328</v>
      </c>
      <c r="I1244" s="209">
        <v>9886.02</v>
      </c>
      <c r="J1244" s="204"/>
      <c r="K1244" s="210" t="s">
        <v>293</v>
      </c>
      <c r="L1244" s="78"/>
      <c r="M1244" s="78"/>
      <c r="N1244" s="78"/>
      <c r="O1244" s="149"/>
    </row>
    <row r="1245" spans="1:15" ht="15" customHeight="1" x14ac:dyDescent="0.35">
      <c r="A1245" s="201" t="s">
        <v>596</v>
      </c>
      <c r="B1245" s="207" t="s">
        <v>597</v>
      </c>
      <c r="C1245" s="208" t="s">
        <v>286</v>
      </c>
      <c r="D1245" s="207" t="s">
        <v>287</v>
      </c>
      <c r="E1245" s="207" t="s">
        <v>444</v>
      </c>
      <c r="F1245" s="207" t="s">
        <v>445</v>
      </c>
      <c r="G1245" s="207" t="s">
        <v>81</v>
      </c>
      <c r="H1245" s="207" t="s">
        <v>328</v>
      </c>
      <c r="I1245" s="209">
        <v>70203.34</v>
      </c>
      <c r="J1245" s="204"/>
      <c r="K1245" s="210" t="s">
        <v>293</v>
      </c>
      <c r="L1245" s="78"/>
      <c r="M1245" s="78"/>
      <c r="N1245" s="78"/>
      <c r="O1245" s="149"/>
    </row>
    <row r="1246" spans="1:15" ht="15" customHeight="1" x14ac:dyDescent="0.35">
      <c r="A1246" s="201" t="s">
        <v>596</v>
      </c>
      <c r="B1246" s="207" t="s">
        <v>597</v>
      </c>
      <c r="C1246" s="208" t="s">
        <v>286</v>
      </c>
      <c r="D1246" s="207" t="s">
        <v>287</v>
      </c>
      <c r="E1246" s="207" t="s">
        <v>446</v>
      </c>
      <c r="F1246" s="207" t="s">
        <v>447</v>
      </c>
      <c r="G1246" s="207" t="s">
        <v>81</v>
      </c>
      <c r="H1246" s="207" t="s">
        <v>328</v>
      </c>
      <c r="I1246" s="209">
        <v>34067.06</v>
      </c>
      <c r="J1246" s="204"/>
      <c r="K1246" s="210" t="s">
        <v>293</v>
      </c>
      <c r="L1246" s="78"/>
      <c r="M1246" s="78"/>
      <c r="N1246" s="78"/>
      <c r="O1246" s="149"/>
    </row>
    <row r="1247" spans="1:15" ht="15" customHeight="1" x14ac:dyDescent="0.35">
      <c r="A1247" s="201" t="s">
        <v>596</v>
      </c>
      <c r="B1247" s="207" t="s">
        <v>597</v>
      </c>
      <c r="C1247" s="208" t="s">
        <v>286</v>
      </c>
      <c r="D1247" s="207" t="s">
        <v>287</v>
      </c>
      <c r="E1247" s="207" t="s">
        <v>349</v>
      </c>
      <c r="F1247" s="207" t="s">
        <v>350</v>
      </c>
      <c r="G1247" s="207" t="s">
        <v>81</v>
      </c>
      <c r="H1247" s="207" t="s">
        <v>328</v>
      </c>
      <c r="I1247" s="209">
        <v>1399853.23</v>
      </c>
      <c r="J1247" s="204"/>
      <c r="K1247" s="210" t="s">
        <v>296</v>
      </c>
      <c r="L1247" s="78"/>
      <c r="M1247" s="78"/>
      <c r="N1247" s="78"/>
      <c r="O1247" s="149"/>
    </row>
    <row r="1248" spans="1:15" ht="15" customHeight="1" x14ac:dyDescent="0.35">
      <c r="A1248" s="201" t="s">
        <v>596</v>
      </c>
      <c r="B1248" s="207" t="s">
        <v>597</v>
      </c>
      <c r="C1248" s="208" t="s">
        <v>286</v>
      </c>
      <c r="D1248" s="207" t="s">
        <v>287</v>
      </c>
      <c r="E1248" s="207" t="s">
        <v>349</v>
      </c>
      <c r="F1248" s="207" t="s">
        <v>350</v>
      </c>
      <c r="G1248" s="207" t="s">
        <v>425</v>
      </c>
      <c r="H1248" s="207" t="s">
        <v>426</v>
      </c>
      <c r="I1248" s="209">
        <v>733.15</v>
      </c>
      <c r="J1248" s="204"/>
      <c r="K1248" s="210" t="s">
        <v>321</v>
      </c>
      <c r="L1248" s="78"/>
      <c r="M1248" s="78"/>
      <c r="N1248" s="78"/>
      <c r="O1248" s="149" t="s">
        <v>427</v>
      </c>
    </row>
    <row r="1249" spans="1:15" ht="15" customHeight="1" x14ac:dyDescent="0.35">
      <c r="A1249" s="201" t="s">
        <v>596</v>
      </c>
      <c r="B1249" s="207" t="s">
        <v>597</v>
      </c>
      <c r="C1249" s="208" t="s">
        <v>286</v>
      </c>
      <c r="D1249" s="207" t="s">
        <v>287</v>
      </c>
      <c r="E1249" s="207" t="s">
        <v>349</v>
      </c>
      <c r="F1249" s="207" t="s">
        <v>350</v>
      </c>
      <c r="G1249" s="207" t="s">
        <v>508</v>
      </c>
      <c r="H1249" s="207" t="s">
        <v>509</v>
      </c>
      <c r="I1249" s="209">
        <v>2314.0700000000002</v>
      </c>
      <c r="J1249" s="204"/>
      <c r="K1249" s="210" t="s">
        <v>296</v>
      </c>
      <c r="L1249" s="78"/>
      <c r="M1249" s="78"/>
      <c r="N1249" s="78"/>
      <c r="O1249" s="149"/>
    </row>
    <row r="1250" spans="1:15" ht="15" customHeight="1" x14ac:dyDescent="0.35">
      <c r="A1250" s="201" t="s">
        <v>596</v>
      </c>
      <c r="B1250" s="207" t="s">
        <v>597</v>
      </c>
      <c r="C1250" s="208" t="s">
        <v>286</v>
      </c>
      <c r="D1250" s="207" t="s">
        <v>287</v>
      </c>
      <c r="E1250" s="207" t="s">
        <v>349</v>
      </c>
      <c r="F1250" s="207" t="s">
        <v>350</v>
      </c>
      <c r="G1250" s="207" t="s">
        <v>421</v>
      </c>
      <c r="H1250" s="207" t="s">
        <v>422</v>
      </c>
      <c r="I1250" s="209">
        <v>10726.24</v>
      </c>
      <c r="J1250" s="204"/>
      <c r="K1250" s="210" t="s">
        <v>324</v>
      </c>
      <c r="L1250" s="78"/>
      <c r="M1250" s="78"/>
      <c r="N1250" s="78"/>
      <c r="O1250" s="149"/>
    </row>
    <row r="1251" spans="1:15" ht="15" customHeight="1" x14ac:dyDescent="0.35">
      <c r="A1251" s="201" t="s">
        <v>596</v>
      </c>
      <c r="B1251" s="207" t="s">
        <v>597</v>
      </c>
      <c r="C1251" s="208" t="s">
        <v>286</v>
      </c>
      <c r="D1251" s="207" t="s">
        <v>287</v>
      </c>
      <c r="E1251" s="207" t="s">
        <v>351</v>
      </c>
      <c r="F1251" s="207" t="s">
        <v>352</v>
      </c>
      <c r="G1251" s="207" t="s">
        <v>81</v>
      </c>
      <c r="H1251" s="207" t="s">
        <v>328</v>
      </c>
      <c r="I1251" s="209">
        <v>15028.13</v>
      </c>
      <c r="J1251" s="204"/>
      <c r="K1251" s="210" t="s">
        <v>293</v>
      </c>
      <c r="L1251" s="78"/>
      <c r="M1251" s="78"/>
      <c r="N1251" s="78"/>
      <c r="O1251" s="149"/>
    </row>
    <row r="1252" spans="1:15" ht="15" customHeight="1" x14ac:dyDescent="0.35">
      <c r="A1252" s="201" t="s">
        <v>596</v>
      </c>
      <c r="B1252" s="207" t="s">
        <v>597</v>
      </c>
      <c r="C1252" s="208" t="s">
        <v>286</v>
      </c>
      <c r="D1252" s="207" t="s">
        <v>287</v>
      </c>
      <c r="E1252" s="207" t="s">
        <v>353</v>
      </c>
      <c r="F1252" s="207" t="s">
        <v>354</v>
      </c>
      <c r="G1252" s="207" t="s">
        <v>81</v>
      </c>
      <c r="H1252" s="207" t="s">
        <v>328</v>
      </c>
      <c r="I1252" s="209">
        <v>-15028.13</v>
      </c>
      <c r="J1252" s="204"/>
      <c r="K1252" s="210" t="s">
        <v>293</v>
      </c>
      <c r="L1252" s="78"/>
      <c r="M1252" s="78"/>
      <c r="N1252" s="78"/>
      <c r="O1252" s="149"/>
    </row>
    <row r="1253" spans="1:15" ht="15" customHeight="1" x14ac:dyDescent="0.35">
      <c r="A1253" s="201" t="s">
        <v>596</v>
      </c>
      <c r="B1253" s="207" t="s">
        <v>597</v>
      </c>
      <c r="C1253" s="208" t="s">
        <v>286</v>
      </c>
      <c r="D1253" s="207" t="s">
        <v>287</v>
      </c>
      <c r="E1253" s="207" t="s">
        <v>355</v>
      </c>
      <c r="F1253" s="207" t="s">
        <v>356</v>
      </c>
      <c r="G1253" s="207" t="s">
        <v>81</v>
      </c>
      <c r="H1253" s="207" t="s">
        <v>328</v>
      </c>
      <c r="I1253" s="209">
        <v>1453755.8</v>
      </c>
      <c r="J1253" s="204"/>
      <c r="K1253" s="210" t="s">
        <v>301</v>
      </c>
      <c r="L1253" s="78"/>
      <c r="M1253" s="78"/>
      <c r="N1253" s="78"/>
      <c r="O1253" s="149"/>
    </row>
    <row r="1254" spans="1:15" ht="15" customHeight="1" x14ac:dyDescent="0.35">
      <c r="A1254" s="201" t="s">
        <v>596</v>
      </c>
      <c r="B1254" s="207" t="s">
        <v>597</v>
      </c>
      <c r="C1254" s="208" t="s">
        <v>286</v>
      </c>
      <c r="D1254" s="207" t="s">
        <v>287</v>
      </c>
      <c r="E1254" s="207" t="s">
        <v>355</v>
      </c>
      <c r="F1254" s="207" t="s">
        <v>356</v>
      </c>
      <c r="G1254" s="207" t="s">
        <v>425</v>
      </c>
      <c r="H1254" s="207" t="s">
        <v>426</v>
      </c>
      <c r="I1254" s="209">
        <v>929.61</v>
      </c>
      <c r="J1254" s="204"/>
      <c r="K1254" s="210" t="s">
        <v>321</v>
      </c>
      <c r="L1254" s="78"/>
      <c r="M1254" s="78"/>
      <c r="N1254" s="78"/>
      <c r="O1254" s="149" t="s">
        <v>427</v>
      </c>
    </row>
    <row r="1255" spans="1:15" ht="15" customHeight="1" x14ac:dyDescent="0.35">
      <c r="A1255" s="201" t="s">
        <v>596</v>
      </c>
      <c r="B1255" s="207" t="s">
        <v>597</v>
      </c>
      <c r="C1255" s="208" t="s">
        <v>286</v>
      </c>
      <c r="D1255" s="207" t="s">
        <v>287</v>
      </c>
      <c r="E1255" s="207" t="s">
        <v>355</v>
      </c>
      <c r="F1255" s="207" t="s">
        <v>356</v>
      </c>
      <c r="G1255" s="207" t="s">
        <v>508</v>
      </c>
      <c r="H1255" s="207" t="s">
        <v>509</v>
      </c>
      <c r="I1255" s="209">
        <v>2881.78</v>
      </c>
      <c r="J1255" s="204"/>
      <c r="K1255" s="210" t="s">
        <v>301</v>
      </c>
      <c r="L1255" s="78"/>
      <c r="M1255" s="78"/>
      <c r="N1255" s="78"/>
      <c r="O1255" s="149"/>
    </row>
    <row r="1256" spans="1:15" ht="15" customHeight="1" x14ac:dyDescent="0.35">
      <c r="A1256" s="201" t="s">
        <v>596</v>
      </c>
      <c r="B1256" s="207" t="s">
        <v>597</v>
      </c>
      <c r="C1256" s="208" t="s">
        <v>286</v>
      </c>
      <c r="D1256" s="207" t="s">
        <v>287</v>
      </c>
      <c r="E1256" s="207" t="s">
        <v>355</v>
      </c>
      <c r="F1256" s="207" t="s">
        <v>356</v>
      </c>
      <c r="G1256" s="207" t="s">
        <v>421</v>
      </c>
      <c r="H1256" s="207" t="s">
        <v>422</v>
      </c>
      <c r="I1256" s="209">
        <v>13357.97</v>
      </c>
      <c r="J1256" s="204"/>
      <c r="K1256" s="210" t="s">
        <v>324</v>
      </c>
      <c r="L1256" s="78"/>
      <c r="M1256" s="78"/>
      <c r="N1256" s="78"/>
      <c r="O1256" s="149"/>
    </row>
    <row r="1257" spans="1:15" ht="15" customHeight="1" x14ac:dyDescent="0.35">
      <c r="A1257" s="201" t="s">
        <v>596</v>
      </c>
      <c r="B1257" s="207" t="s">
        <v>597</v>
      </c>
      <c r="C1257" s="208" t="s">
        <v>286</v>
      </c>
      <c r="D1257" s="207" t="s">
        <v>287</v>
      </c>
      <c r="E1257" s="207" t="s">
        <v>415</v>
      </c>
      <c r="F1257" s="207" t="s">
        <v>416</v>
      </c>
      <c r="G1257" s="207" t="s">
        <v>81</v>
      </c>
      <c r="H1257" s="207" t="s">
        <v>328</v>
      </c>
      <c r="I1257" s="209">
        <v>10348.64</v>
      </c>
      <c r="J1257" s="204"/>
      <c r="K1257" s="210" t="s">
        <v>292</v>
      </c>
      <c r="L1257" s="78"/>
      <c r="M1257" s="78"/>
      <c r="N1257" s="78"/>
      <c r="O1257" s="149"/>
    </row>
    <row r="1258" spans="1:15" ht="15" customHeight="1" x14ac:dyDescent="0.35">
      <c r="A1258" s="201" t="s">
        <v>596</v>
      </c>
      <c r="B1258" s="207" t="s">
        <v>597</v>
      </c>
      <c r="C1258" s="208" t="s">
        <v>286</v>
      </c>
      <c r="D1258" s="207" t="s">
        <v>287</v>
      </c>
      <c r="E1258" s="207" t="s">
        <v>448</v>
      </c>
      <c r="F1258" s="207" t="s">
        <v>449</v>
      </c>
      <c r="G1258" s="207" t="s">
        <v>81</v>
      </c>
      <c r="H1258" s="207" t="s">
        <v>328</v>
      </c>
      <c r="I1258" s="209">
        <v>3560</v>
      </c>
      <c r="J1258" s="204"/>
      <c r="K1258" s="210" t="s">
        <v>292</v>
      </c>
      <c r="L1258" s="78"/>
      <c r="M1258" s="78"/>
      <c r="N1258" s="78"/>
      <c r="O1258" s="149"/>
    </row>
    <row r="1259" spans="1:15" ht="15" customHeight="1" x14ac:dyDescent="0.35">
      <c r="A1259" s="201" t="s">
        <v>596</v>
      </c>
      <c r="B1259" s="207" t="s">
        <v>597</v>
      </c>
      <c r="C1259" s="208" t="s">
        <v>286</v>
      </c>
      <c r="D1259" s="207" t="s">
        <v>287</v>
      </c>
      <c r="E1259" s="207" t="s">
        <v>448</v>
      </c>
      <c r="F1259" s="207" t="s">
        <v>449</v>
      </c>
      <c r="G1259" s="207" t="s">
        <v>598</v>
      </c>
      <c r="H1259" s="207" t="s">
        <v>599</v>
      </c>
      <c r="I1259" s="209">
        <v>2817.6</v>
      </c>
      <c r="J1259" s="204"/>
      <c r="K1259" s="210" t="s">
        <v>324</v>
      </c>
      <c r="L1259" s="78"/>
      <c r="M1259" s="78"/>
      <c r="N1259" s="78"/>
      <c r="O1259" s="149"/>
    </row>
    <row r="1260" spans="1:15" ht="15" customHeight="1" x14ac:dyDescent="0.35">
      <c r="A1260" s="201" t="s">
        <v>596</v>
      </c>
      <c r="B1260" s="207" t="s">
        <v>597</v>
      </c>
      <c r="C1260" s="208" t="s">
        <v>286</v>
      </c>
      <c r="D1260" s="207" t="s">
        <v>287</v>
      </c>
      <c r="E1260" s="207" t="s">
        <v>448</v>
      </c>
      <c r="F1260" s="207" t="s">
        <v>449</v>
      </c>
      <c r="G1260" s="207" t="s">
        <v>421</v>
      </c>
      <c r="H1260" s="207" t="s">
        <v>422</v>
      </c>
      <c r="I1260" s="209">
        <v>552</v>
      </c>
      <c r="J1260" s="204"/>
      <c r="K1260" s="210" t="s">
        <v>324</v>
      </c>
      <c r="L1260" s="78"/>
      <c r="M1260" s="78"/>
      <c r="N1260" s="78"/>
      <c r="O1260" s="149"/>
    </row>
    <row r="1261" spans="1:15" ht="15" customHeight="1" x14ac:dyDescent="0.35">
      <c r="A1261" s="201" t="s">
        <v>596</v>
      </c>
      <c r="B1261" s="207" t="s">
        <v>597</v>
      </c>
      <c r="C1261" s="208" t="s">
        <v>286</v>
      </c>
      <c r="D1261" s="207" t="s">
        <v>287</v>
      </c>
      <c r="E1261" s="207" t="s">
        <v>474</v>
      </c>
      <c r="F1261" s="207" t="s">
        <v>475</v>
      </c>
      <c r="G1261" s="207" t="s">
        <v>81</v>
      </c>
      <c r="H1261" s="207" t="s">
        <v>328</v>
      </c>
      <c r="I1261" s="209">
        <v>1240.82</v>
      </c>
      <c r="J1261" s="204"/>
      <c r="K1261" s="210" t="s">
        <v>292</v>
      </c>
      <c r="L1261" s="78"/>
      <c r="M1261" s="78"/>
      <c r="N1261" s="78"/>
      <c r="O1261" s="149"/>
    </row>
    <row r="1262" spans="1:15" ht="15" customHeight="1" x14ac:dyDescent="0.35">
      <c r="A1262" s="201" t="s">
        <v>596</v>
      </c>
      <c r="B1262" s="207" t="s">
        <v>597</v>
      </c>
      <c r="C1262" s="208" t="s">
        <v>286</v>
      </c>
      <c r="D1262" s="207" t="s">
        <v>287</v>
      </c>
      <c r="E1262" s="207" t="s">
        <v>373</v>
      </c>
      <c r="F1262" s="207" t="s">
        <v>374</v>
      </c>
      <c r="G1262" s="207" t="s">
        <v>81</v>
      </c>
      <c r="H1262" s="207" t="s">
        <v>328</v>
      </c>
      <c r="I1262" s="209">
        <v>612.91</v>
      </c>
      <c r="J1262" s="204"/>
      <c r="K1262" s="210" t="s">
        <v>292</v>
      </c>
      <c r="L1262" s="78"/>
      <c r="M1262" s="78"/>
      <c r="N1262" s="78"/>
      <c r="O1262" s="149"/>
    </row>
    <row r="1263" spans="1:15" ht="15" customHeight="1" x14ac:dyDescent="0.35">
      <c r="A1263" s="201" t="s">
        <v>596</v>
      </c>
      <c r="B1263" s="207" t="s">
        <v>597</v>
      </c>
      <c r="C1263" s="208" t="s">
        <v>286</v>
      </c>
      <c r="D1263" s="207" t="s">
        <v>287</v>
      </c>
      <c r="E1263" s="207" t="s">
        <v>375</v>
      </c>
      <c r="F1263" s="207" t="s">
        <v>376</v>
      </c>
      <c r="G1263" s="207" t="s">
        <v>81</v>
      </c>
      <c r="H1263" s="207" t="s">
        <v>328</v>
      </c>
      <c r="I1263" s="209">
        <v>59775.58</v>
      </c>
      <c r="J1263" s="204"/>
      <c r="K1263" s="210" t="s">
        <v>292</v>
      </c>
      <c r="L1263" s="78"/>
      <c r="M1263" s="78"/>
      <c r="N1263" s="78"/>
      <c r="O1263" s="149"/>
    </row>
    <row r="1264" spans="1:15" ht="15" customHeight="1" x14ac:dyDescent="0.35">
      <c r="A1264" s="201" t="s">
        <v>596</v>
      </c>
      <c r="B1264" s="207" t="s">
        <v>597</v>
      </c>
      <c r="C1264" s="208" t="s">
        <v>286</v>
      </c>
      <c r="D1264" s="207" t="s">
        <v>287</v>
      </c>
      <c r="E1264" s="207" t="s">
        <v>434</v>
      </c>
      <c r="F1264" s="207" t="s">
        <v>435</v>
      </c>
      <c r="G1264" s="207" t="s">
        <v>81</v>
      </c>
      <c r="H1264" s="207" t="s">
        <v>328</v>
      </c>
      <c r="I1264" s="209">
        <v>366</v>
      </c>
      <c r="J1264" s="204"/>
      <c r="K1264" s="210" t="s">
        <v>292</v>
      </c>
      <c r="L1264" s="78"/>
      <c r="M1264" s="78"/>
      <c r="N1264" s="78"/>
      <c r="O1264" s="149"/>
    </row>
    <row r="1265" spans="1:15" ht="15" customHeight="1" x14ac:dyDescent="0.35">
      <c r="A1265" s="201" t="s">
        <v>596</v>
      </c>
      <c r="B1265" s="207" t="s">
        <v>597</v>
      </c>
      <c r="C1265" s="208" t="s">
        <v>286</v>
      </c>
      <c r="D1265" s="207" t="s">
        <v>287</v>
      </c>
      <c r="E1265" s="207" t="s">
        <v>288</v>
      </c>
      <c r="F1265" s="207" t="s">
        <v>289</v>
      </c>
      <c r="G1265" s="207" t="s">
        <v>81</v>
      </c>
      <c r="H1265" s="207" t="s">
        <v>328</v>
      </c>
      <c r="I1265" s="209">
        <v>3397.16</v>
      </c>
      <c r="J1265" s="204"/>
      <c r="K1265" s="210" t="s">
        <v>292</v>
      </c>
      <c r="L1265" s="78"/>
      <c r="M1265" s="78"/>
      <c r="N1265" s="78"/>
      <c r="O1265" s="149"/>
    </row>
    <row r="1266" spans="1:15" ht="15" customHeight="1" x14ac:dyDescent="0.35">
      <c r="A1266" s="201" t="s">
        <v>596</v>
      </c>
      <c r="B1266" s="207" t="s">
        <v>597</v>
      </c>
      <c r="C1266" s="208" t="s">
        <v>286</v>
      </c>
      <c r="D1266" s="207" t="s">
        <v>287</v>
      </c>
      <c r="E1266" s="207" t="s">
        <v>379</v>
      </c>
      <c r="F1266" s="207" t="s">
        <v>380</v>
      </c>
      <c r="G1266" s="207" t="s">
        <v>81</v>
      </c>
      <c r="H1266" s="207" t="s">
        <v>328</v>
      </c>
      <c r="I1266" s="209">
        <v>690.01</v>
      </c>
      <c r="J1266" s="204"/>
      <c r="K1266" s="210" t="s">
        <v>292</v>
      </c>
      <c r="L1266" s="78"/>
      <c r="M1266" s="78"/>
      <c r="N1266" s="78"/>
      <c r="O1266" s="149"/>
    </row>
    <row r="1267" spans="1:15" ht="15" customHeight="1" x14ac:dyDescent="0.35">
      <c r="A1267" s="201" t="s">
        <v>596</v>
      </c>
      <c r="B1267" s="207" t="s">
        <v>597</v>
      </c>
      <c r="C1267" s="208" t="s">
        <v>286</v>
      </c>
      <c r="D1267" s="207" t="s">
        <v>287</v>
      </c>
      <c r="E1267" s="207" t="s">
        <v>359</v>
      </c>
      <c r="F1267" s="207" t="s">
        <v>360</v>
      </c>
      <c r="G1267" s="207" t="s">
        <v>81</v>
      </c>
      <c r="H1267" s="207" t="s">
        <v>328</v>
      </c>
      <c r="I1267" s="209">
        <v>1778.57</v>
      </c>
      <c r="J1267" s="204"/>
      <c r="K1267" s="210" t="s">
        <v>292</v>
      </c>
      <c r="L1267" s="78"/>
      <c r="M1267" s="78"/>
      <c r="N1267" s="78"/>
      <c r="O1267" s="149"/>
    </row>
    <row r="1268" spans="1:15" ht="15" customHeight="1" x14ac:dyDescent="0.35">
      <c r="A1268" s="201" t="s">
        <v>596</v>
      </c>
      <c r="B1268" s="207" t="s">
        <v>597</v>
      </c>
      <c r="C1268" s="208" t="s">
        <v>286</v>
      </c>
      <c r="D1268" s="207" t="s">
        <v>287</v>
      </c>
      <c r="E1268" s="207" t="s">
        <v>359</v>
      </c>
      <c r="F1268" s="207" t="s">
        <v>360</v>
      </c>
      <c r="G1268" s="207" t="s">
        <v>421</v>
      </c>
      <c r="H1268" s="207" t="s">
        <v>422</v>
      </c>
      <c r="I1268" s="209">
        <v>492.86</v>
      </c>
      <c r="J1268" s="204"/>
      <c r="K1268" s="210" t="s">
        <v>324</v>
      </c>
      <c r="L1268" s="78"/>
      <c r="M1268" s="78"/>
      <c r="N1268" s="78"/>
      <c r="O1268" s="149"/>
    </row>
    <row r="1269" spans="1:15" ht="15" customHeight="1" x14ac:dyDescent="0.35">
      <c r="A1269" s="201" t="s">
        <v>596</v>
      </c>
      <c r="B1269" s="207" t="s">
        <v>597</v>
      </c>
      <c r="C1269" s="208" t="s">
        <v>286</v>
      </c>
      <c r="D1269" s="207" t="s">
        <v>287</v>
      </c>
      <c r="E1269" s="207" t="s">
        <v>452</v>
      </c>
      <c r="F1269" s="207" t="s">
        <v>453</v>
      </c>
      <c r="G1269" s="207" t="s">
        <v>81</v>
      </c>
      <c r="H1269" s="207" t="s">
        <v>328</v>
      </c>
      <c r="I1269" s="209">
        <v>25242.26</v>
      </c>
      <c r="J1269" s="204"/>
      <c r="K1269" s="210" t="s">
        <v>292</v>
      </c>
      <c r="L1269" s="78"/>
      <c r="M1269" s="78"/>
      <c r="N1269" s="78"/>
      <c r="O1269" s="149"/>
    </row>
    <row r="1270" spans="1:15" ht="15" customHeight="1" x14ac:dyDescent="0.35">
      <c r="A1270" s="201" t="s">
        <v>596</v>
      </c>
      <c r="B1270" s="207" t="s">
        <v>597</v>
      </c>
      <c r="C1270" s="208" t="s">
        <v>286</v>
      </c>
      <c r="D1270" s="207" t="s">
        <v>287</v>
      </c>
      <c r="E1270" s="207" t="s">
        <v>466</v>
      </c>
      <c r="F1270" s="207" t="s">
        <v>467</v>
      </c>
      <c r="G1270" s="207" t="s">
        <v>81</v>
      </c>
      <c r="H1270" s="207" t="s">
        <v>328</v>
      </c>
      <c r="I1270" s="209">
        <v>14225.31</v>
      </c>
      <c r="J1270" s="204"/>
      <c r="K1270" s="210" t="s">
        <v>292</v>
      </c>
      <c r="L1270" s="78"/>
      <c r="M1270" s="78"/>
      <c r="N1270" s="78"/>
      <c r="O1270" s="149"/>
    </row>
    <row r="1271" spans="1:15" ht="15" customHeight="1" x14ac:dyDescent="0.35">
      <c r="A1271" s="201" t="s">
        <v>596</v>
      </c>
      <c r="B1271" s="207" t="s">
        <v>597</v>
      </c>
      <c r="C1271" s="208" t="s">
        <v>286</v>
      </c>
      <c r="D1271" s="207" t="s">
        <v>287</v>
      </c>
      <c r="E1271" s="207" t="s">
        <v>600</v>
      </c>
      <c r="F1271" s="207" t="s">
        <v>601</v>
      </c>
      <c r="G1271" s="207" t="s">
        <v>81</v>
      </c>
      <c r="H1271" s="207" t="s">
        <v>328</v>
      </c>
      <c r="I1271" s="209">
        <v>3345.25</v>
      </c>
      <c r="J1271" s="204"/>
      <c r="K1271" s="210" t="s">
        <v>292</v>
      </c>
      <c r="L1271" s="78"/>
      <c r="M1271" s="78"/>
      <c r="N1271" s="78"/>
      <c r="O1271" s="149"/>
    </row>
    <row r="1272" spans="1:15" ht="15" customHeight="1" x14ac:dyDescent="0.35">
      <c r="A1272" s="201" t="s">
        <v>596</v>
      </c>
      <c r="B1272" s="207" t="s">
        <v>597</v>
      </c>
      <c r="C1272" s="208" t="s">
        <v>286</v>
      </c>
      <c r="D1272" s="207" t="s">
        <v>287</v>
      </c>
      <c r="E1272" s="207" t="s">
        <v>600</v>
      </c>
      <c r="F1272" s="207" t="s">
        <v>601</v>
      </c>
      <c r="G1272" s="207" t="s">
        <v>598</v>
      </c>
      <c r="H1272" s="207" t="s">
        <v>599</v>
      </c>
      <c r="I1272" s="209">
        <v>870.4</v>
      </c>
      <c r="J1272" s="204"/>
      <c r="K1272" s="210" t="s">
        <v>324</v>
      </c>
      <c r="L1272" s="78"/>
      <c r="M1272" s="78"/>
      <c r="N1272" s="78"/>
      <c r="O1272" s="149"/>
    </row>
    <row r="1273" spans="1:15" ht="15" customHeight="1" x14ac:dyDescent="0.35">
      <c r="A1273" s="201" t="s">
        <v>596</v>
      </c>
      <c r="B1273" s="207" t="s">
        <v>597</v>
      </c>
      <c r="C1273" s="208" t="s">
        <v>286</v>
      </c>
      <c r="D1273" s="207" t="s">
        <v>287</v>
      </c>
      <c r="E1273" s="207" t="s">
        <v>470</v>
      </c>
      <c r="F1273" s="207" t="s">
        <v>471</v>
      </c>
      <c r="G1273" s="207" t="s">
        <v>81</v>
      </c>
      <c r="H1273" s="207" t="s">
        <v>328</v>
      </c>
      <c r="I1273" s="209">
        <v>2415.1999999999998</v>
      </c>
      <c r="J1273" s="204"/>
      <c r="K1273" s="210" t="s">
        <v>292</v>
      </c>
      <c r="L1273" s="78"/>
      <c r="M1273" s="78"/>
      <c r="N1273" s="78"/>
      <c r="O1273" s="149"/>
    </row>
    <row r="1274" spans="1:15" ht="15" customHeight="1" x14ac:dyDescent="0.35">
      <c r="A1274" s="201" t="s">
        <v>596</v>
      </c>
      <c r="B1274" s="207" t="s">
        <v>597</v>
      </c>
      <c r="C1274" s="208" t="s">
        <v>286</v>
      </c>
      <c r="D1274" s="207" t="s">
        <v>287</v>
      </c>
      <c r="E1274" s="207" t="s">
        <v>385</v>
      </c>
      <c r="F1274" s="207" t="s">
        <v>386</v>
      </c>
      <c r="G1274" s="207" t="s">
        <v>81</v>
      </c>
      <c r="H1274" s="207" t="s">
        <v>328</v>
      </c>
      <c r="I1274" s="209">
        <v>458</v>
      </c>
      <c r="J1274" s="204"/>
      <c r="K1274" s="210" t="s">
        <v>292</v>
      </c>
      <c r="L1274" s="78"/>
      <c r="M1274" s="78"/>
      <c r="N1274" s="78"/>
      <c r="O1274" s="149"/>
    </row>
    <row r="1275" spans="1:15" ht="15" customHeight="1" x14ac:dyDescent="0.35">
      <c r="A1275" s="201" t="s">
        <v>596</v>
      </c>
      <c r="B1275" s="207" t="s">
        <v>597</v>
      </c>
      <c r="C1275" s="208" t="s">
        <v>286</v>
      </c>
      <c r="D1275" s="207" t="s">
        <v>287</v>
      </c>
      <c r="E1275" s="207" t="s">
        <v>312</v>
      </c>
      <c r="F1275" s="207" t="s">
        <v>313</v>
      </c>
      <c r="G1275" s="207" t="s">
        <v>81</v>
      </c>
      <c r="H1275" s="207" t="s">
        <v>328</v>
      </c>
      <c r="I1275" s="209">
        <v>28604.58</v>
      </c>
      <c r="J1275" s="204"/>
      <c r="K1275" s="210" t="s">
        <v>306</v>
      </c>
      <c r="L1275" s="78"/>
      <c r="M1275" s="78"/>
      <c r="N1275" s="78"/>
      <c r="O1275" s="149"/>
    </row>
    <row r="1276" spans="1:15" ht="15" customHeight="1" x14ac:dyDescent="0.35">
      <c r="A1276" s="201" t="s">
        <v>596</v>
      </c>
      <c r="B1276" s="207" t="s">
        <v>597</v>
      </c>
      <c r="C1276" s="208" t="s">
        <v>286</v>
      </c>
      <c r="D1276" s="207" t="s">
        <v>287</v>
      </c>
      <c r="E1276" s="207" t="s">
        <v>312</v>
      </c>
      <c r="F1276" s="207" t="s">
        <v>313</v>
      </c>
      <c r="G1276" s="207" t="s">
        <v>598</v>
      </c>
      <c r="H1276" s="207" t="s">
        <v>599</v>
      </c>
      <c r="I1276" s="209">
        <v>0</v>
      </c>
      <c r="J1276" s="204"/>
      <c r="K1276" s="210" t="s">
        <v>324</v>
      </c>
      <c r="L1276" s="78"/>
      <c r="M1276" s="78"/>
      <c r="N1276" s="78"/>
      <c r="O1276" s="149"/>
    </row>
    <row r="1277" spans="1:15" ht="15" customHeight="1" x14ac:dyDescent="0.35">
      <c r="A1277" s="201" t="s">
        <v>596</v>
      </c>
      <c r="B1277" s="207" t="s">
        <v>597</v>
      </c>
      <c r="C1277" s="208" t="s">
        <v>286</v>
      </c>
      <c r="D1277" s="207" t="s">
        <v>287</v>
      </c>
      <c r="E1277" s="207" t="s">
        <v>312</v>
      </c>
      <c r="F1277" s="207" t="s">
        <v>313</v>
      </c>
      <c r="G1277" s="207" t="s">
        <v>421</v>
      </c>
      <c r="H1277" s="207" t="s">
        <v>422</v>
      </c>
      <c r="I1277" s="209">
        <v>197.14</v>
      </c>
      <c r="J1277" s="204"/>
      <c r="K1277" s="210" t="s">
        <v>324</v>
      </c>
      <c r="L1277" s="78"/>
      <c r="M1277" s="78"/>
      <c r="N1277" s="78"/>
      <c r="O1277" s="149"/>
    </row>
    <row r="1278" spans="1:15" ht="15" customHeight="1" x14ac:dyDescent="0.35">
      <c r="A1278" s="201" t="s">
        <v>596</v>
      </c>
      <c r="B1278" s="207" t="s">
        <v>597</v>
      </c>
      <c r="C1278" s="208" t="s">
        <v>286</v>
      </c>
      <c r="D1278" s="207" t="s">
        <v>287</v>
      </c>
      <c r="E1278" s="207" t="s">
        <v>454</v>
      </c>
      <c r="F1278" s="207" t="s">
        <v>455</v>
      </c>
      <c r="G1278" s="207" t="s">
        <v>81</v>
      </c>
      <c r="H1278" s="207" t="s">
        <v>328</v>
      </c>
      <c r="I1278" s="209">
        <v>-1065454</v>
      </c>
      <c r="J1278" s="204"/>
      <c r="K1278" s="210" t="s">
        <v>317</v>
      </c>
      <c r="L1278" s="78"/>
      <c r="M1278" s="78"/>
      <c r="N1278" s="78"/>
      <c r="O1278" s="149"/>
    </row>
    <row r="1279" spans="1:15" ht="15" customHeight="1" x14ac:dyDescent="0.35">
      <c r="A1279" s="201" t="s">
        <v>596</v>
      </c>
      <c r="B1279" s="207" t="s">
        <v>597</v>
      </c>
      <c r="C1279" s="208" t="s">
        <v>286</v>
      </c>
      <c r="D1279" s="207" t="s">
        <v>287</v>
      </c>
      <c r="E1279" s="207" t="s">
        <v>512</v>
      </c>
      <c r="F1279" s="207" t="s">
        <v>513</v>
      </c>
      <c r="G1279" s="207" t="s">
        <v>81</v>
      </c>
      <c r="H1279" s="207" t="s">
        <v>328</v>
      </c>
      <c r="I1279" s="209">
        <v>-97212</v>
      </c>
      <c r="J1279" s="204"/>
      <c r="K1279" s="210" t="s">
        <v>316</v>
      </c>
      <c r="L1279" s="78"/>
      <c r="M1279" s="78"/>
      <c r="N1279" s="78"/>
      <c r="O1279" s="149"/>
    </row>
    <row r="1280" spans="1:15" ht="15" customHeight="1" x14ac:dyDescent="0.35">
      <c r="A1280" s="201" t="s">
        <v>596</v>
      </c>
      <c r="B1280" s="207" t="s">
        <v>597</v>
      </c>
      <c r="C1280" s="208" t="s">
        <v>286</v>
      </c>
      <c r="D1280" s="207" t="s">
        <v>287</v>
      </c>
      <c r="E1280" s="207" t="s">
        <v>401</v>
      </c>
      <c r="F1280" s="207" t="s">
        <v>402</v>
      </c>
      <c r="G1280" s="207" t="s">
        <v>81</v>
      </c>
      <c r="H1280" s="207" t="s">
        <v>328</v>
      </c>
      <c r="I1280" s="209">
        <v>-332043</v>
      </c>
      <c r="J1280" s="204"/>
      <c r="K1280" s="210" t="s">
        <v>311</v>
      </c>
      <c r="L1280" s="78"/>
      <c r="M1280" s="78"/>
      <c r="N1280" s="78"/>
      <c r="O1280" s="149"/>
    </row>
    <row r="1281" spans="1:15" ht="15" customHeight="1" x14ac:dyDescent="0.35">
      <c r="A1281" s="201" t="s">
        <v>596</v>
      </c>
      <c r="B1281" s="207" t="s">
        <v>597</v>
      </c>
      <c r="C1281" s="208" t="s">
        <v>286</v>
      </c>
      <c r="D1281" s="207" t="s">
        <v>287</v>
      </c>
      <c r="E1281" s="207" t="s">
        <v>456</v>
      </c>
      <c r="F1281" s="207" t="s">
        <v>457</v>
      </c>
      <c r="G1281" s="207" t="s">
        <v>81</v>
      </c>
      <c r="H1281" s="207" t="s">
        <v>328</v>
      </c>
      <c r="I1281" s="209">
        <v>-864418</v>
      </c>
      <c r="J1281" s="204"/>
      <c r="K1281" s="210" t="s">
        <v>311</v>
      </c>
      <c r="L1281" s="78"/>
      <c r="M1281" s="78"/>
      <c r="N1281" s="78"/>
      <c r="O1281" s="149"/>
    </row>
    <row r="1282" spans="1:15" ht="15" customHeight="1" x14ac:dyDescent="0.35">
      <c r="A1282" s="201" t="s">
        <v>596</v>
      </c>
      <c r="B1282" s="207" t="s">
        <v>597</v>
      </c>
      <c r="C1282" s="208" t="s">
        <v>286</v>
      </c>
      <c r="D1282" s="207" t="s">
        <v>287</v>
      </c>
      <c r="E1282" s="207" t="s">
        <v>320</v>
      </c>
      <c r="F1282" s="207" t="s">
        <v>313</v>
      </c>
      <c r="G1282" s="207" t="s">
        <v>81</v>
      </c>
      <c r="H1282" s="207" t="s">
        <v>328</v>
      </c>
      <c r="I1282" s="209">
        <v>-28604.58</v>
      </c>
      <c r="J1282" s="204"/>
      <c r="K1282" s="210" t="s">
        <v>314</v>
      </c>
      <c r="L1282" s="78"/>
      <c r="M1282" s="78"/>
      <c r="N1282" s="78"/>
      <c r="O1282" s="149"/>
    </row>
    <row r="1283" spans="1:15" ht="15" customHeight="1" x14ac:dyDescent="0.35">
      <c r="A1283" s="201" t="s">
        <v>596</v>
      </c>
      <c r="B1283" s="207" t="s">
        <v>597</v>
      </c>
      <c r="C1283" s="208" t="s">
        <v>286</v>
      </c>
      <c r="D1283" s="207" t="s">
        <v>287</v>
      </c>
      <c r="E1283" s="207" t="s">
        <v>320</v>
      </c>
      <c r="F1283" s="207" t="s">
        <v>313</v>
      </c>
      <c r="G1283" s="207" t="s">
        <v>598</v>
      </c>
      <c r="H1283" s="207" t="s">
        <v>599</v>
      </c>
      <c r="I1283" s="209">
        <v>0</v>
      </c>
      <c r="J1283" s="204"/>
      <c r="K1283" s="210" t="s">
        <v>324</v>
      </c>
      <c r="L1283" s="78"/>
      <c r="M1283" s="78"/>
      <c r="N1283" s="78"/>
      <c r="O1283" s="149"/>
    </row>
    <row r="1284" spans="1:15" ht="15" customHeight="1" x14ac:dyDescent="0.35">
      <c r="A1284" s="201" t="s">
        <v>596</v>
      </c>
      <c r="B1284" s="207" t="s">
        <v>597</v>
      </c>
      <c r="C1284" s="208" t="s">
        <v>286</v>
      </c>
      <c r="D1284" s="207" t="s">
        <v>287</v>
      </c>
      <c r="E1284" s="207" t="s">
        <v>320</v>
      </c>
      <c r="F1284" s="207" t="s">
        <v>313</v>
      </c>
      <c r="G1284" s="207" t="s">
        <v>421</v>
      </c>
      <c r="H1284" s="207" t="s">
        <v>422</v>
      </c>
      <c r="I1284" s="209">
        <v>-197.14</v>
      </c>
      <c r="J1284" s="204"/>
      <c r="K1284" s="210" t="s">
        <v>324</v>
      </c>
      <c r="L1284" s="78"/>
      <c r="M1284" s="78"/>
      <c r="N1284" s="78"/>
      <c r="O1284" s="149"/>
    </row>
    <row r="1285" spans="1:15" ht="15" customHeight="1" x14ac:dyDescent="0.35">
      <c r="A1285" s="201" t="s">
        <v>596</v>
      </c>
      <c r="B1285" s="207" t="s">
        <v>597</v>
      </c>
      <c r="C1285" s="208" t="s">
        <v>286</v>
      </c>
      <c r="D1285" s="207" t="s">
        <v>287</v>
      </c>
      <c r="E1285" s="207" t="s">
        <v>430</v>
      </c>
      <c r="F1285" s="207" t="s">
        <v>431</v>
      </c>
      <c r="G1285" s="207" t="s">
        <v>421</v>
      </c>
      <c r="H1285" s="207" t="s">
        <v>422</v>
      </c>
      <c r="I1285" s="209">
        <v>-32757</v>
      </c>
      <c r="J1285" s="204"/>
      <c r="K1285" s="210" t="s">
        <v>324</v>
      </c>
      <c r="L1285" s="78"/>
      <c r="M1285" s="78"/>
      <c r="N1285" s="78"/>
      <c r="O1285" s="149"/>
    </row>
    <row r="1286" spans="1:15" ht="15" customHeight="1" x14ac:dyDescent="0.35">
      <c r="A1286" s="201" t="s">
        <v>596</v>
      </c>
      <c r="B1286" s="207" t="s">
        <v>597</v>
      </c>
      <c r="C1286" s="208" t="s">
        <v>458</v>
      </c>
      <c r="D1286" s="207" t="s">
        <v>459</v>
      </c>
      <c r="E1286" s="207" t="s">
        <v>367</v>
      </c>
      <c r="F1286" s="207" t="s">
        <v>368</v>
      </c>
      <c r="G1286" s="207" t="s">
        <v>81</v>
      </c>
      <c r="H1286" s="207" t="s">
        <v>328</v>
      </c>
      <c r="I1286" s="209">
        <v>5648.99</v>
      </c>
      <c r="J1286" s="204"/>
      <c r="K1286" s="210" t="s">
        <v>292</v>
      </c>
      <c r="L1286" s="78"/>
      <c r="M1286" s="78"/>
      <c r="N1286" s="78"/>
      <c r="O1286" s="149"/>
    </row>
    <row r="1287" spans="1:15" ht="15" customHeight="1" x14ac:dyDescent="0.35">
      <c r="A1287" s="201" t="s">
        <v>596</v>
      </c>
      <c r="B1287" s="207" t="s">
        <v>597</v>
      </c>
      <c r="C1287" s="208" t="s">
        <v>458</v>
      </c>
      <c r="D1287" s="207" t="s">
        <v>459</v>
      </c>
      <c r="E1287" s="207" t="s">
        <v>373</v>
      </c>
      <c r="F1287" s="207" t="s">
        <v>374</v>
      </c>
      <c r="G1287" s="207" t="s">
        <v>81</v>
      </c>
      <c r="H1287" s="207" t="s">
        <v>328</v>
      </c>
      <c r="I1287" s="209">
        <v>316927.83</v>
      </c>
      <c r="J1287" s="204"/>
      <c r="K1287" s="210" t="s">
        <v>292</v>
      </c>
      <c r="L1287" s="78"/>
      <c r="M1287" s="78"/>
      <c r="N1287" s="78"/>
      <c r="O1287" s="149"/>
    </row>
    <row r="1288" spans="1:15" ht="15" customHeight="1" x14ac:dyDescent="0.35">
      <c r="A1288" s="201" t="s">
        <v>596</v>
      </c>
      <c r="B1288" s="207" t="s">
        <v>597</v>
      </c>
      <c r="C1288" s="208" t="s">
        <v>458</v>
      </c>
      <c r="D1288" s="207" t="s">
        <v>459</v>
      </c>
      <c r="E1288" s="207" t="s">
        <v>312</v>
      </c>
      <c r="F1288" s="207" t="s">
        <v>313</v>
      </c>
      <c r="G1288" s="207" t="s">
        <v>81</v>
      </c>
      <c r="H1288" s="207" t="s">
        <v>328</v>
      </c>
      <c r="I1288" s="209">
        <v>48660.47</v>
      </c>
      <c r="J1288" s="204"/>
      <c r="K1288" s="210" t="s">
        <v>306</v>
      </c>
      <c r="L1288" s="78"/>
      <c r="M1288" s="78"/>
      <c r="N1288" s="78"/>
      <c r="O1288" s="149"/>
    </row>
    <row r="1289" spans="1:15" ht="15" customHeight="1" x14ac:dyDescent="0.35">
      <c r="A1289" s="201" t="s">
        <v>596</v>
      </c>
      <c r="B1289" s="207" t="s">
        <v>597</v>
      </c>
      <c r="C1289" s="208" t="s">
        <v>458</v>
      </c>
      <c r="D1289" s="207" t="s">
        <v>459</v>
      </c>
      <c r="E1289" s="207" t="s">
        <v>419</v>
      </c>
      <c r="F1289" s="207" t="s">
        <v>420</v>
      </c>
      <c r="G1289" s="207" t="s">
        <v>81</v>
      </c>
      <c r="H1289" s="207" t="s">
        <v>328</v>
      </c>
      <c r="I1289" s="209">
        <v>4771.09</v>
      </c>
      <c r="J1289" s="204"/>
      <c r="K1289" s="210" t="s">
        <v>325</v>
      </c>
      <c r="L1289" s="78"/>
      <c r="M1289" s="78"/>
      <c r="N1289" s="78"/>
      <c r="O1289" s="149"/>
    </row>
    <row r="1290" spans="1:15" ht="15" customHeight="1" x14ac:dyDescent="0.35">
      <c r="A1290" s="201" t="s">
        <v>596</v>
      </c>
      <c r="B1290" s="207" t="s">
        <v>597</v>
      </c>
      <c r="C1290" s="208" t="s">
        <v>458</v>
      </c>
      <c r="D1290" s="207" t="s">
        <v>459</v>
      </c>
      <c r="E1290" s="207" t="s">
        <v>460</v>
      </c>
      <c r="F1290" s="207" t="s">
        <v>461</v>
      </c>
      <c r="G1290" s="207" t="s">
        <v>81</v>
      </c>
      <c r="H1290" s="207" t="s">
        <v>328</v>
      </c>
      <c r="I1290" s="209">
        <v>-290257</v>
      </c>
      <c r="J1290" s="204"/>
      <c r="K1290" s="210" t="s">
        <v>315</v>
      </c>
      <c r="L1290" s="78"/>
      <c r="M1290" s="78"/>
      <c r="N1290" s="78"/>
      <c r="O1290" s="149"/>
    </row>
    <row r="1291" spans="1:15" ht="15" customHeight="1" x14ac:dyDescent="0.35">
      <c r="A1291" s="201" t="s">
        <v>596</v>
      </c>
      <c r="B1291" s="207" t="s">
        <v>597</v>
      </c>
      <c r="C1291" s="208" t="s">
        <v>458</v>
      </c>
      <c r="D1291" s="207" t="s">
        <v>459</v>
      </c>
      <c r="E1291" s="207" t="s">
        <v>320</v>
      </c>
      <c r="F1291" s="207" t="s">
        <v>313</v>
      </c>
      <c r="G1291" s="207" t="s">
        <v>81</v>
      </c>
      <c r="H1291" s="207" t="s">
        <v>328</v>
      </c>
      <c r="I1291" s="209">
        <v>-48660.47</v>
      </c>
      <c r="J1291" s="204"/>
      <c r="K1291" s="210" t="s">
        <v>314</v>
      </c>
      <c r="L1291" s="78"/>
      <c r="M1291" s="78"/>
      <c r="N1291" s="78"/>
      <c r="O1291" s="149"/>
    </row>
    <row r="1292" spans="1:15" ht="15" customHeight="1" x14ac:dyDescent="0.35">
      <c r="A1292" s="201" t="s">
        <v>596</v>
      </c>
      <c r="B1292" s="207" t="s">
        <v>597</v>
      </c>
      <c r="C1292" s="208" t="s">
        <v>458</v>
      </c>
      <c r="D1292" s="207" t="s">
        <v>459</v>
      </c>
      <c r="E1292" s="207" t="s">
        <v>430</v>
      </c>
      <c r="F1292" s="207" t="s">
        <v>431</v>
      </c>
      <c r="G1292" s="207" t="s">
        <v>81</v>
      </c>
      <c r="H1292" s="207" t="s">
        <v>328</v>
      </c>
      <c r="I1292" s="209">
        <v>-37703.32</v>
      </c>
      <c r="J1292" s="204"/>
      <c r="K1292" s="210" t="s">
        <v>325</v>
      </c>
      <c r="L1292" s="78"/>
      <c r="M1292" s="78"/>
      <c r="N1292" s="78"/>
      <c r="O1292" s="149"/>
    </row>
    <row r="1293" spans="1:15" ht="15" customHeight="1" x14ac:dyDescent="0.35">
      <c r="A1293" s="201" t="s">
        <v>602</v>
      </c>
      <c r="B1293" s="207" t="s">
        <v>603</v>
      </c>
      <c r="C1293" s="208" t="s">
        <v>286</v>
      </c>
      <c r="D1293" s="207" t="s">
        <v>287</v>
      </c>
      <c r="E1293" s="207" t="s">
        <v>345</v>
      </c>
      <c r="F1293" s="207" t="s">
        <v>346</v>
      </c>
      <c r="G1293" s="207" t="s">
        <v>81</v>
      </c>
      <c r="H1293" s="207" t="s">
        <v>328</v>
      </c>
      <c r="I1293" s="209">
        <v>7600151.46</v>
      </c>
      <c r="J1293" s="204"/>
      <c r="K1293" s="210" t="s">
        <v>293</v>
      </c>
      <c r="L1293" s="78"/>
      <c r="M1293" s="78"/>
      <c r="N1293" s="78"/>
      <c r="O1293" s="149"/>
    </row>
    <row r="1294" spans="1:15" ht="15" customHeight="1" x14ac:dyDescent="0.35">
      <c r="A1294" s="201" t="s">
        <v>602</v>
      </c>
      <c r="B1294" s="207" t="s">
        <v>603</v>
      </c>
      <c r="C1294" s="208" t="s">
        <v>286</v>
      </c>
      <c r="D1294" s="207" t="s">
        <v>287</v>
      </c>
      <c r="E1294" s="207" t="s">
        <v>363</v>
      </c>
      <c r="F1294" s="207" t="s">
        <v>364</v>
      </c>
      <c r="G1294" s="207" t="s">
        <v>81</v>
      </c>
      <c r="H1294" s="207" t="s">
        <v>328</v>
      </c>
      <c r="I1294" s="209">
        <v>436326.74</v>
      </c>
      <c r="J1294" s="204"/>
      <c r="K1294" s="210" t="s">
        <v>293</v>
      </c>
      <c r="L1294" s="78"/>
      <c r="M1294" s="78"/>
      <c r="N1294" s="78"/>
      <c r="O1294" s="149"/>
    </row>
    <row r="1295" spans="1:15" ht="15" customHeight="1" x14ac:dyDescent="0.35">
      <c r="A1295" s="201" t="s">
        <v>602</v>
      </c>
      <c r="B1295" s="207" t="s">
        <v>603</v>
      </c>
      <c r="C1295" s="208" t="s">
        <v>286</v>
      </c>
      <c r="D1295" s="207" t="s">
        <v>287</v>
      </c>
      <c r="E1295" s="207" t="s">
        <v>365</v>
      </c>
      <c r="F1295" s="207" t="s">
        <v>366</v>
      </c>
      <c r="G1295" s="207" t="s">
        <v>81</v>
      </c>
      <c r="H1295" s="207" t="s">
        <v>328</v>
      </c>
      <c r="I1295" s="209">
        <v>187264.58</v>
      </c>
      <c r="J1295" s="204"/>
      <c r="K1295" s="210" t="s">
        <v>293</v>
      </c>
      <c r="L1295" s="78"/>
      <c r="M1295" s="78"/>
      <c r="N1295" s="78"/>
      <c r="O1295" s="149"/>
    </row>
    <row r="1296" spans="1:15" ht="15" customHeight="1" x14ac:dyDescent="0.35">
      <c r="A1296" s="201" t="s">
        <v>602</v>
      </c>
      <c r="B1296" s="207" t="s">
        <v>603</v>
      </c>
      <c r="C1296" s="208" t="s">
        <v>286</v>
      </c>
      <c r="D1296" s="207" t="s">
        <v>287</v>
      </c>
      <c r="E1296" s="207" t="s">
        <v>365</v>
      </c>
      <c r="F1296" s="207" t="s">
        <v>366</v>
      </c>
      <c r="G1296" s="207" t="s">
        <v>421</v>
      </c>
      <c r="H1296" s="207" t="s">
        <v>422</v>
      </c>
      <c r="I1296" s="209">
        <v>20346.599999999999</v>
      </c>
      <c r="J1296" s="204"/>
      <c r="K1296" s="210" t="s">
        <v>324</v>
      </c>
      <c r="L1296" s="78"/>
      <c r="M1296" s="78"/>
      <c r="N1296" s="78"/>
      <c r="O1296" s="149"/>
    </row>
    <row r="1297" spans="1:15" ht="15" customHeight="1" x14ac:dyDescent="0.35">
      <c r="A1297" s="201" t="s">
        <v>602</v>
      </c>
      <c r="B1297" s="207" t="s">
        <v>603</v>
      </c>
      <c r="C1297" s="208" t="s">
        <v>286</v>
      </c>
      <c r="D1297" s="207" t="s">
        <v>287</v>
      </c>
      <c r="E1297" s="207" t="s">
        <v>464</v>
      </c>
      <c r="F1297" s="207" t="s">
        <v>465</v>
      </c>
      <c r="G1297" s="207" t="s">
        <v>81</v>
      </c>
      <c r="H1297" s="207" t="s">
        <v>328</v>
      </c>
      <c r="I1297" s="209">
        <v>4200.5200000000004</v>
      </c>
      <c r="J1297" s="204"/>
      <c r="K1297" s="210" t="s">
        <v>293</v>
      </c>
      <c r="L1297" s="78"/>
      <c r="M1297" s="78"/>
      <c r="N1297" s="78"/>
      <c r="O1297" s="149"/>
    </row>
    <row r="1298" spans="1:15" ht="15" customHeight="1" x14ac:dyDescent="0.35">
      <c r="A1298" s="201" t="s">
        <v>602</v>
      </c>
      <c r="B1298" s="207" t="s">
        <v>603</v>
      </c>
      <c r="C1298" s="208" t="s">
        <v>286</v>
      </c>
      <c r="D1298" s="207" t="s">
        <v>287</v>
      </c>
      <c r="E1298" s="207" t="s">
        <v>444</v>
      </c>
      <c r="F1298" s="207" t="s">
        <v>445</v>
      </c>
      <c r="G1298" s="207" t="s">
        <v>81</v>
      </c>
      <c r="H1298" s="207" t="s">
        <v>328</v>
      </c>
      <c r="I1298" s="209">
        <v>34069.67</v>
      </c>
      <c r="J1298" s="204"/>
      <c r="K1298" s="210" t="s">
        <v>293</v>
      </c>
      <c r="L1298" s="78"/>
      <c r="M1298" s="78"/>
      <c r="N1298" s="78"/>
      <c r="O1298" s="149"/>
    </row>
    <row r="1299" spans="1:15" ht="15" customHeight="1" x14ac:dyDescent="0.35">
      <c r="A1299" s="201" t="s">
        <v>602</v>
      </c>
      <c r="B1299" s="207" t="s">
        <v>603</v>
      </c>
      <c r="C1299" s="208" t="s">
        <v>286</v>
      </c>
      <c r="D1299" s="207" t="s">
        <v>287</v>
      </c>
      <c r="E1299" s="207" t="s">
        <v>446</v>
      </c>
      <c r="F1299" s="207" t="s">
        <v>447</v>
      </c>
      <c r="G1299" s="207" t="s">
        <v>81</v>
      </c>
      <c r="H1299" s="207" t="s">
        <v>328</v>
      </c>
      <c r="I1299" s="209">
        <v>26525.09</v>
      </c>
      <c r="J1299" s="204"/>
      <c r="K1299" s="210" t="s">
        <v>293</v>
      </c>
      <c r="L1299" s="78"/>
      <c r="M1299" s="78"/>
      <c r="N1299" s="78"/>
      <c r="O1299" s="149"/>
    </row>
    <row r="1300" spans="1:15" ht="15" customHeight="1" x14ac:dyDescent="0.35">
      <c r="A1300" s="201" t="s">
        <v>602</v>
      </c>
      <c r="B1300" s="207" t="s">
        <v>603</v>
      </c>
      <c r="C1300" s="208" t="s">
        <v>286</v>
      </c>
      <c r="D1300" s="207" t="s">
        <v>287</v>
      </c>
      <c r="E1300" s="207" t="s">
        <v>349</v>
      </c>
      <c r="F1300" s="207" t="s">
        <v>350</v>
      </c>
      <c r="G1300" s="207" t="s">
        <v>81</v>
      </c>
      <c r="H1300" s="207" t="s">
        <v>328</v>
      </c>
      <c r="I1300" s="209">
        <v>1147556.6200000001</v>
      </c>
      <c r="J1300" s="204"/>
      <c r="K1300" s="210" t="s">
        <v>296</v>
      </c>
      <c r="L1300" s="78"/>
      <c r="M1300" s="78"/>
      <c r="N1300" s="78"/>
      <c r="O1300" s="149"/>
    </row>
    <row r="1301" spans="1:15" ht="15" customHeight="1" x14ac:dyDescent="0.35">
      <c r="A1301" s="201" t="s">
        <v>602</v>
      </c>
      <c r="B1301" s="207" t="s">
        <v>603</v>
      </c>
      <c r="C1301" s="208" t="s">
        <v>286</v>
      </c>
      <c r="D1301" s="207" t="s">
        <v>287</v>
      </c>
      <c r="E1301" s="207" t="s">
        <v>349</v>
      </c>
      <c r="F1301" s="207" t="s">
        <v>350</v>
      </c>
      <c r="G1301" s="207" t="s">
        <v>421</v>
      </c>
      <c r="H1301" s="207" t="s">
        <v>422</v>
      </c>
      <c r="I1301" s="209">
        <v>2597.7600000000002</v>
      </c>
      <c r="J1301" s="204"/>
      <c r="K1301" s="210" t="s">
        <v>324</v>
      </c>
      <c r="L1301" s="78"/>
      <c r="M1301" s="78"/>
      <c r="N1301" s="78"/>
      <c r="O1301" s="149"/>
    </row>
    <row r="1302" spans="1:15" ht="15" customHeight="1" x14ac:dyDescent="0.35">
      <c r="A1302" s="201" t="s">
        <v>602</v>
      </c>
      <c r="B1302" s="207" t="s">
        <v>603</v>
      </c>
      <c r="C1302" s="208" t="s">
        <v>286</v>
      </c>
      <c r="D1302" s="207" t="s">
        <v>287</v>
      </c>
      <c r="E1302" s="207" t="s">
        <v>351</v>
      </c>
      <c r="F1302" s="207" t="s">
        <v>352</v>
      </c>
      <c r="G1302" s="207" t="s">
        <v>81</v>
      </c>
      <c r="H1302" s="207" t="s">
        <v>328</v>
      </c>
      <c r="I1302" s="209">
        <v>11290.74</v>
      </c>
      <c r="J1302" s="204"/>
      <c r="K1302" s="210" t="s">
        <v>293</v>
      </c>
      <c r="L1302" s="78"/>
      <c r="M1302" s="78"/>
      <c r="N1302" s="78"/>
      <c r="O1302" s="149"/>
    </row>
    <row r="1303" spans="1:15" ht="15" customHeight="1" x14ac:dyDescent="0.35">
      <c r="A1303" s="201" t="s">
        <v>602</v>
      </c>
      <c r="B1303" s="207" t="s">
        <v>603</v>
      </c>
      <c r="C1303" s="208" t="s">
        <v>286</v>
      </c>
      <c r="D1303" s="207" t="s">
        <v>287</v>
      </c>
      <c r="E1303" s="207" t="s">
        <v>353</v>
      </c>
      <c r="F1303" s="207" t="s">
        <v>354</v>
      </c>
      <c r="G1303" s="207" t="s">
        <v>81</v>
      </c>
      <c r="H1303" s="207" t="s">
        <v>328</v>
      </c>
      <c r="I1303" s="209">
        <v>-11290.74</v>
      </c>
      <c r="J1303" s="204"/>
      <c r="K1303" s="210" t="s">
        <v>293</v>
      </c>
      <c r="L1303" s="78"/>
      <c r="M1303" s="78"/>
      <c r="N1303" s="78"/>
      <c r="O1303" s="149"/>
    </row>
    <row r="1304" spans="1:15" ht="15" customHeight="1" x14ac:dyDescent="0.35">
      <c r="A1304" s="201" t="s">
        <v>602</v>
      </c>
      <c r="B1304" s="207" t="s">
        <v>603</v>
      </c>
      <c r="C1304" s="208" t="s">
        <v>286</v>
      </c>
      <c r="D1304" s="207" t="s">
        <v>287</v>
      </c>
      <c r="E1304" s="207" t="s">
        <v>355</v>
      </c>
      <c r="F1304" s="207" t="s">
        <v>356</v>
      </c>
      <c r="G1304" s="207" t="s">
        <v>81</v>
      </c>
      <c r="H1304" s="207" t="s">
        <v>328</v>
      </c>
      <c r="I1304" s="209">
        <v>1244345.7</v>
      </c>
      <c r="J1304" s="204"/>
      <c r="K1304" s="210" t="s">
        <v>301</v>
      </c>
      <c r="L1304" s="78"/>
      <c r="M1304" s="78"/>
      <c r="N1304" s="78"/>
      <c r="O1304" s="149"/>
    </row>
    <row r="1305" spans="1:15" ht="15" customHeight="1" x14ac:dyDescent="0.35">
      <c r="A1305" s="201" t="s">
        <v>602</v>
      </c>
      <c r="B1305" s="207" t="s">
        <v>603</v>
      </c>
      <c r="C1305" s="208" t="s">
        <v>286</v>
      </c>
      <c r="D1305" s="207" t="s">
        <v>287</v>
      </c>
      <c r="E1305" s="207" t="s">
        <v>355</v>
      </c>
      <c r="F1305" s="207" t="s">
        <v>356</v>
      </c>
      <c r="G1305" s="207" t="s">
        <v>421</v>
      </c>
      <c r="H1305" s="207" t="s">
        <v>422</v>
      </c>
      <c r="I1305" s="209">
        <v>3235.2</v>
      </c>
      <c r="J1305" s="204"/>
      <c r="K1305" s="210" t="s">
        <v>324</v>
      </c>
      <c r="L1305" s="78"/>
      <c r="M1305" s="78"/>
      <c r="N1305" s="78"/>
      <c r="O1305" s="149"/>
    </row>
    <row r="1306" spans="1:15" ht="15" customHeight="1" x14ac:dyDescent="0.35">
      <c r="A1306" s="201" t="s">
        <v>602</v>
      </c>
      <c r="B1306" s="207" t="s">
        <v>603</v>
      </c>
      <c r="C1306" s="208" t="s">
        <v>286</v>
      </c>
      <c r="D1306" s="207" t="s">
        <v>287</v>
      </c>
      <c r="E1306" s="207" t="s">
        <v>415</v>
      </c>
      <c r="F1306" s="207" t="s">
        <v>416</v>
      </c>
      <c r="G1306" s="207" t="s">
        <v>81</v>
      </c>
      <c r="H1306" s="207" t="s">
        <v>328</v>
      </c>
      <c r="I1306" s="209">
        <v>18634.759999999998</v>
      </c>
      <c r="J1306" s="204"/>
      <c r="K1306" s="210" t="s">
        <v>292</v>
      </c>
      <c r="L1306" s="78"/>
      <c r="M1306" s="78"/>
      <c r="N1306" s="78"/>
      <c r="O1306" s="149"/>
    </row>
    <row r="1307" spans="1:15" ht="15" customHeight="1" x14ac:dyDescent="0.35">
      <c r="A1307" s="201" t="s">
        <v>602</v>
      </c>
      <c r="B1307" s="207" t="s">
        <v>603</v>
      </c>
      <c r="C1307" s="208" t="s">
        <v>286</v>
      </c>
      <c r="D1307" s="207" t="s">
        <v>287</v>
      </c>
      <c r="E1307" s="207" t="s">
        <v>448</v>
      </c>
      <c r="F1307" s="207" t="s">
        <v>449</v>
      </c>
      <c r="G1307" s="207" t="s">
        <v>81</v>
      </c>
      <c r="H1307" s="207" t="s">
        <v>328</v>
      </c>
      <c r="I1307" s="209">
        <v>15690.97</v>
      </c>
      <c r="J1307" s="204"/>
      <c r="K1307" s="210" t="s">
        <v>292</v>
      </c>
      <c r="L1307" s="78"/>
      <c r="M1307" s="78"/>
      <c r="N1307" s="78"/>
      <c r="O1307" s="149"/>
    </row>
    <row r="1308" spans="1:15" ht="15" customHeight="1" x14ac:dyDescent="0.35">
      <c r="A1308" s="201" t="s">
        <v>602</v>
      </c>
      <c r="B1308" s="207" t="s">
        <v>603</v>
      </c>
      <c r="C1308" s="208" t="s">
        <v>286</v>
      </c>
      <c r="D1308" s="207" t="s">
        <v>287</v>
      </c>
      <c r="E1308" s="207" t="s">
        <v>448</v>
      </c>
      <c r="F1308" s="207" t="s">
        <v>449</v>
      </c>
      <c r="G1308" s="207" t="s">
        <v>544</v>
      </c>
      <c r="H1308" s="207" t="s">
        <v>545</v>
      </c>
      <c r="I1308" s="209">
        <v>3095.16</v>
      </c>
      <c r="J1308" s="204"/>
      <c r="K1308" s="210" t="s">
        <v>321</v>
      </c>
      <c r="L1308" s="78"/>
      <c r="M1308" s="78"/>
      <c r="N1308" s="78"/>
      <c r="O1308" s="149" t="s">
        <v>427</v>
      </c>
    </row>
    <row r="1309" spans="1:15" ht="15" customHeight="1" x14ac:dyDescent="0.35">
      <c r="A1309" s="201" t="s">
        <v>602</v>
      </c>
      <c r="B1309" s="207" t="s">
        <v>603</v>
      </c>
      <c r="C1309" s="208" t="s">
        <v>286</v>
      </c>
      <c r="D1309" s="207" t="s">
        <v>287</v>
      </c>
      <c r="E1309" s="207" t="s">
        <v>448</v>
      </c>
      <c r="F1309" s="207" t="s">
        <v>449</v>
      </c>
      <c r="G1309" s="207" t="s">
        <v>421</v>
      </c>
      <c r="H1309" s="207" t="s">
        <v>422</v>
      </c>
      <c r="I1309" s="209">
        <v>3800.8</v>
      </c>
      <c r="J1309" s="204"/>
      <c r="K1309" s="210" t="s">
        <v>324</v>
      </c>
      <c r="L1309" s="78"/>
      <c r="M1309" s="78"/>
      <c r="N1309" s="78"/>
      <c r="O1309" s="149"/>
    </row>
    <row r="1310" spans="1:15" ht="15" customHeight="1" x14ac:dyDescent="0.35">
      <c r="A1310" s="201" t="s">
        <v>602</v>
      </c>
      <c r="B1310" s="207" t="s">
        <v>603</v>
      </c>
      <c r="C1310" s="208" t="s">
        <v>286</v>
      </c>
      <c r="D1310" s="207" t="s">
        <v>287</v>
      </c>
      <c r="E1310" s="207" t="s">
        <v>367</v>
      </c>
      <c r="F1310" s="207" t="s">
        <v>368</v>
      </c>
      <c r="G1310" s="207" t="s">
        <v>81</v>
      </c>
      <c r="H1310" s="207" t="s">
        <v>328</v>
      </c>
      <c r="I1310" s="209">
        <v>9362.99</v>
      </c>
      <c r="J1310" s="204"/>
      <c r="K1310" s="210" t="s">
        <v>292</v>
      </c>
      <c r="L1310" s="78"/>
      <c r="M1310" s="78"/>
      <c r="N1310" s="78"/>
      <c r="O1310" s="149"/>
    </row>
    <row r="1311" spans="1:15" ht="15" customHeight="1" x14ac:dyDescent="0.35">
      <c r="A1311" s="201" t="s">
        <v>602</v>
      </c>
      <c r="B1311" s="207" t="s">
        <v>603</v>
      </c>
      <c r="C1311" s="208" t="s">
        <v>286</v>
      </c>
      <c r="D1311" s="207" t="s">
        <v>287</v>
      </c>
      <c r="E1311" s="207" t="s">
        <v>373</v>
      </c>
      <c r="F1311" s="207" t="s">
        <v>374</v>
      </c>
      <c r="G1311" s="207" t="s">
        <v>81</v>
      </c>
      <c r="H1311" s="207" t="s">
        <v>328</v>
      </c>
      <c r="I1311" s="209">
        <v>387.45</v>
      </c>
      <c r="J1311" s="204"/>
      <c r="K1311" s="210" t="s">
        <v>292</v>
      </c>
      <c r="L1311" s="78"/>
      <c r="M1311" s="78"/>
      <c r="N1311" s="78"/>
      <c r="O1311" s="149"/>
    </row>
    <row r="1312" spans="1:15" ht="15" customHeight="1" x14ac:dyDescent="0.35">
      <c r="A1312" s="201" t="s">
        <v>602</v>
      </c>
      <c r="B1312" s="207" t="s">
        <v>603</v>
      </c>
      <c r="C1312" s="208" t="s">
        <v>286</v>
      </c>
      <c r="D1312" s="207" t="s">
        <v>287</v>
      </c>
      <c r="E1312" s="207" t="s">
        <v>375</v>
      </c>
      <c r="F1312" s="207" t="s">
        <v>376</v>
      </c>
      <c r="G1312" s="207" t="s">
        <v>81</v>
      </c>
      <c r="H1312" s="207" t="s">
        <v>328</v>
      </c>
      <c r="I1312" s="209">
        <v>33576.36</v>
      </c>
      <c r="J1312" s="204"/>
      <c r="K1312" s="210" t="s">
        <v>292</v>
      </c>
      <c r="L1312" s="78"/>
      <c r="M1312" s="78"/>
      <c r="N1312" s="78"/>
      <c r="O1312" s="149"/>
    </row>
    <row r="1313" spans="1:15" ht="15" customHeight="1" x14ac:dyDescent="0.35">
      <c r="A1313" s="201" t="s">
        <v>602</v>
      </c>
      <c r="B1313" s="207" t="s">
        <v>603</v>
      </c>
      <c r="C1313" s="208" t="s">
        <v>286</v>
      </c>
      <c r="D1313" s="207" t="s">
        <v>287</v>
      </c>
      <c r="E1313" s="207" t="s">
        <v>375</v>
      </c>
      <c r="F1313" s="207" t="s">
        <v>376</v>
      </c>
      <c r="G1313" s="207" t="s">
        <v>490</v>
      </c>
      <c r="H1313" s="207" t="s">
        <v>491</v>
      </c>
      <c r="I1313" s="209">
        <v>4230</v>
      </c>
      <c r="J1313" s="204"/>
      <c r="K1313" s="210" t="s">
        <v>292</v>
      </c>
      <c r="L1313" s="78"/>
      <c r="M1313" s="78"/>
      <c r="N1313" s="78"/>
      <c r="O1313" s="149"/>
    </row>
    <row r="1314" spans="1:15" ht="15" customHeight="1" x14ac:dyDescent="0.35">
      <c r="A1314" s="201" t="s">
        <v>602</v>
      </c>
      <c r="B1314" s="207" t="s">
        <v>603</v>
      </c>
      <c r="C1314" s="208" t="s">
        <v>286</v>
      </c>
      <c r="D1314" s="207" t="s">
        <v>287</v>
      </c>
      <c r="E1314" s="207" t="s">
        <v>377</v>
      </c>
      <c r="F1314" s="207" t="s">
        <v>378</v>
      </c>
      <c r="G1314" s="207" t="s">
        <v>81</v>
      </c>
      <c r="H1314" s="207" t="s">
        <v>328</v>
      </c>
      <c r="I1314" s="209">
        <v>7077</v>
      </c>
      <c r="J1314" s="204"/>
      <c r="K1314" s="210" t="s">
        <v>292</v>
      </c>
      <c r="L1314" s="78"/>
      <c r="M1314" s="78"/>
      <c r="N1314" s="78"/>
      <c r="O1314" s="149"/>
    </row>
    <row r="1315" spans="1:15" ht="15" customHeight="1" x14ac:dyDescent="0.35">
      <c r="A1315" s="201" t="s">
        <v>602</v>
      </c>
      <c r="B1315" s="207" t="s">
        <v>603</v>
      </c>
      <c r="C1315" s="208" t="s">
        <v>286</v>
      </c>
      <c r="D1315" s="207" t="s">
        <v>287</v>
      </c>
      <c r="E1315" s="207" t="s">
        <v>434</v>
      </c>
      <c r="F1315" s="207" t="s">
        <v>435</v>
      </c>
      <c r="G1315" s="207" t="s">
        <v>81</v>
      </c>
      <c r="H1315" s="207" t="s">
        <v>328</v>
      </c>
      <c r="I1315" s="209">
        <v>1830</v>
      </c>
      <c r="J1315" s="204"/>
      <c r="K1315" s="210" t="s">
        <v>292</v>
      </c>
      <c r="L1315" s="78"/>
      <c r="M1315" s="78"/>
      <c r="N1315" s="78"/>
      <c r="O1315" s="149"/>
    </row>
    <row r="1316" spans="1:15" ht="15" customHeight="1" x14ac:dyDescent="0.35">
      <c r="A1316" s="201" t="s">
        <v>602</v>
      </c>
      <c r="B1316" s="207" t="s">
        <v>603</v>
      </c>
      <c r="C1316" s="208" t="s">
        <v>286</v>
      </c>
      <c r="D1316" s="207" t="s">
        <v>287</v>
      </c>
      <c r="E1316" s="207" t="s">
        <v>288</v>
      </c>
      <c r="F1316" s="207" t="s">
        <v>289</v>
      </c>
      <c r="G1316" s="207" t="s">
        <v>81</v>
      </c>
      <c r="H1316" s="207" t="s">
        <v>328</v>
      </c>
      <c r="I1316" s="209">
        <v>2981.24</v>
      </c>
      <c r="J1316" s="204"/>
      <c r="K1316" s="210" t="s">
        <v>292</v>
      </c>
      <c r="L1316" s="78"/>
      <c r="M1316" s="78"/>
      <c r="N1316" s="78"/>
      <c r="O1316" s="149"/>
    </row>
    <row r="1317" spans="1:15" ht="15" customHeight="1" x14ac:dyDescent="0.35">
      <c r="A1317" s="201" t="s">
        <v>602</v>
      </c>
      <c r="B1317" s="207" t="s">
        <v>603</v>
      </c>
      <c r="C1317" s="208" t="s">
        <v>286</v>
      </c>
      <c r="D1317" s="207" t="s">
        <v>287</v>
      </c>
      <c r="E1317" s="207" t="s">
        <v>379</v>
      </c>
      <c r="F1317" s="207" t="s">
        <v>380</v>
      </c>
      <c r="G1317" s="207" t="s">
        <v>81</v>
      </c>
      <c r="H1317" s="207" t="s">
        <v>328</v>
      </c>
      <c r="I1317" s="209">
        <v>1049</v>
      </c>
      <c r="J1317" s="204"/>
      <c r="K1317" s="210" t="s">
        <v>292</v>
      </c>
      <c r="L1317" s="78"/>
      <c r="M1317" s="78"/>
      <c r="N1317" s="78"/>
      <c r="O1317" s="149"/>
    </row>
    <row r="1318" spans="1:15" ht="15" customHeight="1" x14ac:dyDescent="0.35">
      <c r="A1318" s="201" t="s">
        <v>602</v>
      </c>
      <c r="B1318" s="207" t="s">
        <v>603</v>
      </c>
      <c r="C1318" s="208" t="s">
        <v>286</v>
      </c>
      <c r="D1318" s="207" t="s">
        <v>287</v>
      </c>
      <c r="E1318" s="207" t="s">
        <v>359</v>
      </c>
      <c r="F1318" s="207" t="s">
        <v>360</v>
      </c>
      <c r="G1318" s="207" t="s">
        <v>81</v>
      </c>
      <c r="H1318" s="207" t="s">
        <v>328</v>
      </c>
      <c r="I1318" s="209">
        <v>1564.6</v>
      </c>
      <c r="J1318" s="204"/>
      <c r="K1318" s="210" t="s">
        <v>292</v>
      </c>
      <c r="L1318" s="78"/>
      <c r="M1318" s="78"/>
      <c r="N1318" s="78"/>
      <c r="O1318" s="149"/>
    </row>
    <row r="1319" spans="1:15" ht="15" customHeight="1" x14ac:dyDescent="0.35">
      <c r="A1319" s="201" t="s">
        <v>602</v>
      </c>
      <c r="B1319" s="207" t="s">
        <v>603</v>
      </c>
      <c r="C1319" s="208" t="s">
        <v>286</v>
      </c>
      <c r="D1319" s="207" t="s">
        <v>287</v>
      </c>
      <c r="E1319" s="207" t="s">
        <v>359</v>
      </c>
      <c r="F1319" s="207" t="s">
        <v>360</v>
      </c>
      <c r="G1319" s="207" t="s">
        <v>421</v>
      </c>
      <c r="H1319" s="207" t="s">
        <v>422</v>
      </c>
      <c r="I1319" s="209">
        <v>1532.14</v>
      </c>
      <c r="J1319" s="204"/>
      <c r="K1319" s="210" t="s">
        <v>324</v>
      </c>
      <c r="L1319" s="78"/>
      <c r="M1319" s="78"/>
      <c r="N1319" s="78"/>
      <c r="O1319" s="149"/>
    </row>
    <row r="1320" spans="1:15" ht="15" customHeight="1" x14ac:dyDescent="0.35">
      <c r="A1320" s="201" t="s">
        <v>602</v>
      </c>
      <c r="B1320" s="207" t="s">
        <v>603</v>
      </c>
      <c r="C1320" s="208" t="s">
        <v>286</v>
      </c>
      <c r="D1320" s="207" t="s">
        <v>287</v>
      </c>
      <c r="E1320" s="207" t="s">
        <v>452</v>
      </c>
      <c r="F1320" s="207" t="s">
        <v>453</v>
      </c>
      <c r="G1320" s="207" t="s">
        <v>81</v>
      </c>
      <c r="H1320" s="207" t="s">
        <v>328</v>
      </c>
      <c r="I1320" s="209">
        <v>9776.2000000000007</v>
      </c>
      <c r="J1320" s="204"/>
      <c r="K1320" s="210" t="s">
        <v>292</v>
      </c>
      <c r="L1320" s="78"/>
      <c r="M1320" s="78"/>
      <c r="N1320" s="78"/>
      <c r="O1320" s="149"/>
    </row>
    <row r="1321" spans="1:15" ht="15" customHeight="1" x14ac:dyDescent="0.35">
      <c r="A1321" s="201" t="s">
        <v>602</v>
      </c>
      <c r="B1321" s="207" t="s">
        <v>603</v>
      </c>
      <c r="C1321" s="208" t="s">
        <v>286</v>
      </c>
      <c r="D1321" s="207" t="s">
        <v>287</v>
      </c>
      <c r="E1321" s="207" t="s">
        <v>312</v>
      </c>
      <c r="F1321" s="207" t="s">
        <v>313</v>
      </c>
      <c r="G1321" s="207" t="s">
        <v>81</v>
      </c>
      <c r="H1321" s="207" t="s">
        <v>328</v>
      </c>
      <c r="I1321" s="209">
        <v>16206.45</v>
      </c>
      <c r="J1321" s="204"/>
      <c r="K1321" s="210" t="s">
        <v>306</v>
      </c>
      <c r="L1321" s="78"/>
      <c r="M1321" s="78"/>
      <c r="N1321" s="78"/>
      <c r="O1321" s="149"/>
    </row>
    <row r="1322" spans="1:15" ht="15" customHeight="1" x14ac:dyDescent="0.35">
      <c r="A1322" s="201" t="s">
        <v>602</v>
      </c>
      <c r="B1322" s="207" t="s">
        <v>603</v>
      </c>
      <c r="C1322" s="208" t="s">
        <v>286</v>
      </c>
      <c r="D1322" s="207" t="s">
        <v>287</v>
      </c>
      <c r="E1322" s="207" t="s">
        <v>312</v>
      </c>
      <c r="F1322" s="207" t="s">
        <v>313</v>
      </c>
      <c r="G1322" s="207" t="s">
        <v>544</v>
      </c>
      <c r="H1322" s="207" t="s">
        <v>545</v>
      </c>
      <c r="I1322" s="209">
        <v>773.79</v>
      </c>
      <c r="J1322" s="204"/>
      <c r="K1322" s="210" t="s">
        <v>321</v>
      </c>
      <c r="L1322" s="78"/>
      <c r="M1322" s="78"/>
      <c r="N1322" s="78"/>
      <c r="O1322" s="149" t="s">
        <v>427</v>
      </c>
    </row>
    <row r="1323" spans="1:15" ht="15" customHeight="1" x14ac:dyDescent="0.35">
      <c r="A1323" s="201" t="s">
        <v>602</v>
      </c>
      <c r="B1323" s="207" t="s">
        <v>603</v>
      </c>
      <c r="C1323" s="208" t="s">
        <v>286</v>
      </c>
      <c r="D1323" s="207" t="s">
        <v>287</v>
      </c>
      <c r="E1323" s="207" t="s">
        <v>312</v>
      </c>
      <c r="F1323" s="207" t="s">
        <v>313</v>
      </c>
      <c r="G1323" s="207" t="s">
        <v>421</v>
      </c>
      <c r="H1323" s="207" t="s">
        <v>422</v>
      </c>
      <c r="I1323" s="209">
        <v>183.86</v>
      </c>
      <c r="J1323" s="204"/>
      <c r="K1323" s="210" t="s">
        <v>324</v>
      </c>
      <c r="L1323" s="78"/>
      <c r="M1323" s="78"/>
      <c r="N1323" s="78"/>
      <c r="O1323" s="149"/>
    </row>
    <row r="1324" spans="1:15" ht="15" customHeight="1" x14ac:dyDescent="0.35">
      <c r="A1324" s="201" t="s">
        <v>602</v>
      </c>
      <c r="B1324" s="207" t="s">
        <v>603</v>
      </c>
      <c r="C1324" s="208" t="s">
        <v>286</v>
      </c>
      <c r="D1324" s="207" t="s">
        <v>287</v>
      </c>
      <c r="E1324" s="207" t="s">
        <v>454</v>
      </c>
      <c r="F1324" s="207" t="s">
        <v>455</v>
      </c>
      <c r="G1324" s="207" t="s">
        <v>81</v>
      </c>
      <c r="H1324" s="207" t="s">
        <v>328</v>
      </c>
      <c r="I1324" s="209">
        <v>-1054985</v>
      </c>
      <c r="J1324" s="204"/>
      <c r="K1324" s="210" t="s">
        <v>317</v>
      </c>
      <c r="L1324" s="78"/>
      <c r="M1324" s="78"/>
      <c r="N1324" s="78"/>
      <c r="O1324" s="149"/>
    </row>
    <row r="1325" spans="1:15" ht="15" customHeight="1" x14ac:dyDescent="0.35">
      <c r="A1325" s="201" t="s">
        <v>602</v>
      </c>
      <c r="B1325" s="207" t="s">
        <v>603</v>
      </c>
      <c r="C1325" s="208" t="s">
        <v>286</v>
      </c>
      <c r="D1325" s="207" t="s">
        <v>287</v>
      </c>
      <c r="E1325" s="207" t="s">
        <v>512</v>
      </c>
      <c r="F1325" s="207" t="s">
        <v>513</v>
      </c>
      <c r="G1325" s="207" t="s">
        <v>81</v>
      </c>
      <c r="H1325" s="207" t="s">
        <v>328</v>
      </c>
      <c r="I1325" s="209">
        <v>-41099</v>
      </c>
      <c r="J1325" s="204"/>
      <c r="K1325" s="210" t="s">
        <v>316</v>
      </c>
      <c r="L1325" s="78"/>
      <c r="M1325" s="78"/>
      <c r="N1325" s="78"/>
      <c r="O1325" s="149"/>
    </row>
    <row r="1326" spans="1:15" ht="15" customHeight="1" x14ac:dyDescent="0.35">
      <c r="A1326" s="201" t="s">
        <v>602</v>
      </c>
      <c r="B1326" s="207" t="s">
        <v>603</v>
      </c>
      <c r="C1326" s="208" t="s">
        <v>286</v>
      </c>
      <c r="D1326" s="207" t="s">
        <v>287</v>
      </c>
      <c r="E1326" s="207" t="s">
        <v>401</v>
      </c>
      <c r="F1326" s="207" t="s">
        <v>402</v>
      </c>
      <c r="G1326" s="207" t="s">
        <v>81</v>
      </c>
      <c r="H1326" s="207" t="s">
        <v>328</v>
      </c>
      <c r="I1326" s="209">
        <v>-365007</v>
      </c>
      <c r="J1326" s="204"/>
      <c r="K1326" s="210" t="s">
        <v>311</v>
      </c>
      <c r="L1326" s="78"/>
      <c r="M1326" s="78"/>
      <c r="N1326" s="78"/>
      <c r="O1326" s="149"/>
    </row>
    <row r="1327" spans="1:15" ht="15" customHeight="1" x14ac:dyDescent="0.35">
      <c r="A1327" s="201" t="s">
        <v>602</v>
      </c>
      <c r="B1327" s="207" t="s">
        <v>603</v>
      </c>
      <c r="C1327" s="208" t="s">
        <v>286</v>
      </c>
      <c r="D1327" s="207" t="s">
        <v>287</v>
      </c>
      <c r="E1327" s="207" t="s">
        <v>456</v>
      </c>
      <c r="F1327" s="207" t="s">
        <v>457</v>
      </c>
      <c r="G1327" s="207" t="s">
        <v>81</v>
      </c>
      <c r="H1327" s="207" t="s">
        <v>328</v>
      </c>
      <c r="I1327" s="209">
        <v>-317310</v>
      </c>
      <c r="J1327" s="204"/>
      <c r="K1327" s="210" t="s">
        <v>311</v>
      </c>
      <c r="L1327" s="78"/>
      <c r="M1327" s="78"/>
      <c r="N1327" s="78"/>
      <c r="O1327" s="149"/>
    </row>
    <row r="1328" spans="1:15" ht="15" customHeight="1" x14ac:dyDescent="0.35">
      <c r="A1328" s="201" t="s">
        <v>602</v>
      </c>
      <c r="B1328" s="207" t="s">
        <v>603</v>
      </c>
      <c r="C1328" s="208" t="s">
        <v>286</v>
      </c>
      <c r="D1328" s="207" t="s">
        <v>287</v>
      </c>
      <c r="E1328" s="207" t="s">
        <v>496</v>
      </c>
      <c r="F1328" s="207" t="s">
        <v>497</v>
      </c>
      <c r="G1328" s="207" t="s">
        <v>81</v>
      </c>
      <c r="H1328" s="207" t="s">
        <v>328</v>
      </c>
      <c r="I1328" s="209">
        <v>-9103</v>
      </c>
      <c r="J1328" s="204"/>
      <c r="K1328" s="210" t="s">
        <v>311</v>
      </c>
      <c r="L1328" s="78"/>
      <c r="M1328" s="78"/>
      <c r="N1328" s="78"/>
      <c r="O1328" s="149"/>
    </row>
    <row r="1329" spans="1:15" ht="15" customHeight="1" x14ac:dyDescent="0.35">
      <c r="A1329" s="201" t="s">
        <v>602</v>
      </c>
      <c r="B1329" s="207" t="s">
        <v>603</v>
      </c>
      <c r="C1329" s="208" t="s">
        <v>286</v>
      </c>
      <c r="D1329" s="207" t="s">
        <v>287</v>
      </c>
      <c r="E1329" s="207" t="s">
        <v>320</v>
      </c>
      <c r="F1329" s="207" t="s">
        <v>313</v>
      </c>
      <c r="G1329" s="207" t="s">
        <v>81</v>
      </c>
      <c r="H1329" s="207" t="s">
        <v>328</v>
      </c>
      <c r="I1329" s="209">
        <v>-16206.45</v>
      </c>
      <c r="J1329" s="204"/>
      <c r="K1329" s="210" t="s">
        <v>314</v>
      </c>
      <c r="L1329" s="78"/>
      <c r="M1329" s="78"/>
      <c r="N1329" s="78"/>
      <c r="O1329" s="149"/>
    </row>
    <row r="1330" spans="1:15" ht="15" customHeight="1" x14ac:dyDescent="0.35">
      <c r="A1330" s="201" t="s">
        <v>602</v>
      </c>
      <c r="B1330" s="207" t="s">
        <v>603</v>
      </c>
      <c r="C1330" s="208" t="s">
        <v>286</v>
      </c>
      <c r="D1330" s="207" t="s">
        <v>287</v>
      </c>
      <c r="E1330" s="207" t="s">
        <v>320</v>
      </c>
      <c r="F1330" s="207" t="s">
        <v>313</v>
      </c>
      <c r="G1330" s="207" t="s">
        <v>544</v>
      </c>
      <c r="H1330" s="207" t="s">
        <v>545</v>
      </c>
      <c r="I1330" s="209">
        <v>-773.79</v>
      </c>
      <c r="J1330" s="204"/>
      <c r="K1330" s="210" t="s">
        <v>321</v>
      </c>
      <c r="L1330" s="78"/>
      <c r="M1330" s="78"/>
      <c r="N1330" s="78"/>
      <c r="O1330" s="149" t="s">
        <v>427</v>
      </c>
    </row>
    <row r="1331" spans="1:15" ht="15" customHeight="1" x14ac:dyDescent="0.35">
      <c r="A1331" s="201" t="s">
        <v>602</v>
      </c>
      <c r="B1331" s="207" t="s">
        <v>603</v>
      </c>
      <c r="C1331" s="208" t="s">
        <v>286</v>
      </c>
      <c r="D1331" s="207" t="s">
        <v>287</v>
      </c>
      <c r="E1331" s="207" t="s">
        <v>320</v>
      </c>
      <c r="F1331" s="207" t="s">
        <v>313</v>
      </c>
      <c r="G1331" s="207" t="s">
        <v>421</v>
      </c>
      <c r="H1331" s="207" t="s">
        <v>422</v>
      </c>
      <c r="I1331" s="209">
        <v>-183.86</v>
      </c>
      <c r="J1331" s="204"/>
      <c r="K1331" s="210" t="s">
        <v>324</v>
      </c>
      <c r="L1331" s="78"/>
      <c r="M1331" s="78"/>
      <c r="N1331" s="78"/>
      <c r="O1331" s="149"/>
    </row>
    <row r="1332" spans="1:15" ht="15" customHeight="1" x14ac:dyDescent="0.35">
      <c r="A1332" s="201" t="s">
        <v>602</v>
      </c>
      <c r="B1332" s="207" t="s">
        <v>603</v>
      </c>
      <c r="C1332" s="208" t="s">
        <v>286</v>
      </c>
      <c r="D1332" s="207" t="s">
        <v>287</v>
      </c>
      <c r="E1332" s="207" t="s">
        <v>405</v>
      </c>
      <c r="F1332" s="207" t="s">
        <v>406</v>
      </c>
      <c r="G1332" s="207" t="s">
        <v>81</v>
      </c>
      <c r="H1332" s="207" t="s">
        <v>328</v>
      </c>
      <c r="I1332" s="209">
        <v>-5460</v>
      </c>
      <c r="J1332" s="204"/>
      <c r="K1332" s="210" t="s">
        <v>316</v>
      </c>
      <c r="L1332" s="78"/>
      <c r="M1332" s="78"/>
      <c r="N1332" s="78"/>
      <c r="O1332" s="149"/>
    </row>
    <row r="1333" spans="1:15" ht="15" customHeight="1" x14ac:dyDescent="0.35">
      <c r="A1333" s="201" t="s">
        <v>602</v>
      </c>
      <c r="B1333" s="207" t="s">
        <v>603</v>
      </c>
      <c r="C1333" s="208" t="s">
        <v>286</v>
      </c>
      <c r="D1333" s="207" t="s">
        <v>287</v>
      </c>
      <c r="E1333" s="207" t="s">
        <v>430</v>
      </c>
      <c r="F1333" s="207" t="s">
        <v>431</v>
      </c>
      <c r="G1333" s="207" t="s">
        <v>421</v>
      </c>
      <c r="H1333" s="207" t="s">
        <v>422</v>
      </c>
      <c r="I1333" s="209">
        <v>-15269</v>
      </c>
      <c r="J1333" s="204"/>
      <c r="K1333" s="210" t="s">
        <v>324</v>
      </c>
      <c r="L1333" s="78"/>
      <c r="M1333" s="78"/>
      <c r="N1333" s="78"/>
      <c r="O1333" s="149"/>
    </row>
    <row r="1334" spans="1:15" ht="15" customHeight="1" x14ac:dyDescent="0.35">
      <c r="A1334" s="201" t="s">
        <v>602</v>
      </c>
      <c r="B1334" s="207" t="s">
        <v>603</v>
      </c>
      <c r="C1334" s="208" t="s">
        <v>458</v>
      </c>
      <c r="D1334" s="207" t="s">
        <v>459</v>
      </c>
      <c r="E1334" s="207" t="s">
        <v>373</v>
      </c>
      <c r="F1334" s="207" t="s">
        <v>374</v>
      </c>
      <c r="G1334" s="207" t="s">
        <v>81</v>
      </c>
      <c r="H1334" s="207" t="s">
        <v>328</v>
      </c>
      <c r="I1334" s="209">
        <v>288727.33</v>
      </c>
      <c r="J1334" s="204"/>
      <c r="K1334" s="210" t="s">
        <v>292</v>
      </c>
      <c r="L1334" s="78"/>
      <c r="M1334" s="78"/>
      <c r="N1334" s="78"/>
      <c r="O1334" s="149"/>
    </row>
    <row r="1335" spans="1:15" ht="15" customHeight="1" x14ac:dyDescent="0.35">
      <c r="A1335" s="201" t="s">
        <v>602</v>
      </c>
      <c r="B1335" s="207" t="s">
        <v>603</v>
      </c>
      <c r="C1335" s="208" t="s">
        <v>458</v>
      </c>
      <c r="D1335" s="207" t="s">
        <v>459</v>
      </c>
      <c r="E1335" s="207" t="s">
        <v>312</v>
      </c>
      <c r="F1335" s="207" t="s">
        <v>313</v>
      </c>
      <c r="G1335" s="207" t="s">
        <v>81</v>
      </c>
      <c r="H1335" s="207" t="s">
        <v>328</v>
      </c>
      <c r="I1335" s="209">
        <v>43309.120000000003</v>
      </c>
      <c r="J1335" s="204"/>
      <c r="K1335" s="210" t="s">
        <v>306</v>
      </c>
      <c r="L1335" s="78"/>
      <c r="M1335" s="78"/>
      <c r="N1335" s="78"/>
      <c r="O1335" s="149"/>
    </row>
    <row r="1336" spans="1:15" ht="15" customHeight="1" x14ac:dyDescent="0.35">
      <c r="A1336" s="201" t="s">
        <v>602</v>
      </c>
      <c r="B1336" s="207" t="s">
        <v>603</v>
      </c>
      <c r="C1336" s="208" t="s">
        <v>458</v>
      </c>
      <c r="D1336" s="207" t="s">
        <v>459</v>
      </c>
      <c r="E1336" s="207" t="s">
        <v>419</v>
      </c>
      <c r="F1336" s="207" t="s">
        <v>420</v>
      </c>
      <c r="G1336" s="207" t="s">
        <v>81</v>
      </c>
      <c r="H1336" s="207" t="s">
        <v>328</v>
      </c>
      <c r="I1336" s="209">
        <v>990.55</v>
      </c>
      <c r="J1336" s="204"/>
      <c r="K1336" s="210" t="s">
        <v>325</v>
      </c>
      <c r="L1336" s="78"/>
      <c r="M1336" s="78"/>
      <c r="N1336" s="78"/>
      <c r="O1336" s="149"/>
    </row>
    <row r="1337" spans="1:15" ht="15" customHeight="1" x14ac:dyDescent="0.35">
      <c r="A1337" s="201" t="s">
        <v>602</v>
      </c>
      <c r="B1337" s="207" t="s">
        <v>603</v>
      </c>
      <c r="C1337" s="208" t="s">
        <v>458</v>
      </c>
      <c r="D1337" s="207" t="s">
        <v>459</v>
      </c>
      <c r="E1337" s="207" t="s">
        <v>460</v>
      </c>
      <c r="F1337" s="207" t="s">
        <v>461</v>
      </c>
      <c r="G1337" s="207" t="s">
        <v>81</v>
      </c>
      <c r="H1337" s="207" t="s">
        <v>328</v>
      </c>
      <c r="I1337" s="209">
        <v>-287615</v>
      </c>
      <c r="J1337" s="204"/>
      <c r="K1337" s="210" t="s">
        <v>315</v>
      </c>
      <c r="L1337" s="78"/>
      <c r="M1337" s="78"/>
      <c r="N1337" s="78"/>
      <c r="O1337" s="149"/>
    </row>
    <row r="1338" spans="1:15" ht="15" customHeight="1" x14ac:dyDescent="0.35">
      <c r="A1338" s="201" t="s">
        <v>602</v>
      </c>
      <c r="B1338" s="207" t="s">
        <v>603</v>
      </c>
      <c r="C1338" s="208" t="s">
        <v>458</v>
      </c>
      <c r="D1338" s="207" t="s">
        <v>459</v>
      </c>
      <c r="E1338" s="207" t="s">
        <v>320</v>
      </c>
      <c r="F1338" s="207" t="s">
        <v>313</v>
      </c>
      <c r="G1338" s="207" t="s">
        <v>81</v>
      </c>
      <c r="H1338" s="207" t="s">
        <v>328</v>
      </c>
      <c r="I1338" s="209">
        <v>-43309.120000000003</v>
      </c>
      <c r="J1338" s="204"/>
      <c r="K1338" s="210" t="s">
        <v>314</v>
      </c>
      <c r="L1338" s="78"/>
      <c r="M1338" s="78"/>
      <c r="N1338" s="78"/>
      <c r="O1338" s="149"/>
    </row>
    <row r="1339" spans="1:15" ht="15" customHeight="1" x14ac:dyDescent="0.35">
      <c r="A1339" s="201" t="s">
        <v>602</v>
      </c>
      <c r="B1339" s="207" t="s">
        <v>603</v>
      </c>
      <c r="C1339" s="208" t="s">
        <v>458</v>
      </c>
      <c r="D1339" s="207" t="s">
        <v>459</v>
      </c>
      <c r="E1339" s="207" t="s">
        <v>430</v>
      </c>
      <c r="F1339" s="207" t="s">
        <v>431</v>
      </c>
      <c r="G1339" s="207" t="s">
        <v>81</v>
      </c>
      <c r="H1339" s="207" t="s">
        <v>328</v>
      </c>
      <c r="I1339" s="209">
        <v>-2490.5700000000002</v>
      </c>
      <c r="J1339" s="204"/>
      <c r="K1339" s="210" t="s">
        <v>325</v>
      </c>
      <c r="L1339" s="78"/>
      <c r="M1339" s="78"/>
      <c r="N1339" s="78"/>
      <c r="O1339" s="149"/>
    </row>
    <row r="1340" spans="1:15" ht="15" customHeight="1" x14ac:dyDescent="0.35">
      <c r="A1340" s="201" t="s">
        <v>604</v>
      </c>
      <c r="B1340" s="207" t="s">
        <v>605</v>
      </c>
      <c r="C1340" s="208" t="s">
        <v>286</v>
      </c>
      <c r="D1340" s="207" t="s">
        <v>287</v>
      </c>
      <c r="E1340" s="207" t="s">
        <v>345</v>
      </c>
      <c r="F1340" s="207" t="s">
        <v>346</v>
      </c>
      <c r="G1340" s="207" t="s">
        <v>81</v>
      </c>
      <c r="H1340" s="207" t="s">
        <v>328</v>
      </c>
      <c r="I1340" s="209">
        <v>3654411.26</v>
      </c>
      <c r="J1340" s="204"/>
      <c r="K1340" s="210" t="s">
        <v>293</v>
      </c>
      <c r="L1340" s="78"/>
      <c r="M1340" s="78"/>
      <c r="N1340" s="78"/>
      <c r="O1340" s="149"/>
    </row>
    <row r="1341" spans="1:15" ht="15" customHeight="1" x14ac:dyDescent="0.35">
      <c r="A1341" s="201" t="s">
        <v>604</v>
      </c>
      <c r="B1341" s="207" t="s">
        <v>605</v>
      </c>
      <c r="C1341" s="208" t="s">
        <v>286</v>
      </c>
      <c r="D1341" s="207" t="s">
        <v>287</v>
      </c>
      <c r="E1341" s="207" t="s">
        <v>347</v>
      </c>
      <c r="F1341" s="207" t="s">
        <v>348</v>
      </c>
      <c r="G1341" s="207" t="s">
        <v>81</v>
      </c>
      <c r="H1341" s="207" t="s">
        <v>328</v>
      </c>
      <c r="I1341" s="209">
        <v>3141.9</v>
      </c>
      <c r="J1341" s="204"/>
      <c r="K1341" s="210" t="s">
        <v>293</v>
      </c>
      <c r="L1341" s="78"/>
      <c r="M1341" s="78"/>
      <c r="N1341" s="78"/>
      <c r="O1341" s="149"/>
    </row>
    <row r="1342" spans="1:15" ht="15" customHeight="1" x14ac:dyDescent="0.35">
      <c r="A1342" s="201" t="s">
        <v>604</v>
      </c>
      <c r="B1342" s="207" t="s">
        <v>605</v>
      </c>
      <c r="C1342" s="208" t="s">
        <v>286</v>
      </c>
      <c r="D1342" s="207" t="s">
        <v>287</v>
      </c>
      <c r="E1342" s="207" t="s">
        <v>446</v>
      </c>
      <c r="F1342" s="207" t="s">
        <v>447</v>
      </c>
      <c r="G1342" s="207" t="s">
        <v>81</v>
      </c>
      <c r="H1342" s="207" t="s">
        <v>328</v>
      </c>
      <c r="I1342" s="209">
        <v>250</v>
      </c>
      <c r="J1342" s="204"/>
      <c r="K1342" s="210" t="s">
        <v>293</v>
      </c>
      <c r="L1342" s="78"/>
      <c r="M1342" s="78"/>
      <c r="N1342" s="78"/>
      <c r="O1342" s="149"/>
    </row>
    <row r="1343" spans="1:15" ht="15" customHeight="1" x14ac:dyDescent="0.35">
      <c r="A1343" s="201" t="s">
        <v>604</v>
      </c>
      <c r="B1343" s="207" t="s">
        <v>605</v>
      </c>
      <c r="C1343" s="208" t="s">
        <v>286</v>
      </c>
      <c r="D1343" s="207" t="s">
        <v>287</v>
      </c>
      <c r="E1343" s="207" t="s">
        <v>349</v>
      </c>
      <c r="F1343" s="207" t="s">
        <v>350</v>
      </c>
      <c r="G1343" s="207" t="s">
        <v>81</v>
      </c>
      <c r="H1343" s="207" t="s">
        <v>328</v>
      </c>
      <c r="I1343" s="209">
        <v>510655.71</v>
      </c>
      <c r="J1343" s="204"/>
      <c r="K1343" s="210" t="s">
        <v>296</v>
      </c>
      <c r="L1343" s="78"/>
      <c r="M1343" s="78"/>
      <c r="N1343" s="78"/>
      <c r="O1343" s="149"/>
    </row>
    <row r="1344" spans="1:15" ht="15" customHeight="1" x14ac:dyDescent="0.35">
      <c r="A1344" s="201" t="s">
        <v>604</v>
      </c>
      <c r="B1344" s="207" t="s">
        <v>605</v>
      </c>
      <c r="C1344" s="208" t="s">
        <v>286</v>
      </c>
      <c r="D1344" s="207" t="s">
        <v>287</v>
      </c>
      <c r="E1344" s="207" t="s">
        <v>351</v>
      </c>
      <c r="F1344" s="207" t="s">
        <v>352</v>
      </c>
      <c r="G1344" s="207" t="s">
        <v>81</v>
      </c>
      <c r="H1344" s="207" t="s">
        <v>328</v>
      </c>
      <c r="I1344" s="209">
        <v>3509.95</v>
      </c>
      <c r="J1344" s="204"/>
      <c r="K1344" s="210" t="s">
        <v>293</v>
      </c>
      <c r="L1344" s="78"/>
      <c r="M1344" s="78"/>
      <c r="N1344" s="78"/>
      <c r="O1344" s="149"/>
    </row>
    <row r="1345" spans="1:15" ht="15" customHeight="1" x14ac:dyDescent="0.35">
      <c r="A1345" s="201" t="s">
        <v>604</v>
      </c>
      <c r="B1345" s="207" t="s">
        <v>605</v>
      </c>
      <c r="C1345" s="208" t="s">
        <v>286</v>
      </c>
      <c r="D1345" s="207" t="s">
        <v>287</v>
      </c>
      <c r="E1345" s="207" t="s">
        <v>353</v>
      </c>
      <c r="F1345" s="207" t="s">
        <v>354</v>
      </c>
      <c r="G1345" s="207" t="s">
        <v>81</v>
      </c>
      <c r="H1345" s="207" t="s">
        <v>328</v>
      </c>
      <c r="I1345" s="209">
        <v>-3509.95</v>
      </c>
      <c r="J1345" s="204"/>
      <c r="K1345" s="210" t="s">
        <v>293</v>
      </c>
      <c r="L1345" s="78"/>
      <c r="M1345" s="78"/>
      <c r="N1345" s="78"/>
      <c r="O1345" s="149"/>
    </row>
    <row r="1346" spans="1:15" ht="15" customHeight="1" x14ac:dyDescent="0.35">
      <c r="A1346" s="201" t="s">
        <v>604</v>
      </c>
      <c r="B1346" s="207" t="s">
        <v>605</v>
      </c>
      <c r="C1346" s="208" t="s">
        <v>286</v>
      </c>
      <c r="D1346" s="207" t="s">
        <v>287</v>
      </c>
      <c r="E1346" s="207" t="s">
        <v>355</v>
      </c>
      <c r="F1346" s="207" t="s">
        <v>356</v>
      </c>
      <c r="G1346" s="207" t="s">
        <v>81</v>
      </c>
      <c r="H1346" s="207" t="s">
        <v>328</v>
      </c>
      <c r="I1346" s="209">
        <v>588247.43999999994</v>
      </c>
      <c r="J1346" s="204"/>
      <c r="K1346" s="210" t="s">
        <v>301</v>
      </c>
      <c r="L1346" s="78"/>
      <c r="M1346" s="78"/>
      <c r="N1346" s="78"/>
      <c r="O1346" s="149"/>
    </row>
    <row r="1347" spans="1:15" ht="15" customHeight="1" x14ac:dyDescent="0.35">
      <c r="A1347" s="201" t="s">
        <v>604</v>
      </c>
      <c r="B1347" s="207" t="s">
        <v>605</v>
      </c>
      <c r="C1347" s="208" t="s">
        <v>286</v>
      </c>
      <c r="D1347" s="207" t="s">
        <v>287</v>
      </c>
      <c r="E1347" s="207" t="s">
        <v>415</v>
      </c>
      <c r="F1347" s="207" t="s">
        <v>416</v>
      </c>
      <c r="G1347" s="207" t="s">
        <v>81</v>
      </c>
      <c r="H1347" s="207" t="s">
        <v>328</v>
      </c>
      <c r="I1347" s="209">
        <v>5996.91</v>
      </c>
      <c r="J1347" s="204"/>
      <c r="K1347" s="210" t="s">
        <v>292</v>
      </c>
      <c r="L1347" s="78"/>
      <c r="M1347" s="78"/>
      <c r="N1347" s="78"/>
      <c r="O1347" s="149"/>
    </row>
    <row r="1348" spans="1:15" ht="15" customHeight="1" x14ac:dyDescent="0.35">
      <c r="A1348" s="201" t="s">
        <v>604</v>
      </c>
      <c r="B1348" s="207" t="s">
        <v>605</v>
      </c>
      <c r="C1348" s="208" t="s">
        <v>286</v>
      </c>
      <c r="D1348" s="207" t="s">
        <v>287</v>
      </c>
      <c r="E1348" s="207" t="s">
        <v>415</v>
      </c>
      <c r="F1348" s="207" t="s">
        <v>416</v>
      </c>
      <c r="G1348" s="207" t="s">
        <v>490</v>
      </c>
      <c r="H1348" s="207" t="s">
        <v>491</v>
      </c>
      <c r="I1348" s="209">
        <v>199.68</v>
      </c>
      <c r="J1348" s="204"/>
      <c r="K1348" s="210" t="s">
        <v>292</v>
      </c>
      <c r="L1348" s="78"/>
      <c r="M1348" s="78"/>
      <c r="N1348" s="78"/>
      <c r="O1348" s="149"/>
    </row>
    <row r="1349" spans="1:15" ht="15" customHeight="1" x14ac:dyDescent="0.35">
      <c r="A1349" s="201" t="s">
        <v>604</v>
      </c>
      <c r="B1349" s="207" t="s">
        <v>605</v>
      </c>
      <c r="C1349" s="208" t="s">
        <v>286</v>
      </c>
      <c r="D1349" s="207" t="s">
        <v>287</v>
      </c>
      <c r="E1349" s="207" t="s">
        <v>357</v>
      </c>
      <c r="F1349" s="207" t="s">
        <v>358</v>
      </c>
      <c r="G1349" s="207" t="s">
        <v>81</v>
      </c>
      <c r="H1349" s="207" t="s">
        <v>328</v>
      </c>
      <c r="I1349" s="209">
        <v>9955.1</v>
      </c>
      <c r="J1349" s="204"/>
      <c r="K1349" s="210" t="s">
        <v>292</v>
      </c>
      <c r="L1349" s="78"/>
      <c r="M1349" s="78"/>
      <c r="N1349" s="78"/>
      <c r="O1349" s="149"/>
    </row>
    <row r="1350" spans="1:15" ht="15" customHeight="1" x14ac:dyDescent="0.35">
      <c r="A1350" s="201" t="s">
        <v>604</v>
      </c>
      <c r="B1350" s="207" t="s">
        <v>605</v>
      </c>
      <c r="C1350" s="208" t="s">
        <v>286</v>
      </c>
      <c r="D1350" s="207" t="s">
        <v>287</v>
      </c>
      <c r="E1350" s="207" t="s">
        <v>359</v>
      </c>
      <c r="F1350" s="207" t="s">
        <v>360</v>
      </c>
      <c r="G1350" s="207" t="s">
        <v>81</v>
      </c>
      <c r="H1350" s="207" t="s">
        <v>328</v>
      </c>
      <c r="I1350" s="209">
        <v>11115.82</v>
      </c>
      <c r="J1350" s="204"/>
      <c r="K1350" s="210" t="s">
        <v>292</v>
      </c>
      <c r="L1350" s="78"/>
      <c r="M1350" s="78"/>
      <c r="N1350" s="78"/>
      <c r="O1350" s="149"/>
    </row>
    <row r="1351" spans="1:15" ht="15" customHeight="1" x14ac:dyDescent="0.35">
      <c r="A1351" s="201" t="s">
        <v>604</v>
      </c>
      <c r="B1351" s="207" t="s">
        <v>605</v>
      </c>
      <c r="C1351" s="208" t="s">
        <v>286</v>
      </c>
      <c r="D1351" s="207" t="s">
        <v>287</v>
      </c>
      <c r="E1351" s="207" t="s">
        <v>312</v>
      </c>
      <c r="F1351" s="207" t="s">
        <v>313</v>
      </c>
      <c r="G1351" s="207" t="s">
        <v>81</v>
      </c>
      <c r="H1351" s="207" t="s">
        <v>328</v>
      </c>
      <c r="I1351" s="209">
        <v>1625.24</v>
      </c>
      <c r="J1351" s="204"/>
      <c r="K1351" s="210" t="s">
        <v>306</v>
      </c>
      <c r="L1351" s="78"/>
      <c r="M1351" s="78"/>
      <c r="N1351" s="78"/>
      <c r="O1351" s="149"/>
    </row>
    <row r="1352" spans="1:15" ht="15" customHeight="1" x14ac:dyDescent="0.35">
      <c r="A1352" s="201" t="s">
        <v>604</v>
      </c>
      <c r="B1352" s="207" t="s">
        <v>605</v>
      </c>
      <c r="C1352" s="208" t="s">
        <v>286</v>
      </c>
      <c r="D1352" s="207" t="s">
        <v>287</v>
      </c>
      <c r="E1352" s="207" t="s">
        <v>312</v>
      </c>
      <c r="F1352" s="207" t="s">
        <v>313</v>
      </c>
      <c r="G1352" s="207" t="s">
        <v>490</v>
      </c>
      <c r="H1352" s="207" t="s">
        <v>491</v>
      </c>
      <c r="I1352" s="209">
        <v>49.92</v>
      </c>
      <c r="J1352" s="204"/>
      <c r="K1352" s="210" t="s">
        <v>306</v>
      </c>
      <c r="L1352" s="78"/>
      <c r="M1352" s="78"/>
      <c r="N1352" s="78"/>
      <c r="O1352" s="149"/>
    </row>
    <row r="1353" spans="1:15" ht="15" customHeight="1" x14ac:dyDescent="0.35">
      <c r="A1353" s="201" t="s">
        <v>604</v>
      </c>
      <c r="B1353" s="207" t="s">
        <v>605</v>
      </c>
      <c r="C1353" s="208" t="s">
        <v>286</v>
      </c>
      <c r="D1353" s="207" t="s">
        <v>287</v>
      </c>
      <c r="E1353" s="207" t="s">
        <v>401</v>
      </c>
      <c r="F1353" s="207" t="s">
        <v>402</v>
      </c>
      <c r="G1353" s="207" t="s">
        <v>81</v>
      </c>
      <c r="H1353" s="207" t="s">
        <v>328</v>
      </c>
      <c r="I1353" s="209">
        <v>1889</v>
      </c>
      <c r="J1353" s="204"/>
      <c r="K1353" s="210" t="s">
        <v>311</v>
      </c>
      <c r="L1353" s="78"/>
      <c r="M1353" s="78"/>
      <c r="N1353" s="78"/>
      <c r="O1353" s="149"/>
    </row>
    <row r="1354" spans="1:15" ht="15" customHeight="1" x14ac:dyDescent="0.35">
      <c r="A1354" s="201" t="s">
        <v>604</v>
      </c>
      <c r="B1354" s="207" t="s">
        <v>605</v>
      </c>
      <c r="C1354" s="208" t="s">
        <v>286</v>
      </c>
      <c r="D1354" s="207" t="s">
        <v>287</v>
      </c>
      <c r="E1354" s="207" t="s">
        <v>320</v>
      </c>
      <c r="F1354" s="207" t="s">
        <v>313</v>
      </c>
      <c r="G1354" s="207" t="s">
        <v>81</v>
      </c>
      <c r="H1354" s="207" t="s">
        <v>328</v>
      </c>
      <c r="I1354" s="209">
        <v>-1625.24</v>
      </c>
      <c r="J1354" s="204"/>
      <c r="K1354" s="210" t="s">
        <v>314</v>
      </c>
      <c r="L1354" s="78"/>
      <c r="M1354" s="78"/>
      <c r="N1354" s="78"/>
      <c r="O1354" s="149"/>
    </row>
    <row r="1355" spans="1:15" ht="15" customHeight="1" x14ac:dyDescent="0.35">
      <c r="A1355" s="201" t="s">
        <v>604</v>
      </c>
      <c r="B1355" s="207" t="s">
        <v>605</v>
      </c>
      <c r="C1355" s="208" t="s">
        <v>286</v>
      </c>
      <c r="D1355" s="207" t="s">
        <v>287</v>
      </c>
      <c r="E1355" s="207" t="s">
        <v>320</v>
      </c>
      <c r="F1355" s="207" t="s">
        <v>313</v>
      </c>
      <c r="G1355" s="207" t="s">
        <v>490</v>
      </c>
      <c r="H1355" s="207" t="s">
        <v>491</v>
      </c>
      <c r="I1355" s="209">
        <v>-49.92</v>
      </c>
      <c r="J1355" s="204"/>
      <c r="K1355" s="210" t="s">
        <v>314</v>
      </c>
      <c r="L1355" s="78"/>
      <c r="M1355" s="78"/>
      <c r="N1355" s="78"/>
      <c r="O1355" s="149"/>
    </row>
    <row r="1356" spans="1:15" ht="15" customHeight="1" x14ac:dyDescent="0.35">
      <c r="A1356" s="201" t="s">
        <v>606</v>
      </c>
      <c r="B1356" s="207" t="s">
        <v>607</v>
      </c>
      <c r="C1356" s="208" t="s">
        <v>286</v>
      </c>
      <c r="D1356" s="207" t="s">
        <v>287</v>
      </c>
      <c r="E1356" s="207" t="s">
        <v>345</v>
      </c>
      <c r="F1356" s="207" t="s">
        <v>346</v>
      </c>
      <c r="G1356" s="207" t="s">
        <v>81</v>
      </c>
      <c r="H1356" s="207" t="s">
        <v>328</v>
      </c>
      <c r="I1356" s="209">
        <v>9277645.3900000006</v>
      </c>
      <c r="J1356" s="204"/>
      <c r="K1356" s="210" t="s">
        <v>293</v>
      </c>
      <c r="L1356" s="78"/>
      <c r="M1356" s="78"/>
      <c r="N1356" s="78"/>
      <c r="O1356" s="149"/>
    </row>
    <row r="1357" spans="1:15" ht="15" customHeight="1" x14ac:dyDescent="0.35">
      <c r="A1357" s="201" t="s">
        <v>606</v>
      </c>
      <c r="B1357" s="207" t="s">
        <v>607</v>
      </c>
      <c r="C1357" s="208" t="s">
        <v>286</v>
      </c>
      <c r="D1357" s="207" t="s">
        <v>287</v>
      </c>
      <c r="E1357" s="207" t="s">
        <v>345</v>
      </c>
      <c r="F1357" s="207" t="s">
        <v>346</v>
      </c>
      <c r="G1357" s="207" t="s">
        <v>608</v>
      </c>
      <c r="H1357" s="207" t="s">
        <v>609</v>
      </c>
      <c r="I1357" s="209">
        <v>1710.16</v>
      </c>
      <c r="J1357" s="204"/>
      <c r="K1357" s="210" t="s">
        <v>293</v>
      </c>
      <c r="L1357" s="78"/>
      <c r="M1357" s="78"/>
      <c r="N1357" s="78"/>
      <c r="O1357" s="149"/>
    </row>
    <row r="1358" spans="1:15" ht="15" customHeight="1" x14ac:dyDescent="0.35">
      <c r="A1358" s="201" t="s">
        <v>606</v>
      </c>
      <c r="B1358" s="207" t="s">
        <v>607</v>
      </c>
      <c r="C1358" s="208" t="s">
        <v>286</v>
      </c>
      <c r="D1358" s="207" t="s">
        <v>287</v>
      </c>
      <c r="E1358" s="207" t="s">
        <v>363</v>
      </c>
      <c r="F1358" s="207" t="s">
        <v>364</v>
      </c>
      <c r="G1358" s="207" t="s">
        <v>81</v>
      </c>
      <c r="H1358" s="207" t="s">
        <v>328</v>
      </c>
      <c r="I1358" s="209">
        <v>284899.49</v>
      </c>
      <c r="J1358" s="204"/>
      <c r="K1358" s="210" t="s">
        <v>293</v>
      </c>
      <c r="L1358" s="78"/>
      <c r="M1358" s="78"/>
      <c r="N1358" s="78"/>
      <c r="O1358" s="149"/>
    </row>
    <row r="1359" spans="1:15" ht="15" customHeight="1" x14ac:dyDescent="0.35">
      <c r="A1359" s="201" t="s">
        <v>606</v>
      </c>
      <c r="B1359" s="207" t="s">
        <v>607</v>
      </c>
      <c r="C1359" s="208" t="s">
        <v>286</v>
      </c>
      <c r="D1359" s="207" t="s">
        <v>287</v>
      </c>
      <c r="E1359" s="207" t="s">
        <v>488</v>
      </c>
      <c r="F1359" s="207" t="s">
        <v>489</v>
      </c>
      <c r="G1359" s="207" t="s">
        <v>81</v>
      </c>
      <c r="H1359" s="207" t="s">
        <v>328</v>
      </c>
      <c r="I1359" s="209">
        <v>412.16</v>
      </c>
      <c r="J1359" s="204"/>
      <c r="K1359" s="210" t="s">
        <v>293</v>
      </c>
      <c r="L1359" s="78"/>
      <c r="M1359" s="78"/>
      <c r="N1359" s="78"/>
      <c r="O1359" s="149"/>
    </row>
    <row r="1360" spans="1:15" ht="15" customHeight="1" x14ac:dyDescent="0.35">
      <c r="A1360" s="201" t="s">
        <v>606</v>
      </c>
      <c r="B1360" s="207" t="s">
        <v>607</v>
      </c>
      <c r="C1360" s="208" t="s">
        <v>286</v>
      </c>
      <c r="D1360" s="207" t="s">
        <v>287</v>
      </c>
      <c r="E1360" s="207" t="s">
        <v>365</v>
      </c>
      <c r="F1360" s="207" t="s">
        <v>366</v>
      </c>
      <c r="G1360" s="207" t="s">
        <v>81</v>
      </c>
      <c r="H1360" s="207" t="s">
        <v>328</v>
      </c>
      <c r="I1360" s="209">
        <v>112789.09</v>
      </c>
      <c r="J1360" s="204"/>
      <c r="K1360" s="210" t="s">
        <v>293</v>
      </c>
      <c r="L1360" s="78"/>
      <c r="M1360" s="78"/>
      <c r="N1360" s="78"/>
      <c r="O1360" s="149"/>
    </row>
    <row r="1361" spans="1:15" ht="15" customHeight="1" x14ac:dyDescent="0.35">
      <c r="A1361" s="201" t="s">
        <v>606</v>
      </c>
      <c r="B1361" s="207" t="s">
        <v>607</v>
      </c>
      <c r="C1361" s="208" t="s">
        <v>286</v>
      </c>
      <c r="D1361" s="207" t="s">
        <v>287</v>
      </c>
      <c r="E1361" s="207" t="s">
        <v>365</v>
      </c>
      <c r="F1361" s="207" t="s">
        <v>366</v>
      </c>
      <c r="G1361" s="207" t="s">
        <v>510</v>
      </c>
      <c r="H1361" s="207" t="s">
        <v>511</v>
      </c>
      <c r="I1361" s="209">
        <v>20588.689999999999</v>
      </c>
      <c r="J1361" s="204"/>
      <c r="K1361" s="210" t="s">
        <v>293</v>
      </c>
      <c r="L1361" s="78"/>
      <c r="M1361" s="78"/>
      <c r="N1361" s="78"/>
      <c r="O1361" s="149"/>
    </row>
    <row r="1362" spans="1:15" ht="15" customHeight="1" x14ac:dyDescent="0.35">
      <c r="A1362" s="201" t="s">
        <v>606</v>
      </c>
      <c r="B1362" s="207" t="s">
        <v>607</v>
      </c>
      <c r="C1362" s="208" t="s">
        <v>286</v>
      </c>
      <c r="D1362" s="207" t="s">
        <v>287</v>
      </c>
      <c r="E1362" s="207" t="s">
        <v>365</v>
      </c>
      <c r="F1362" s="207" t="s">
        <v>366</v>
      </c>
      <c r="G1362" s="207" t="s">
        <v>421</v>
      </c>
      <c r="H1362" s="207" t="s">
        <v>422</v>
      </c>
      <c r="I1362" s="209">
        <v>125048.66</v>
      </c>
      <c r="J1362" s="204"/>
      <c r="K1362" s="210" t="s">
        <v>324</v>
      </c>
      <c r="L1362" s="78"/>
      <c r="M1362" s="78"/>
      <c r="N1362" s="78"/>
      <c r="O1362" s="149"/>
    </row>
    <row r="1363" spans="1:15" ht="15" customHeight="1" x14ac:dyDescent="0.35">
      <c r="A1363" s="201" t="s">
        <v>606</v>
      </c>
      <c r="B1363" s="207" t="s">
        <v>607</v>
      </c>
      <c r="C1363" s="208" t="s">
        <v>286</v>
      </c>
      <c r="D1363" s="207" t="s">
        <v>287</v>
      </c>
      <c r="E1363" s="207" t="s">
        <v>365</v>
      </c>
      <c r="F1363" s="207" t="s">
        <v>366</v>
      </c>
      <c r="G1363" s="207" t="s">
        <v>608</v>
      </c>
      <c r="H1363" s="207" t="s">
        <v>609</v>
      </c>
      <c r="I1363" s="209">
        <v>1565.96</v>
      </c>
      <c r="J1363" s="204"/>
      <c r="K1363" s="210" t="s">
        <v>293</v>
      </c>
      <c r="L1363" s="78"/>
      <c r="M1363" s="78"/>
      <c r="N1363" s="78"/>
      <c r="O1363" s="149"/>
    </row>
    <row r="1364" spans="1:15" ht="15" customHeight="1" x14ac:dyDescent="0.35">
      <c r="A1364" s="201" t="s">
        <v>606</v>
      </c>
      <c r="B1364" s="207" t="s">
        <v>607</v>
      </c>
      <c r="C1364" s="208" t="s">
        <v>286</v>
      </c>
      <c r="D1364" s="207" t="s">
        <v>287</v>
      </c>
      <c r="E1364" s="207" t="s">
        <v>442</v>
      </c>
      <c r="F1364" s="207" t="s">
        <v>443</v>
      </c>
      <c r="G1364" s="207" t="s">
        <v>544</v>
      </c>
      <c r="H1364" s="207" t="s">
        <v>545</v>
      </c>
      <c r="I1364" s="209">
        <v>1710.16</v>
      </c>
      <c r="J1364" s="204"/>
      <c r="K1364" s="210" t="s">
        <v>321</v>
      </c>
      <c r="L1364" s="78"/>
      <c r="M1364" s="78"/>
      <c r="N1364" s="78"/>
      <c r="O1364" s="149" t="s">
        <v>427</v>
      </c>
    </row>
    <row r="1365" spans="1:15" ht="15" customHeight="1" x14ac:dyDescent="0.35">
      <c r="A1365" s="201" t="s">
        <v>606</v>
      </c>
      <c r="B1365" s="207" t="s">
        <v>607</v>
      </c>
      <c r="C1365" s="208" t="s">
        <v>286</v>
      </c>
      <c r="D1365" s="207" t="s">
        <v>287</v>
      </c>
      <c r="E1365" s="207" t="s">
        <v>442</v>
      </c>
      <c r="F1365" s="207" t="s">
        <v>443</v>
      </c>
      <c r="G1365" s="207" t="s">
        <v>428</v>
      </c>
      <c r="H1365" s="207" t="s">
        <v>429</v>
      </c>
      <c r="I1365" s="209">
        <v>9918.92</v>
      </c>
      <c r="J1365" s="204"/>
      <c r="K1365" s="210" t="s">
        <v>324</v>
      </c>
      <c r="L1365" s="78"/>
      <c r="M1365" s="78"/>
      <c r="N1365" s="78"/>
      <c r="O1365" s="149"/>
    </row>
    <row r="1366" spans="1:15" ht="15" customHeight="1" x14ac:dyDescent="0.35">
      <c r="A1366" s="201" t="s">
        <v>606</v>
      </c>
      <c r="B1366" s="207" t="s">
        <v>607</v>
      </c>
      <c r="C1366" s="208" t="s">
        <v>286</v>
      </c>
      <c r="D1366" s="207" t="s">
        <v>287</v>
      </c>
      <c r="E1366" s="207" t="s">
        <v>444</v>
      </c>
      <c r="F1366" s="207" t="s">
        <v>445</v>
      </c>
      <c r="G1366" s="207" t="s">
        <v>81</v>
      </c>
      <c r="H1366" s="207" t="s">
        <v>328</v>
      </c>
      <c r="I1366" s="209">
        <v>58722.48</v>
      </c>
      <c r="J1366" s="204"/>
      <c r="K1366" s="210" t="s">
        <v>293</v>
      </c>
      <c r="L1366" s="78"/>
      <c r="M1366" s="78"/>
      <c r="N1366" s="78"/>
      <c r="O1366" s="149"/>
    </row>
    <row r="1367" spans="1:15" ht="15" customHeight="1" x14ac:dyDescent="0.35">
      <c r="A1367" s="201" t="s">
        <v>606</v>
      </c>
      <c r="B1367" s="207" t="s">
        <v>607</v>
      </c>
      <c r="C1367" s="208" t="s">
        <v>286</v>
      </c>
      <c r="D1367" s="207" t="s">
        <v>287</v>
      </c>
      <c r="E1367" s="207" t="s">
        <v>347</v>
      </c>
      <c r="F1367" s="207" t="s">
        <v>348</v>
      </c>
      <c r="G1367" s="207" t="s">
        <v>421</v>
      </c>
      <c r="H1367" s="207" t="s">
        <v>422</v>
      </c>
      <c r="I1367" s="209">
        <v>429</v>
      </c>
      <c r="J1367" s="204"/>
      <c r="K1367" s="210" t="s">
        <v>324</v>
      </c>
      <c r="L1367" s="78"/>
      <c r="M1367" s="78"/>
      <c r="N1367" s="78"/>
      <c r="O1367" s="149"/>
    </row>
    <row r="1368" spans="1:15" ht="15" customHeight="1" x14ac:dyDescent="0.35">
      <c r="A1368" s="201" t="s">
        <v>606</v>
      </c>
      <c r="B1368" s="207" t="s">
        <v>607</v>
      </c>
      <c r="C1368" s="208" t="s">
        <v>286</v>
      </c>
      <c r="D1368" s="207" t="s">
        <v>287</v>
      </c>
      <c r="E1368" s="207" t="s">
        <v>446</v>
      </c>
      <c r="F1368" s="207" t="s">
        <v>447</v>
      </c>
      <c r="G1368" s="207" t="s">
        <v>81</v>
      </c>
      <c r="H1368" s="207" t="s">
        <v>328</v>
      </c>
      <c r="I1368" s="209">
        <v>32478.83</v>
      </c>
      <c r="J1368" s="204"/>
      <c r="K1368" s="210" t="s">
        <v>293</v>
      </c>
      <c r="L1368" s="78"/>
      <c r="M1368" s="78"/>
      <c r="N1368" s="78"/>
      <c r="O1368" s="149"/>
    </row>
    <row r="1369" spans="1:15" ht="15" customHeight="1" x14ac:dyDescent="0.35">
      <c r="A1369" s="201" t="s">
        <v>606</v>
      </c>
      <c r="B1369" s="207" t="s">
        <v>607</v>
      </c>
      <c r="C1369" s="208" t="s">
        <v>286</v>
      </c>
      <c r="D1369" s="207" t="s">
        <v>287</v>
      </c>
      <c r="E1369" s="207" t="s">
        <v>349</v>
      </c>
      <c r="F1369" s="207" t="s">
        <v>350</v>
      </c>
      <c r="G1369" s="207" t="s">
        <v>81</v>
      </c>
      <c r="H1369" s="207" t="s">
        <v>328</v>
      </c>
      <c r="I1369" s="209">
        <v>1361280.43</v>
      </c>
      <c r="J1369" s="204"/>
      <c r="K1369" s="210" t="s">
        <v>296</v>
      </c>
      <c r="L1369" s="78"/>
      <c r="M1369" s="78"/>
      <c r="N1369" s="78"/>
      <c r="O1369" s="149"/>
    </row>
    <row r="1370" spans="1:15" ht="15" customHeight="1" x14ac:dyDescent="0.35">
      <c r="A1370" s="201" t="s">
        <v>606</v>
      </c>
      <c r="B1370" s="207" t="s">
        <v>607</v>
      </c>
      <c r="C1370" s="208" t="s">
        <v>286</v>
      </c>
      <c r="D1370" s="207" t="s">
        <v>287</v>
      </c>
      <c r="E1370" s="207" t="s">
        <v>349</v>
      </c>
      <c r="F1370" s="207" t="s">
        <v>350</v>
      </c>
      <c r="G1370" s="207" t="s">
        <v>544</v>
      </c>
      <c r="H1370" s="207" t="s">
        <v>545</v>
      </c>
      <c r="I1370" s="209">
        <v>218.35</v>
      </c>
      <c r="J1370" s="204"/>
      <c r="K1370" s="210" t="s">
        <v>321</v>
      </c>
      <c r="L1370" s="78"/>
      <c r="M1370" s="78"/>
      <c r="N1370" s="78"/>
      <c r="O1370" s="149" t="s">
        <v>427</v>
      </c>
    </row>
    <row r="1371" spans="1:15" ht="15" customHeight="1" x14ac:dyDescent="0.35">
      <c r="A1371" s="201" t="s">
        <v>606</v>
      </c>
      <c r="B1371" s="207" t="s">
        <v>607</v>
      </c>
      <c r="C1371" s="208" t="s">
        <v>286</v>
      </c>
      <c r="D1371" s="207" t="s">
        <v>287</v>
      </c>
      <c r="E1371" s="207" t="s">
        <v>349</v>
      </c>
      <c r="F1371" s="207" t="s">
        <v>350</v>
      </c>
      <c r="G1371" s="207" t="s">
        <v>510</v>
      </c>
      <c r="H1371" s="207" t="s">
        <v>511</v>
      </c>
      <c r="I1371" s="209">
        <v>2628.73</v>
      </c>
      <c r="J1371" s="204"/>
      <c r="K1371" s="210" t="s">
        <v>296</v>
      </c>
      <c r="L1371" s="78"/>
      <c r="M1371" s="78"/>
      <c r="N1371" s="78"/>
      <c r="O1371" s="149"/>
    </row>
    <row r="1372" spans="1:15" ht="15" customHeight="1" x14ac:dyDescent="0.35">
      <c r="A1372" s="201" t="s">
        <v>606</v>
      </c>
      <c r="B1372" s="207" t="s">
        <v>607</v>
      </c>
      <c r="C1372" s="208" t="s">
        <v>286</v>
      </c>
      <c r="D1372" s="207" t="s">
        <v>287</v>
      </c>
      <c r="E1372" s="207" t="s">
        <v>349</v>
      </c>
      <c r="F1372" s="207" t="s">
        <v>350</v>
      </c>
      <c r="G1372" s="207" t="s">
        <v>421</v>
      </c>
      <c r="H1372" s="207" t="s">
        <v>422</v>
      </c>
      <c r="I1372" s="209">
        <v>15401.22</v>
      </c>
      <c r="J1372" s="204"/>
      <c r="K1372" s="210" t="s">
        <v>324</v>
      </c>
      <c r="L1372" s="78"/>
      <c r="M1372" s="78"/>
      <c r="N1372" s="78"/>
      <c r="O1372" s="149"/>
    </row>
    <row r="1373" spans="1:15" ht="15" customHeight="1" x14ac:dyDescent="0.35">
      <c r="A1373" s="201" t="s">
        <v>606</v>
      </c>
      <c r="B1373" s="207" t="s">
        <v>607</v>
      </c>
      <c r="C1373" s="208" t="s">
        <v>286</v>
      </c>
      <c r="D1373" s="207" t="s">
        <v>287</v>
      </c>
      <c r="E1373" s="207" t="s">
        <v>349</v>
      </c>
      <c r="F1373" s="207" t="s">
        <v>350</v>
      </c>
      <c r="G1373" s="207" t="s">
        <v>608</v>
      </c>
      <c r="H1373" s="207" t="s">
        <v>609</v>
      </c>
      <c r="I1373" s="209">
        <v>418.29</v>
      </c>
      <c r="J1373" s="204"/>
      <c r="K1373" s="210" t="s">
        <v>296</v>
      </c>
      <c r="L1373" s="78"/>
      <c r="M1373" s="78"/>
      <c r="N1373" s="78"/>
      <c r="O1373" s="149"/>
    </row>
    <row r="1374" spans="1:15" ht="15" customHeight="1" x14ac:dyDescent="0.35">
      <c r="A1374" s="201" t="s">
        <v>606</v>
      </c>
      <c r="B1374" s="207" t="s">
        <v>607</v>
      </c>
      <c r="C1374" s="208" t="s">
        <v>286</v>
      </c>
      <c r="D1374" s="207" t="s">
        <v>287</v>
      </c>
      <c r="E1374" s="207" t="s">
        <v>349</v>
      </c>
      <c r="F1374" s="207" t="s">
        <v>350</v>
      </c>
      <c r="G1374" s="207" t="s">
        <v>428</v>
      </c>
      <c r="H1374" s="207" t="s">
        <v>429</v>
      </c>
      <c r="I1374" s="209">
        <v>1266.43</v>
      </c>
      <c r="J1374" s="204"/>
      <c r="K1374" s="210" t="s">
        <v>324</v>
      </c>
      <c r="L1374" s="78"/>
      <c r="M1374" s="78"/>
      <c r="N1374" s="78"/>
      <c r="O1374" s="149"/>
    </row>
    <row r="1375" spans="1:15" ht="15" customHeight="1" x14ac:dyDescent="0.35">
      <c r="A1375" s="201" t="s">
        <v>606</v>
      </c>
      <c r="B1375" s="207" t="s">
        <v>607</v>
      </c>
      <c r="C1375" s="208" t="s">
        <v>286</v>
      </c>
      <c r="D1375" s="207" t="s">
        <v>287</v>
      </c>
      <c r="E1375" s="207" t="s">
        <v>351</v>
      </c>
      <c r="F1375" s="207" t="s">
        <v>352</v>
      </c>
      <c r="G1375" s="207" t="s">
        <v>81</v>
      </c>
      <c r="H1375" s="207" t="s">
        <v>328</v>
      </c>
      <c r="I1375" s="209">
        <v>14685.71</v>
      </c>
      <c r="J1375" s="204"/>
      <c r="K1375" s="210" t="s">
        <v>293</v>
      </c>
      <c r="L1375" s="78"/>
      <c r="M1375" s="78"/>
      <c r="N1375" s="78"/>
      <c r="O1375" s="149"/>
    </row>
    <row r="1376" spans="1:15" ht="15" customHeight="1" x14ac:dyDescent="0.35">
      <c r="A1376" s="201" t="s">
        <v>606</v>
      </c>
      <c r="B1376" s="207" t="s">
        <v>607</v>
      </c>
      <c r="C1376" s="208" t="s">
        <v>286</v>
      </c>
      <c r="D1376" s="207" t="s">
        <v>287</v>
      </c>
      <c r="E1376" s="207" t="s">
        <v>353</v>
      </c>
      <c r="F1376" s="207" t="s">
        <v>354</v>
      </c>
      <c r="G1376" s="207" t="s">
        <v>81</v>
      </c>
      <c r="H1376" s="207" t="s">
        <v>328</v>
      </c>
      <c r="I1376" s="209">
        <v>-14685.71</v>
      </c>
      <c r="J1376" s="204"/>
      <c r="K1376" s="210" t="s">
        <v>293</v>
      </c>
      <c r="L1376" s="78"/>
      <c r="M1376" s="78"/>
      <c r="N1376" s="78"/>
      <c r="O1376" s="149"/>
    </row>
    <row r="1377" spans="1:15" ht="15" customHeight="1" x14ac:dyDescent="0.35">
      <c r="A1377" s="201" t="s">
        <v>606</v>
      </c>
      <c r="B1377" s="207" t="s">
        <v>607</v>
      </c>
      <c r="C1377" s="208" t="s">
        <v>286</v>
      </c>
      <c r="D1377" s="207" t="s">
        <v>287</v>
      </c>
      <c r="E1377" s="207" t="s">
        <v>355</v>
      </c>
      <c r="F1377" s="207" t="s">
        <v>356</v>
      </c>
      <c r="G1377" s="207" t="s">
        <v>81</v>
      </c>
      <c r="H1377" s="207" t="s">
        <v>328</v>
      </c>
      <c r="I1377" s="209">
        <v>1518294.9</v>
      </c>
      <c r="J1377" s="204"/>
      <c r="K1377" s="210" t="s">
        <v>301</v>
      </c>
      <c r="L1377" s="78"/>
      <c r="M1377" s="78"/>
      <c r="N1377" s="78"/>
      <c r="O1377" s="149"/>
    </row>
    <row r="1378" spans="1:15" ht="15" customHeight="1" x14ac:dyDescent="0.35">
      <c r="A1378" s="201" t="s">
        <v>606</v>
      </c>
      <c r="B1378" s="207" t="s">
        <v>607</v>
      </c>
      <c r="C1378" s="208" t="s">
        <v>286</v>
      </c>
      <c r="D1378" s="207" t="s">
        <v>287</v>
      </c>
      <c r="E1378" s="207" t="s">
        <v>355</v>
      </c>
      <c r="F1378" s="207" t="s">
        <v>356</v>
      </c>
      <c r="G1378" s="207" t="s">
        <v>544</v>
      </c>
      <c r="H1378" s="207" t="s">
        <v>545</v>
      </c>
      <c r="I1378" s="209">
        <v>271.93</v>
      </c>
      <c r="J1378" s="204"/>
      <c r="K1378" s="210" t="s">
        <v>321</v>
      </c>
      <c r="L1378" s="78"/>
      <c r="M1378" s="78"/>
      <c r="N1378" s="78"/>
      <c r="O1378" s="149" t="s">
        <v>427</v>
      </c>
    </row>
    <row r="1379" spans="1:15" ht="15" customHeight="1" x14ac:dyDescent="0.35">
      <c r="A1379" s="201" t="s">
        <v>606</v>
      </c>
      <c r="B1379" s="207" t="s">
        <v>607</v>
      </c>
      <c r="C1379" s="208" t="s">
        <v>286</v>
      </c>
      <c r="D1379" s="207" t="s">
        <v>287</v>
      </c>
      <c r="E1379" s="207" t="s">
        <v>355</v>
      </c>
      <c r="F1379" s="207" t="s">
        <v>356</v>
      </c>
      <c r="G1379" s="207" t="s">
        <v>510</v>
      </c>
      <c r="H1379" s="207" t="s">
        <v>511</v>
      </c>
      <c r="I1379" s="209">
        <v>3273.69</v>
      </c>
      <c r="J1379" s="204"/>
      <c r="K1379" s="210" t="s">
        <v>301</v>
      </c>
      <c r="L1379" s="78"/>
      <c r="M1379" s="78"/>
      <c r="N1379" s="78"/>
      <c r="O1379" s="149"/>
    </row>
    <row r="1380" spans="1:15" ht="15" customHeight="1" x14ac:dyDescent="0.35">
      <c r="A1380" s="201" t="s">
        <v>606</v>
      </c>
      <c r="B1380" s="207" t="s">
        <v>607</v>
      </c>
      <c r="C1380" s="208" t="s">
        <v>286</v>
      </c>
      <c r="D1380" s="207" t="s">
        <v>287</v>
      </c>
      <c r="E1380" s="207" t="s">
        <v>355</v>
      </c>
      <c r="F1380" s="207" t="s">
        <v>356</v>
      </c>
      <c r="G1380" s="207" t="s">
        <v>421</v>
      </c>
      <c r="H1380" s="207" t="s">
        <v>422</v>
      </c>
      <c r="I1380" s="209">
        <v>19864.14</v>
      </c>
      <c r="J1380" s="204"/>
      <c r="K1380" s="210" t="s">
        <v>324</v>
      </c>
      <c r="L1380" s="78"/>
      <c r="M1380" s="78"/>
      <c r="N1380" s="78"/>
      <c r="O1380" s="149"/>
    </row>
    <row r="1381" spans="1:15" ht="15" customHeight="1" x14ac:dyDescent="0.35">
      <c r="A1381" s="201" t="s">
        <v>606</v>
      </c>
      <c r="B1381" s="207" t="s">
        <v>607</v>
      </c>
      <c r="C1381" s="208" t="s">
        <v>286</v>
      </c>
      <c r="D1381" s="207" t="s">
        <v>287</v>
      </c>
      <c r="E1381" s="207" t="s">
        <v>355</v>
      </c>
      <c r="F1381" s="207" t="s">
        <v>356</v>
      </c>
      <c r="G1381" s="207" t="s">
        <v>608</v>
      </c>
      <c r="H1381" s="207" t="s">
        <v>609</v>
      </c>
      <c r="I1381" s="209">
        <v>520.91999999999996</v>
      </c>
      <c r="J1381" s="204"/>
      <c r="K1381" s="210" t="s">
        <v>301</v>
      </c>
      <c r="L1381" s="78"/>
      <c r="M1381" s="78"/>
      <c r="N1381" s="78"/>
      <c r="O1381" s="149"/>
    </row>
    <row r="1382" spans="1:15" ht="15" customHeight="1" x14ac:dyDescent="0.35">
      <c r="A1382" s="201" t="s">
        <v>606</v>
      </c>
      <c r="B1382" s="207" t="s">
        <v>607</v>
      </c>
      <c r="C1382" s="208" t="s">
        <v>286</v>
      </c>
      <c r="D1382" s="207" t="s">
        <v>287</v>
      </c>
      <c r="E1382" s="207" t="s">
        <v>355</v>
      </c>
      <c r="F1382" s="207" t="s">
        <v>356</v>
      </c>
      <c r="G1382" s="207" t="s">
        <v>428</v>
      </c>
      <c r="H1382" s="207" t="s">
        <v>429</v>
      </c>
      <c r="I1382" s="209">
        <v>1577.19</v>
      </c>
      <c r="J1382" s="204"/>
      <c r="K1382" s="210" t="s">
        <v>324</v>
      </c>
      <c r="L1382" s="78"/>
      <c r="M1382" s="78"/>
      <c r="N1382" s="78"/>
      <c r="O1382" s="149"/>
    </row>
    <row r="1383" spans="1:15" ht="15" customHeight="1" x14ac:dyDescent="0.35">
      <c r="A1383" s="201" t="s">
        <v>606</v>
      </c>
      <c r="B1383" s="207" t="s">
        <v>607</v>
      </c>
      <c r="C1383" s="208" t="s">
        <v>286</v>
      </c>
      <c r="D1383" s="207" t="s">
        <v>287</v>
      </c>
      <c r="E1383" s="207" t="s">
        <v>415</v>
      </c>
      <c r="F1383" s="207" t="s">
        <v>416</v>
      </c>
      <c r="G1383" s="207" t="s">
        <v>81</v>
      </c>
      <c r="H1383" s="207" t="s">
        <v>328</v>
      </c>
      <c r="I1383" s="209">
        <v>11137.41</v>
      </c>
      <c r="J1383" s="204"/>
      <c r="K1383" s="210" t="s">
        <v>292</v>
      </c>
      <c r="L1383" s="78"/>
      <c r="M1383" s="78"/>
      <c r="N1383" s="78"/>
      <c r="O1383" s="149"/>
    </row>
    <row r="1384" spans="1:15" ht="15" customHeight="1" x14ac:dyDescent="0.35">
      <c r="A1384" s="201" t="s">
        <v>606</v>
      </c>
      <c r="B1384" s="207" t="s">
        <v>607</v>
      </c>
      <c r="C1384" s="208" t="s">
        <v>286</v>
      </c>
      <c r="D1384" s="207" t="s">
        <v>287</v>
      </c>
      <c r="E1384" s="207" t="s">
        <v>448</v>
      </c>
      <c r="F1384" s="207" t="s">
        <v>449</v>
      </c>
      <c r="G1384" s="207" t="s">
        <v>81</v>
      </c>
      <c r="H1384" s="207" t="s">
        <v>328</v>
      </c>
      <c r="I1384" s="209">
        <v>40512.51</v>
      </c>
      <c r="J1384" s="204"/>
      <c r="K1384" s="210" t="s">
        <v>292</v>
      </c>
      <c r="L1384" s="78"/>
      <c r="M1384" s="78"/>
      <c r="N1384" s="78"/>
      <c r="O1384" s="149"/>
    </row>
    <row r="1385" spans="1:15" ht="15" customHeight="1" x14ac:dyDescent="0.35">
      <c r="A1385" s="201" t="s">
        <v>606</v>
      </c>
      <c r="B1385" s="207" t="s">
        <v>607</v>
      </c>
      <c r="C1385" s="208" t="s">
        <v>286</v>
      </c>
      <c r="D1385" s="207" t="s">
        <v>287</v>
      </c>
      <c r="E1385" s="207" t="s">
        <v>448</v>
      </c>
      <c r="F1385" s="207" t="s">
        <v>449</v>
      </c>
      <c r="G1385" s="207" t="s">
        <v>421</v>
      </c>
      <c r="H1385" s="207" t="s">
        <v>422</v>
      </c>
      <c r="I1385" s="209">
        <v>543.20000000000005</v>
      </c>
      <c r="J1385" s="204"/>
      <c r="K1385" s="210" t="s">
        <v>324</v>
      </c>
      <c r="L1385" s="78"/>
      <c r="M1385" s="78"/>
      <c r="N1385" s="78"/>
      <c r="O1385" s="149"/>
    </row>
    <row r="1386" spans="1:15" ht="15" customHeight="1" x14ac:dyDescent="0.35">
      <c r="A1386" s="201" t="s">
        <v>606</v>
      </c>
      <c r="B1386" s="207" t="s">
        <v>607</v>
      </c>
      <c r="C1386" s="208" t="s">
        <v>286</v>
      </c>
      <c r="D1386" s="207" t="s">
        <v>287</v>
      </c>
      <c r="E1386" s="207" t="s">
        <v>474</v>
      </c>
      <c r="F1386" s="207" t="s">
        <v>475</v>
      </c>
      <c r="G1386" s="207" t="s">
        <v>81</v>
      </c>
      <c r="H1386" s="207" t="s">
        <v>328</v>
      </c>
      <c r="I1386" s="209">
        <v>3872.8</v>
      </c>
      <c r="J1386" s="204"/>
      <c r="K1386" s="210" t="s">
        <v>292</v>
      </c>
      <c r="L1386" s="78"/>
      <c r="M1386" s="78"/>
      <c r="N1386" s="78"/>
      <c r="O1386" s="149"/>
    </row>
    <row r="1387" spans="1:15" ht="15" customHeight="1" x14ac:dyDescent="0.35">
      <c r="A1387" s="201" t="s">
        <v>606</v>
      </c>
      <c r="B1387" s="207" t="s">
        <v>607</v>
      </c>
      <c r="C1387" s="208" t="s">
        <v>286</v>
      </c>
      <c r="D1387" s="207" t="s">
        <v>287</v>
      </c>
      <c r="E1387" s="207" t="s">
        <v>367</v>
      </c>
      <c r="F1387" s="207" t="s">
        <v>368</v>
      </c>
      <c r="G1387" s="207" t="s">
        <v>81</v>
      </c>
      <c r="H1387" s="207" t="s">
        <v>328</v>
      </c>
      <c r="I1387" s="209">
        <v>20577.14</v>
      </c>
      <c r="J1387" s="204"/>
      <c r="K1387" s="210" t="s">
        <v>292</v>
      </c>
      <c r="L1387" s="78"/>
      <c r="M1387" s="78"/>
      <c r="N1387" s="78"/>
      <c r="O1387" s="149"/>
    </row>
    <row r="1388" spans="1:15" ht="15" customHeight="1" x14ac:dyDescent="0.35">
      <c r="A1388" s="201" t="s">
        <v>606</v>
      </c>
      <c r="B1388" s="207" t="s">
        <v>607</v>
      </c>
      <c r="C1388" s="208" t="s">
        <v>286</v>
      </c>
      <c r="D1388" s="207" t="s">
        <v>287</v>
      </c>
      <c r="E1388" s="207" t="s">
        <v>373</v>
      </c>
      <c r="F1388" s="207" t="s">
        <v>374</v>
      </c>
      <c r="G1388" s="207" t="s">
        <v>81</v>
      </c>
      <c r="H1388" s="207" t="s">
        <v>328</v>
      </c>
      <c r="I1388" s="209">
        <v>1088.02</v>
      </c>
      <c r="J1388" s="204"/>
      <c r="K1388" s="210" t="s">
        <v>292</v>
      </c>
      <c r="L1388" s="78"/>
      <c r="M1388" s="78"/>
      <c r="N1388" s="78"/>
      <c r="O1388" s="149"/>
    </row>
    <row r="1389" spans="1:15" ht="15" customHeight="1" x14ac:dyDescent="0.35">
      <c r="A1389" s="201" t="s">
        <v>606</v>
      </c>
      <c r="B1389" s="207" t="s">
        <v>607</v>
      </c>
      <c r="C1389" s="208" t="s">
        <v>286</v>
      </c>
      <c r="D1389" s="207" t="s">
        <v>287</v>
      </c>
      <c r="E1389" s="207" t="s">
        <v>375</v>
      </c>
      <c r="F1389" s="207" t="s">
        <v>376</v>
      </c>
      <c r="G1389" s="207" t="s">
        <v>81</v>
      </c>
      <c r="H1389" s="207" t="s">
        <v>328</v>
      </c>
      <c r="I1389" s="209">
        <v>14874.69</v>
      </c>
      <c r="J1389" s="204"/>
      <c r="K1389" s="210" t="s">
        <v>292</v>
      </c>
      <c r="L1389" s="78"/>
      <c r="M1389" s="78"/>
      <c r="N1389" s="78"/>
      <c r="O1389" s="149"/>
    </row>
    <row r="1390" spans="1:15" ht="15" customHeight="1" x14ac:dyDescent="0.35">
      <c r="A1390" s="201" t="s">
        <v>606</v>
      </c>
      <c r="B1390" s="207" t="s">
        <v>607</v>
      </c>
      <c r="C1390" s="208" t="s">
        <v>286</v>
      </c>
      <c r="D1390" s="207" t="s">
        <v>287</v>
      </c>
      <c r="E1390" s="207" t="s">
        <v>375</v>
      </c>
      <c r="F1390" s="207" t="s">
        <v>376</v>
      </c>
      <c r="G1390" s="207" t="s">
        <v>610</v>
      </c>
      <c r="H1390" s="207" t="s">
        <v>611</v>
      </c>
      <c r="I1390" s="209">
        <v>44492.61</v>
      </c>
      <c r="J1390" s="204"/>
      <c r="K1390" s="210" t="s">
        <v>324</v>
      </c>
      <c r="L1390" s="78"/>
      <c r="M1390" s="78"/>
      <c r="N1390" s="78"/>
      <c r="O1390" s="149"/>
    </row>
    <row r="1391" spans="1:15" ht="15" customHeight="1" x14ac:dyDescent="0.35">
      <c r="A1391" s="201" t="s">
        <v>606</v>
      </c>
      <c r="B1391" s="207" t="s">
        <v>607</v>
      </c>
      <c r="C1391" s="208" t="s">
        <v>286</v>
      </c>
      <c r="D1391" s="207" t="s">
        <v>287</v>
      </c>
      <c r="E1391" s="207" t="s">
        <v>377</v>
      </c>
      <c r="F1391" s="207" t="s">
        <v>378</v>
      </c>
      <c r="G1391" s="207" t="s">
        <v>81</v>
      </c>
      <c r="H1391" s="207" t="s">
        <v>328</v>
      </c>
      <c r="I1391" s="209">
        <v>14940.08</v>
      </c>
      <c r="J1391" s="204"/>
      <c r="K1391" s="210" t="s">
        <v>292</v>
      </c>
      <c r="L1391" s="78"/>
      <c r="M1391" s="78"/>
      <c r="N1391" s="78"/>
      <c r="O1391" s="149"/>
    </row>
    <row r="1392" spans="1:15" ht="15" customHeight="1" x14ac:dyDescent="0.35">
      <c r="A1392" s="201" t="s">
        <v>606</v>
      </c>
      <c r="B1392" s="207" t="s">
        <v>607</v>
      </c>
      <c r="C1392" s="208" t="s">
        <v>286</v>
      </c>
      <c r="D1392" s="207" t="s">
        <v>287</v>
      </c>
      <c r="E1392" s="207" t="s">
        <v>288</v>
      </c>
      <c r="F1392" s="207" t="s">
        <v>289</v>
      </c>
      <c r="G1392" s="207" t="s">
        <v>81</v>
      </c>
      <c r="H1392" s="207" t="s">
        <v>328</v>
      </c>
      <c r="I1392" s="209">
        <v>4372.96</v>
      </c>
      <c r="J1392" s="204"/>
      <c r="K1392" s="210" t="s">
        <v>292</v>
      </c>
      <c r="L1392" s="78"/>
      <c r="M1392" s="78"/>
      <c r="N1392" s="78"/>
      <c r="O1392" s="149"/>
    </row>
    <row r="1393" spans="1:15" ht="15" customHeight="1" x14ac:dyDescent="0.35">
      <c r="A1393" s="201" t="s">
        <v>606</v>
      </c>
      <c r="B1393" s="207" t="s">
        <v>607</v>
      </c>
      <c r="C1393" s="208" t="s">
        <v>286</v>
      </c>
      <c r="D1393" s="207" t="s">
        <v>287</v>
      </c>
      <c r="E1393" s="207" t="s">
        <v>379</v>
      </c>
      <c r="F1393" s="207" t="s">
        <v>380</v>
      </c>
      <c r="G1393" s="207" t="s">
        <v>81</v>
      </c>
      <c r="H1393" s="207" t="s">
        <v>328</v>
      </c>
      <c r="I1393" s="209">
        <v>4700</v>
      </c>
      <c r="J1393" s="204"/>
      <c r="K1393" s="210" t="s">
        <v>292</v>
      </c>
      <c r="L1393" s="78"/>
      <c r="M1393" s="78"/>
      <c r="N1393" s="78"/>
      <c r="O1393" s="149"/>
    </row>
    <row r="1394" spans="1:15" ht="15" customHeight="1" x14ac:dyDescent="0.35">
      <c r="A1394" s="201" t="s">
        <v>606</v>
      </c>
      <c r="B1394" s="207" t="s">
        <v>607</v>
      </c>
      <c r="C1394" s="208" t="s">
        <v>286</v>
      </c>
      <c r="D1394" s="207" t="s">
        <v>287</v>
      </c>
      <c r="E1394" s="207" t="s">
        <v>357</v>
      </c>
      <c r="F1394" s="207" t="s">
        <v>358</v>
      </c>
      <c r="G1394" s="207" t="s">
        <v>421</v>
      </c>
      <c r="H1394" s="207" t="s">
        <v>422</v>
      </c>
      <c r="I1394" s="209">
        <v>1001</v>
      </c>
      <c r="J1394" s="204"/>
      <c r="K1394" s="210" t="s">
        <v>324</v>
      </c>
      <c r="L1394" s="78"/>
      <c r="M1394" s="78"/>
      <c r="N1394" s="78"/>
      <c r="O1394" s="149"/>
    </row>
    <row r="1395" spans="1:15" ht="15" customHeight="1" x14ac:dyDescent="0.35">
      <c r="A1395" s="201" t="s">
        <v>606</v>
      </c>
      <c r="B1395" s="207" t="s">
        <v>607</v>
      </c>
      <c r="C1395" s="208" t="s">
        <v>286</v>
      </c>
      <c r="D1395" s="207" t="s">
        <v>287</v>
      </c>
      <c r="E1395" s="207" t="s">
        <v>359</v>
      </c>
      <c r="F1395" s="207" t="s">
        <v>360</v>
      </c>
      <c r="G1395" s="207" t="s">
        <v>81</v>
      </c>
      <c r="H1395" s="207" t="s">
        <v>328</v>
      </c>
      <c r="I1395" s="209">
        <v>658.57</v>
      </c>
      <c r="J1395" s="204"/>
      <c r="K1395" s="210" t="s">
        <v>292</v>
      </c>
      <c r="L1395" s="78"/>
      <c r="M1395" s="78"/>
      <c r="N1395" s="78"/>
      <c r="O1395" s="149"/>
    </row>
    <row r="1396" spans="1:15" ht="15" customHeight="1" x14ac:dyDescent="0.35">
      <c r="A1396" s="201" t="s">
        <v>606</v>
      </c>
      <c r="B1396" s="207" t="s">
        <v>607</v>
      </c>
      <c r="C1396" s="208" t="s">
        <v>286</v>
      </c>
      <c r="D1396" s="207" t="s">
        <v>287</v>
      </c>
      <c r="E1396" s="207" t="s">
        <v>359</v>
      </c>
      <c r="F1396" s="207" t="s">
        <v>360</v>
      </c>
      <c r="G1396" s="207" t="s">
        <v>421</v>
      </c>
      <c r="H1396" s="207" t="s">
        <v>422</v>
      </c>
      <c r="I1396" s="209">
        <v>3498.19</v>
      </c>
      <c r="J1396" s="204"/>
      <c r="K1396" s="210" t="s">
        <v>324</v>
      </c>
      <c r="L1396" s="78"/>
      <c r="M1396" s="78"/>
      <c r="N1396" s="78"/>
      <c r="O1396" s="149"/>
    </row>
    <row r="1397" spans="1:15" ht="15" customHeight="1" x14ac:dyDescent="0.35">
      <c r="A1397" s="201" t="s">
        <v>606</v>
      </c>
      <c r="B1397" s="207" t="s">
        <v>607</v>
      </c>
      <c r="C1397" s="208" t="s">
        <v>286</v>
      </c>
      <c r="D1397" s="207" t="s">
        <v>287</v>
      </c>
      <c r="E1397" s="207" t="s">
        <v>452</v>
      </c>
      <c r="F1397" s="207" t="s">
        <v>453</v>
      </c>
      <c r="G1397" s="207" t="s">
        <v>81</v>
      </c>
      <c r="H1397" s="207" t="s">
        <v>328</v>
      </c>
      <c r="I1397" s="209">
        <v>79279.56</v>
      </c>
      <c r="J1397" s="204"/>
      <c r="K1397" s="210" t="s">
        <v>292</v>
      </c>
      <c r="L1397" s="78"/>
      <c r="M1397" s="78"/>
      <c r="N1397" s="78"/>
      <c r="O1397" s="149"/>
    </row>
    <row r="1398" spans="1:15" ht="15" customHeight="1" x14ac:dyDescent="0.35">
      <c r="A1398" s="201" t="s">
        <v>606</v>
      </c>
      <c r="B1398" s="207" t="s">
        <v>607</v>
      </c>
      <c r="C1398" s="208" t="s">
        <v>286</v>
      </c>
      <c r="D1398" s="207" t="s">
        <v>287</v>
      </c>
      <c r="E1398" s="207" t="s">
        <v>452</v>
      </c>
      <c r="F1398" s="207" t="s">
        <v>453</v>
      </c>
      <c r="G1398" s="207" t="s">
        <v>510</v>
      </c>
      <c r="H1398" s="207" t="s">
        <v>511</v>
      </c>
      <c r="I1398" s="209">
        <v>33552.36</v>
      </c>
      <c r="J1398" s="204"/>
      <c r="K1398" s="210" t="s">
        <v>292</v>
      </c>
      <c r="L1398" s="78"/>
      <c r="M1398" s="78"/>
      <c r="N1398" s="78"/>
      <c r="O1398" s="149"/>
    </row>
    <row r="1399" spans="1:15" ht="15" customHeight="1" x14ac:dyDescent="0.35">
      <c r="A1399" s="201" t="s">
        <v>606</v>
      </c>
      <c r="B1399" s="207" t="s">
        <v>607</v>
      </c>
      <c r="C1399" s="208" t="s">
        <v>286</v>
      </c>
      <c r="D1399" s="207" t="s">
        <v>287</v>
      </c>
      <c r="E1399" s="207" t="s">
        <v>466</v>
      </c>
      <c r="F1399" s="207" t="s">
        <v>467</v>
      </c>
      <c r="G1399" s="207" t="s">
        <v>81</v>
      </c>
      <c r="H1399" s="207" t="s">
        <v>328</v>
      </c>
      <c r="I1399" s="209">
        <v>22477.32</v>
      </c>
      <c r="J1399" s="204"/>
      <c r="K1399" s="210" t="s">
        <v>292</v>
      </c>
      <c r="L1399" s="78"/>
      <c r="M1399" s="78"/>
      <c r="N1399" s="78"/>
      <c r="O1399" s="149"/>
    </row>
    <row r="1400" spans="1:15" ht="15" customHeight="1" x14ac:dyDescent="0.35">
      <c r="A1400" s="201" t="s">
        <v>606</v>
      </c>
      <c r="B1400" s="207" t="s">
        <v>607</v>
      </c>
      <c r="C1400" s="208" t="s">
        <v>286</v>
      </c>
      <c r="D1400" s="207" t="s">
        <v>287</v>
      </c>
      <c r="E1400" s="207" t="s">
        <v>580</v>
      </c>
      <c r="F1400" s="207" t="s">
        <v>581</v>
      </c>
      <c r="G1400" s="207" t="s">
        <v>81</v>
      </c>
      <c r="H1400" s="207" t="s">
        <v>328</v>
      </c>
      <c r="I1400" s="209">
        <v>17316.18</v>
      </c>
      <c r="J1400" s="204"/>
      <c r="K1400" s="210" t="s">
        <v>292</v>
      </c>
      <c r="L1400" s="78"/>
      <c r="M1400" s="78"/>
      <c r="N1400" s="78"/>
      <c r="O1400" s="149"/>
    </row>
    <row r="1401" spans="1:15" ht="15" customHeight="1" x14ac:dyDescent="0.35">
      <c r="A1401" s="201" t="s">
        <v>606</v>
      </c>
      <c r="B1401" s="207" t="s">
        <v>607</v>
      </c>
      <c r="C1401" s="208" t="s">
        <v>286</v>
      </c>
      <c r="D1401" s="207" t="s">
        <v>287</v>
      </c>
      <c r="E1401" s="207" t="s">
        <v>385</v>
      </c>
      <c r="F1401" s="207" t="s">
        <v>386</v>
      </c>
      <c r="G1401" s="207" t="s">
        <v>484</v>
      </c>
      <c r="H1401" s="207" t="s">
        <v>485</v>
      </c>
      <c r="I1401" s="209">
        <v>23739.55</v>
      </c>
      <c r="J1401" s="204"/>
      <c r="K1401" s="210" t="s">
        <v>292</v>
      </c>
      <c r="L1401" s="78"/>
      <c r="M1401" s="78"/>
      <c r="N1401" s="78"/>
      <c r="O1401" s="149"/>
    </row>
    <row r="1402" spans="1:15" ht="15" customHeight="1" x14ac:dyDescent="0.35">
      <c r="A1402" s="201" t="s">
        <v>606</v>
      </c>
      <c r="B1402" s="207" t="s">
        <v>607</v>
      </c>
      <c r="C1402" s="208" t="s">
        <v>286</v>
      </c>
      <c r="D1402" s="207" t="s">
        <v>287</v>
      </c>
      <c r="E1402" s="207" t="s">
        <v>312</v>
      </c>
      <c r="F1402" s="207" t="s">
        <v>313</v>
      </c>
      <c r="G1402" s="207" t="s">
        <v>81</v>
      </c>
      <c r="H1402" s="207" t="s">
        <v>328</v>
      </c>
      <c r="I1402" s="209">
        <v>46192.85</v>
      </c>
      <c r="J1402" s="204"/>
      <c r="K1402" s="210" t="s">
        <v>306</v>
      </c>
      <c r="L1402" s="78"/>
      <c r="M1402" s="78"/>
      <c r="N1402" s="78"/>
      <c r="O1402" s="149"/>
    </row>
    <row r="1403" spans="1:15" ht="15" customHeight="1" x14ac:dyDescent="0.35">
      <c r="A1403" s="201" t="s">
        <v>606</v>
      </c>
      <c r="B1403" s="207" t="s">
        <v>607</v>
      </c>
      <c r="C1403" s="208" t="s">
        <v>286</v>
      </c>
      <c r="D1403" s="207" t="s">
        <v>287</v>
      </c>
      <c r="E1403" s="207" t="s">
        <v>312</v>
      </c>
      <c r="F1403" s="207" t="s">
        <v>313</v>
      </c>
      <c r="G1403" s="207" t="s">
        <v>510</v>
      </c>
      <c r="H1403" s="207" t="s">
        <v>511</v>
      </c>
      <c r="I1403" s="209">
        <v>8388.11</v>
      </c>
      <c r="J1403" s="204"/>
      <c r="K1403" s="210" t="s">
        <v>306</v>
      </c>
      <c r="L1403" s="78"/>
      <c r="M1403" s="78"/>
      <c r="N1403" s="78"/>
      <c r="O1403" s="149"/>
    </row>
    <row r="1404" spans="1:15" ht="15" customHeight="1" x14ac:dyDescent="0.35">
      <c r="A1404" s="201" t="s">
        <v>606</v>
      </c>
      <c r="B1404" s="207" t="s">
        <v>607</v>
      </c>
      <c r="C1404" s="208" t="s">
        <v>286</v>
      </c>
      <c r="D1404" s="207" t="s">
        <v>287</v>
      </c>
      <c r="E1404" s="207" t="s">
        <v>312</v>
      </c>
      <c r="F1404" s="207" t="s">
        <v>313</v>
      </c>
      <c r="G1404" s="207" t="s">
        <v>421</v>
      </c>
      <c r="H1404" s="207" t="s">
        <v>422</v>
      </c>
      <c r="I1404" s="209">
        <v>387.91</v>
      </c>
      <c r="J1404" s="204"/>
      <c r="K1404" s="210" t="s">
        <v>324</v>
      </c>
      <c r="L1404" s="78"/>
      <c r="M1404" s="78"/>
      <c r="N1404" s="78"/>
      <c r="O1404" s="149"/>
    </row>
    <row r="1405" spans="1:15" ht="15" customHeight="1" x14ac:dyDescent="0.35">
      <c r="A1405" s="201" t="s">
        <v>606</v>
      </c>
      <c r="B1405" s="207" t="s">
        <v>607</v>
      </c>
      <c r="C1405" s="208" t="s">
        <v>286</v>
      </c>
      <c r="D1405" s="207" t="s">
        <v>287</v>
      </c>
      <c r="E1405" s="207" t="s">
        <v>312</v>
      </c>
      <c r="F1405" s="207" t="s">
        <v>313</v>
      </c>
      <c r="G1405" s="207" t="s">
        <v>610</v>
      </c>
      <c r="H1405" s="207" t="s">
        <v>611</v>
      </c>
      <c r="I1405" s="209">
        <v>11123.16</v>
      </c>
      <c r="J1405" s="204"/>
      <c r="K1405" s="210" t="s">
        <v>324</v>
      </c>
      <c r="L1405" s="78"/>
      <c r="M1405" s="78"/>
      <c r="N1405" s="78"/>
      <c r="O1405" s="149"/>
    </row>
    <row r="1406" spans="1:15" ht="15" customHeight="1" x14ac:dyDescent="0.35">
      <c r="A1406" s="201" t="s">
        <v>606</v>
      </c>
      <c r="B1406" s="207" t="s">
        <v>607</v>
      </c>
      <c r="C1406" s="208" t="s">
        <v>286</v>
      </c>
      <c r="D1406" s="207" t="s">
        <v>287</v>
      </c>
      <c r="E1406" s="207" t="s">
        <v>419</v>
      </c>
      <c r="F1406" s="207" t="s">
        <v>420</v>
      </c>
      <c r="G1406" s="207" t="s">
        <v>610</v>
      </c>
      <c r="H1406" s="207" t="s">
        <v>611</v>
      </c>
      <c r="I1406" s="209">
        <v>5507</v>
      </c>
      <c r="J1406" s="204"/>
      <c r="K1406" s="210" t="s">
        <v>324</v>
      </c>
      <c r="L1406" s="78"/>
      <c r="M1406" s="78"/>
      <c r="N1406" s="78"/>
      <c r="O1406" s="149"/>
    </row>
    <row r="1407" spans="1:15" ht="15" customHeight="1" x14ac:dyDescent="0.35">
      <c r="A1407" s="201" t="s">
        <v>606</v>
      </c>
      <c r="B1407" s="207" t="s">
        <v>607</v>
      </c>
      <c r="C1407" s="208" t="s">
        <v>286</v>
      </c>
      <c r="D1407" s="207" t="s">
        <v>287</v>
      </c>
      <c r="E1407" s="207" t="s">
        <v>454</v>
      </c>
      <c r="F1407" s="207" t="s">
        <v>455</v>
      </c>
      <c r="G1407" s="207" t="s">
        <v>81</v>
      </c>
      <c r="H1407" s="207" t="s">
        <v>328</v>
      </c>
      <c r="I1407" s="209">
        <v>-1383521</v>
      </c>
      <c r="J1407" s="204"/>
      <c r="K1407" s="210" t="s">
        <v>317</v>
      </c>
      <c r="L1407" s="78"/>
      <c r="M1407" s="78"/>
      <c r="N1407" s="78"/>
      <c r="O1407" s="149"/>
    </row>
    <row r="1408" spans="1:15" ht="15" customHeight="1" x14ac:dyDescent="0.35">
      <c r="A1408" s="201" t="s">
        <v>606</v>
      </c>
      <c r="B1408" s="207" t="s">
        <v>607</v>
      </c>
      <c r="C1408" s="208" t="s">
        <v>286</v>
      </c>
      <c r="D1408" s="207" t="s">
        <v>287</v>
      </c>
      <c r="E1408" s="207" t="s">
        <v>401</v>
      </c>
      <c r="F1408" s="207" t="s">
        <v>402</v>
      </c>
      <c r="G1408" s="207" t="s">
        <v>81</v>
      </c>
      <c r="H1408" s="207" t="s">
        <v>328</v>
      </c>
      <c r="I1408" s="209">
        <v>-232877</v>
      </c>
      <c r="J1408" s="204"/>
      <c r="K1408" s="210" t="s">
        <v>311</v>
      </c>
      <c r="L1408" s="78"/>
      <c r="M1408" s="78"/>
      <c r="N1408" s="78"/>
      <c r="O1408" s="149"/>
    </row>
    <row r="1409" spans="1:15" ht="15" customHeight="1" x14ac:dyDescent="0.35">
      <c r="A1409" s="201" t="s">
        <v>606</v>
      </c>
      <c r="B1409" s="207" t="s">
        <v>607</v>
      </c>
      <c r="C1409" s="208" t="s">
        <v>286</v>
      </c>
      <c r="D1409" s="207" t="s">
        <v>287</v>
      </c>
      <c r="E1409" s="207" t="s">
        <v>456</v>
      </c>
      <c r="F1409" s="207" t="s">
        <v>457</v>
      </c>
      <c r="G1409" s="207" t="s">
        <v>81</v>
      </c>
      <c r="H1409" s="207" t="s">
        <v>328</v>
      </c>
      <c r="I1409" s="209">
        <v>11607</v>
      </c>
      <c r="J1409" s="204"/>
      <c r="K1409" s="210" t="s">
        <v>311</v>
      </c>
      <c r="L1409" s="78"/>
      <c r="M1409" s="78"/>
      <c r="N1409" s="78"/>
      <c r="O1409" s="149"/>
    </row>
    <row r="1410" spans="1:15" ht="15" customHeight="1" x14ac:dyDescent="0.35">
      <c r="A1410" s="201" t="s">
        <v>606</v>
      </c>
      <c r="B1410" s="207" t="s">
        <v>607</v>
      </c>
      <c r="C1410" s="208" t="s">
        <v>286</v>
      </c>
      <c r="D1410" s="207" t="s">
        <v>287</v>
      </c>
      <c r="E1410" s="207" t="s">
        <v>496</v>
      </c>
      <c r="F1410" s="207" t="s">
        <v>497</v>
      </c>
      <c r="G1410" s="207" t="s">
        <v>81</v>
      </c>
      <c r="H1410" s="207" t="s">
        <v>328</v>
      </c>
      <c r="I1410" s="209">
        <v>-106031</v>
      </c>
      <c r="J1410" s="204"/>
      <c r="K1410" s="210" t="s">
        <v>311</v>
      </c>
      <c r="L1410" s="78"/>
      <c r="M1410" s="78"/>
      <c r="N1410" s="78"/>
      <c r="O1410" s="149"/>
    </row>
    <row r="1411" spans="1:15" ht="15" customHeight="1" x14ac:dyDescent="0.35">
      <c r="A1411" s="201" t="s">
        <v>606</v>
      </c>
      <c r="B1411" s="207" t="s">
        <v>607</v>
      </c>
      <c r="C1411" s="208" t="s">
        <v>286</v>
      </c>
      <c r="D1411" s="207" t="s">
        <v>287</v>
      </c>
      <c r="E1411" s="207" t="s">
        <v>320</v>
      </c>
      <c r="F1411" s="207" t="s">
        <v>313</v>
      </c>
      <c r="G1411" s="207" t="s">
        <v>81</v>
      </c>
      <c r="H1411" s="207" t="s">
        <v>328</v>
      </c>
      <c r="I1411" s="209">
        <v>-46192.85</v>
      </c>
      <c r="J1411" s="204"/>
      <c r="K1411" s="210" t="s">
        <v>314</v>
      </c>
      <c r="L1411" s="78"/>
      <c r="M1411" s="78"/>
      <c r="N1411" s="78"/>
      <c r="O1411" s="149"/>
    </row>
    <row r="1412" spans="1:15" ht="15" customHeight="1" x14ac:dyDescent="0.35">
      <c r="A1412" s="201" t="s">
        <v>606</v>
      </c>
      <c r="B1412" s="207" t="s">
        <v>607</v>
      </c>
      <c r="C1412" s="208" t="s">
        <v>286</v>
      </c>
      <c r="D1412" s="207" t="s">
        <v>287</v>
      </c>
      <c r="E1412" s="207" t="s">
        <v>320</v>
      </c>
      <c r="F1412" s="207" t="s">
        <v>313</v>
      </c>
      <c r="G1412" s="207" t="s">
        <v>510</v>
      </c>
      <c r="H1412" s="207" t="s">
        <v>511</v>
      </c>
      <c r="I1412" s="209">
        <v>-8388.11</v>
      </c>
      <c r="J1412" s="204"/>
      <c r="K1412" s="210" t="s">
        <v>314</v>
      </c>
      <c r="L1412" s="78"/>
      <c r="M1412" s="78"/>
      <c r="N1412" s="78"/>
      <c r="O1412" s="149"/>
    </row>
    <row r="1413" spans="1:15" ht="15" customHeight="1" x14ac:dyDescent="0.35">
      <c r="A1413" s="201" t="s">
        <v>606</v>
      </c>
      <c r="B1413" s="207" t="s">
        <v>607</v>
      </c>
      <c r="C1413" s="208" t="s">
        <v>286</v>
      </c>
      <c r="D1413" s="207" t="s">
        <v>287</v>
      </c>
      <c r="E1413" s="207" t="s">
        <v>320</v>
      </c>
      <c r="F1413" s="207" t="s">
        <v>313</v>
      </c>
      <c r="G1413" s="207" t="s">
        <v>421</v>
      </c>
      <c r="H1413" s="207" t="s">
        <v>422</v>
      </c>
      <c r="I1413" s="209">
        <v>-387.91</v>
      </c>
      <c r="J1413" s="204"/>
      <c r="K1413" s="210" t="s">
        <v>324</v>
      </c>
      <c r="L1413" s="78"/>
      <c r="M1413" s="78"/>
      <c r="N1413" s="78"/>
      <c r="O1413" s="149"/>
    </row>
    <row r="1414" spans="1:15" ht="15" customHeight="1" x14ac:dyDescent="0.35">
      <c r="A1414" s="201" t="s">
        <v>606</v>
      </c>
      <c r="B1414" s="207" t="s">
        <v>607</v>
      </c>
      <c r="C1414" s="208" t="s">
        <v>286</v>
      </c>
      <c r="D1414" s="207" t="s">
        <v>287</v>
      </c>
      <c r="E1414" s="207" t="s">
        <v>320</v>
      </c>
      <c r="F1414" s="207" t="s">
        <v>313</v>
      </c>
      <c r="G1414" s="207" t="s">
        <v>610</v>
      </c>
      <c r="H1414" s="207" t="s">
        <v>611</v>
      </c>
      <c r="I1414" s="209">
        <v>-11123.16</v>
      </c>
      <c r="J1414" s="204"/>
      <c r="K1414" s="210" t="s">
        <v>324</v>
      </c>
      <c r="L1414" s="78"/>
      <c r="M1414" s="78"/>
      <c r="N1414" s="78"/>
      <c r="O1414" s="149"/>
    </row>
    <row r="1415" spans="1:15" ht="15" customHeight="1" x14ac:dyDescent="0.35">
      <c r="A1415" s="201" t="s">
        <v>606</v>
      </c>
      <c r="B1415" s="207" t="s">
        <v>607</v>
      </c>
      <c r="C1415" s="208" t="s">
        <v>286</v>
      </c>
      <c r="D1415" s="207" t="s">
        <v>287</v>
      </c>
      <c r="E1415" s="207" t="s">
        <v>405</v>
      </c>
      <c r="F1415" s="207" t="s">
        <v>406</v>
      </c>
      <c r="G1415" s="207" t="s">
        <v>610</v>
      </c>
      <c r="H1415" s="207" t="s">
        <v>611</v>
      </c>
      <c r="I1415" s="209">
        <v>-50000</v>
      </c>
      <c r="J1415" s="204"/>
      <c r="K1415" s="210" t="s">
        <v>324</v>
      </c>
      <c r="L1415" s="78"/>
      <c r="M1415" s="78"/>
      <c r="N1415" s="78"/>
      <c r="O1415" s="149"/>
    </row>
    <row r="1416" spans="1:15" ht="15" customHeight="1" x14ac:dyDescent="0.35">
      <c r="A1416" s="201" t="s">
        <v>606</v>
      </c>
      <c r="B1416" s="207" t="s">
        <v>607</v>
      </c>
      <c r="C1416" s="208" t="s">
        <v>458</v>
      </c>
      <c r="D1416" s="207" t="s">
        <v>459</v>
      </c>
      <c r="E1416" s="207" t="s">
        <v>365</v>
      </c>
      <c r="F1416" s="207" t="s">
        <v>366</v>
      </c>
      <c r="G1416" s="207" t="s">
        <v>81</v>
      </c>
      <c r="H1416" s="207" t="s">
        <v>328</v>
      </c>
      <c r="I1416" s="209">
        <v>5583.63</v>
      </c>
      <c r="J1416" s="204"/>
      <c r="K1416" s="210" t="s">
        <v>293</v>
      </c>
      <c r="L1416" s="78"/>
      <c r="M1416" s="78"/>
      <c r="N1416" s="78"/>
      <c r="O1416" s="149"/>
    </row>
    <row r="1417" spans="1:15" ht="15" customHeight="1" x14ac:dyDescent="0.35">
      <c r="A1417" s="201" t="s">
        <v>606</v>
      </c>
      <c r="B1417" s="207" t="s">
        <v>607</v>
      </c>
      <c r="C1417" s="208" t="s">
        <v>458</v>
      </c>
      <c r="D1417" s="207" t="s">
        <v>459</v>
      </c>
      <c r="E1417" s="207" t="s">
        <v>349</v>
      </c>
      <c r="F1417" s="207" t="s">
        <v>350</v>
      </c>
      <c r="G1417" s="207" t="s">
        <v>81</v>
      </c>
      <c r="H1417" s="207" t="s">
        <v>328</v>
      </c>
      <c r="I1417" s="209">
        <v>605.38</v>
      </c>
      <c r="J1417" s="204"/>
      <c r="K1417" s="210" t="s">
        <v>296</v>
      </c>
      <c r="L1417" s="78"/>
      <c r="M1417" s="78"/>
      <c r="N1417" s="78"/>
      <c r="O1417" s="149"/>
    </row>
    <row r="1418" spans="1:15" ht="15" customHeight="1" x14ac:dyDescent="0.35">
      <c r="A1418" s="201" t="s">
        <v>606</v>
      </c>
      <c r="B1418" s="207" t="s">
        <v>607</v>
      </c>
      <c r="C1418" s="208" t="s">
        <v>458</v>
      </c>
      <c r="D1418" s="207" t="s">
        <v>459</v>
      </c>
      <c r="E1418" s="207" t="s">
        <v>355</v>
      </c>
      <c r="F1418" s="207" t="s">
        <v>356</v>
      </c>
      <c r="G1418" s="207" t="s">
        <v>81</v>
      </c>
      <c r="H1418" s="207" t="s">
        <v>328</v>
      </c>
      <c r="I1418" s="209">
        <v>872.64</v>
      </c>
      <c r="J1418" s="204"/>
      <c r="K1418" s="210" t="s">
        <v>301</v>
      </c>
      <c r="L1418" s="78"/>
      <c r="M1418" s="78"/>
      <c r="N1418" s="78"/>
      <c r="O1418" s="149"/>
    </row>
    <row r="1419" spans="1:15" ht="15" customHeight="1" x14ac:dyDescent="0.35">
      <c r="A1419" s="201" t="s">
        <v>606</v>
      </c>
      <c r="B1419" s="207" t="s">
        <v>607</v>
      </c>
      <c r="C1419" s="208" t="s">
        <v>458</v>
      </c>
      <c r="D1419" s="207" t="s">
        <v>459</v>
      </c>
      <c r="E1419" s="207" t="s">
        <v>448</v>
      </c>
      <c r="F1419" s="207" t="s">
        <v>449</v>
      </c>
      <c r="G1419" s="207" t="s">
        <v>81</v>
      </c>
      <c r="H1419" s="207" t="s">
        <v>328</v>
      </c>
      <c r="I1419" s="209">
        <v>861.5</v>
      </c>
      <c r="J1419" s="204"/>
      <c r="K1419" s="210" t="s">
        <v>292</v>
      </c>
      <c r="L1419" s="78"/>
      <c r="M1419" s="78"/>
      <c r="N1419" s="78"/>
      <c r="O1419" s="149"/>
    </row>
    <row r="1420" spans="1:15" ht="15" customHeight="1" x14ac:dyDescent="0.35">
      <c r="A1420" s="201" t="s">
        <v>606</v>
      </c>
      <c r="B1420" s="207" t="s">
        <v>607</v>
      </c>
      <c r="C1420" s="208" t="s">
        <v>458</v>
      </c>
      <c r="D1420" s="207" t="s">
        <v>459</v>
      </c>
      <c r="E1420" s="207" t="s">
        <v>367</v>
      </c>
      <c r="F1420" s="207" t="s">
        <v>368</v>
      </c>
      <c r="G1420" s="207" t="s">
        <v>81</v>
      </c>
      <c r="H1420" s="207" t="s">
        <v>328</v>
      </c>
      <c r="I1420" s="209">
        <v>2418.77</v>
      </c>
      <c r="J1420" s="204"/>
      <c r="K1420" s="210" t="s">
        <v>292</v>
      </c>
      <c r="L1420" s="78"/>
      <c r="M1420" s="78"/>
      <c r="N1420" s="78"/>
      <c r="O1420" s="149"/>
    </row>
    <row r="1421" spans="1:15" ht="15" customHeight="1" x14ac:dyDescent="0.35">
      <c r="A1421" s="201" t="s">
        <v>606</v>
      </c>
      <c r="B1421" s="207" t="s">
        <v>607</v>
      </c>
      <c r="C1421" s="208" t="s">
        <v>458</v>
      </c>
      <c r="D1421" s="207" t="s">
        <v>459</v>
      </c>
      <c r="E1421" s="207" t="s">
        <v>373</v>
      </c>
      <c r="F1421" s="207" t="s">
        <v>374</v>
      </c>
      <c r="G1421" s="207" t="s">
        <v>81</v>
      </c>
      <c r="H1421" s="207" t="s">
        <v>328</v>
      </c>
      <c r="I1421" s="209">
        <v>364934.13</v>
      </c>
      <c r="J1421" s="204"/>
      <c r="K1421" s="210" t="s">
        <v>292</v>
      </c>
      <c r="L1421" s="78"/>
      <c r="M1421" s="78"/>
      <c r="N1421" s="78"/>
      <c r="O1421" s="149"/>
    </row>
    <row r="1422" spans="1:15" ht="15" customHeight="1" x14ac:dyDescent="0.35">
      <c r="A1422" s="201" t="s">
        <v>606</v>
      </c>
      <c r="B1422" s="207" t="s">
        <v>607</v>
      </c>
      <c r="C1422" s="208" t="s">
        <v>458</v>
      </c>
      <c r="D1422" s="207" t="s">
        <v>459</v>
      </c>
      <c r="E1422" s="207" t="s">
        <v>375</v>
      </c>
      <c r="F1422" s="207" t="s">
        <v>376</v>
      </c>
      <c r="G1422" s="207" t="s">
        <v>81</v>
      </c>
      <c r="H1422" s="207" t="s">
        <v>328</v>
      </c>
      <c r="I1422" s="209">
        <v>277.05</v>
      </c>
      <c r="J1422" s="204"/>
      <c r="K1422" s="210" t="s">
        <v>292</v>
      </c>
      <c r="L1422" s="78"/>
      <c r="M1422" s="78"/>
      <c r="N1422" s="78"/>
      <c r="O1422" s="149"/>
    </row>
    <row r="1423" spans="1:15" ht="15" customHeight="1" x14ac:dyDescent="0.35">
      <c r="A1423" s="201" t="s">
        <v>606</v>
      </c>
      <c r="B1423" s="207" t="s">
        <v>607</v>
      </c>
      <c r="C1423" s="208" t="s">
        <v>458</v>
      </c>
      <c r="D1423" s="207" t="s">
        <v>459</v>
      </c>
      <c r="E1423" s="207" t="s">
        <v>452</v>
      </c>
      <c r="F1423" s="207" t="s">
        <v>453</v>
      </c>
      <c r="G1423" s="207" t="s">
        <v>81</v>
      </c>
      <c r="H1423" s="207" t="s">
        <v>328</v>
      </c>
      <c r="I1423" s="209">
        <v>8608</v>
      </c>
      <c r="J1423" s="204"/>
      <c r="K1423" s="210" t="s">
        <v>292</v>
      </c>
      <c r="L1423" s="78"/>
      <c r="M1423" s="78"/>
      <c r="N1423" s="78"/>
      <c r="O1423" s="149"/>
    </row>
    <row r="1424" spans="1:15" ht="15" customHeight="1" x14ac:dyDescent="0.35">
      <c r="A1424" s="201" t="s">
        <v>606</v>
      </c>
      <c r="B1424" s="207" t="s">
        <v>607</v>
      </c>
      <c r="C1424" s="208" t="s">
        <v>458</v>
      </c>
      <c r="D1424" s="207" t="s">
        <v>459</v>
      </c>
      <c r="E1424" s="207" t="s">
        <v>312</v>
      </c>
      <c r="F1424" s="207" t="s">
        <v>313</v>
      </c>
      <c r="G1424" s="207" t="s">
        <v>81</v>
      </c>
      <c r="H1424" s="207" t="s">
        <v>328</v>
      </c>
      <c r="I1424" s="209">
        <v>57175.05</v>
      </c>
      <c r="J1424" s="204"/>
      <c r="K1424" s="210" t="s">
        <v>306</v>
      </c>
      <c r="L1424" s="78"/>
      <c r="M1424" s="78"/>
      <c r="N1424" s="78"/>
      <c r="O1424" s="149"/>
    </row>
    <row r="1425" spans="1:15" ht="15" customHeight="1" x14ac:dyDescent="0.35">
      <c r="A1425" s="201" t="s">
        <v>606</v>
      </c>
      <c r="B1425" s="207" t="s">
        <v>607</v>
      </c>
      <c r="C1425" s="208" t="s">
        <v>458</v>
      </c>
      <c r="D1425" s="207" t="s">
        <v>459</v>
      </c>
      <c r="E1425" s="207" t="s">
        <v>460</v>
      </c>
      <c r="F1425" s="207" t="s">
        <v>461</v>
      </c>
      <c r="G1425" s="207" t="s">
        <v>81</v>
      </c>
      <c r="H1425" s="207" t="s">
        <v>328</v>
      </c>
      <c r="I1425" s="209">
        <v>-382467</v>
      </c>
      <c r="J1425" s="204"/>
      <c r="K1425" s="210" t="s">
        <v>315</v>
      </c>
      <c r="L1425" s="78"/>
      <c r="M1425" s="78"/>
      <c r="N1425" s="78"/>
      <c r="O1425" s="149"/>
    </row>
    <row r="1426" spans="1:15" ht="15" customHeight="1" x14ac:dyDescent="0.35">
      <c r="A1426" s="201" t="s">
        <v>606</v>
      </c>
      <c r="B1426" s="207" t="s">
        <v>607</v>
      </c>
      <c r="C1426" s="208" t="s">
        <v>458</v>
      </c>
      <c r="D1426" s="207" t="s">
        <v>459</v>
      </c>
      <c r="E1426" s="207" t="s">
        <v>320</v>
      </c>
      <c r="F1426" s="207" t="s">
        <v>313</v>
      </c>
      <c r="G1426" s="207" t="s">
        <v>81</v>
      </c>
      <c r="H1426" s="207" t="s">
        <v>328</v>
      </c>
      <c r="I1426" s="209">
        <v>-57175.05</v>
      </c>
      <c r="J1426" s="204"/>
      <c r="K1426" s="210" t="s">
        <v>314</v>
      </c>
      <c r="L1426" s="78"/>
      <c r="M1426" s="78"/>
      <c r="N1426" s="78"/>
      <c r="O1426" s="149"/>
    </row>
    <row r="1427" spans="1:15" ht="15" customHeight="1" x14ac:dyDescent="0.35">
      <c r="A1427" s="201" t="s">
        <v>612</v>
      </c>
      <c r="B1427" s="207" t="s">
        <v>613</v>
      </c>
      <c r="C1427" s="208" t="s">
        <v>286</v>
      </c>
      <c r="D1427" s="207" t="s">
        <v>287</v>
      </c>
      <c r="E1427" s="207" t="s">
        <v>345</v>
      </c>
      <c r="F1427" s="207" t="s">
        <v>346</v>
      </c>
      <c r="G1427" s="207" t="s">
        <v>81</v>
      </c>
      <c r="H1427" s="207" t="s">
        <v>328</v>
      </c>
      <c r="I1427" s="209">
        <v>8009149.3200000003</v>
      </c>
      <c r="J1427" s="204"/>
      <c r="K1427" s="210" t="s">
        <v>293</v>
      </c>
      <c r="L1427" s="78"/>
      <c r="M1427" s="78"/>
      <c r="N1427" s="78"/>
      <c r="O1427" s="149"/>
    </row>
    <row r="1428" spans="1:15" ht="15" customHeight="1" x14ac:dyDescent="0.35">
      <c r="A1428" s="201" t="s">
        <v>612</v>
      </c>
      <c r="B1428" s="207" t="s">
        <v>613</v>
      </c>
      <c r="C1428" s="208" t="s">
        <v>286</v>
      </c>
      <c r="D1428" s="207" t="s">
        <v>287</v>
      </c>
      <c r="E1428" s="207" t="s">
        <v>363</v>
      </c>
      <c r="F1428" s="207" t="s">
        <v>364</v>
      </c>
      <c r="G1428" s="207" t="s">
        <v>81</v>
      </c>
      <c r="H1428" s="207" t="s">
        <v>328</v>
      </c>
      <c r="I1428" s="209">
        <v>734377.6</v>
      </c>
      <c r="J1428" s="204"/>
      <c r="K1428" s="210" t="s">
        <v>293</v>
      </c>
      <c r="L1428" s="78"/>
      <c r="M1428" s="78"/>
      <c r="N1428" s="78"/>
      <c r="O1428" s="149"/>
    </row>
    <row r="1429" spans="1:15" ht="15" customHeight="1" x14ac:dyDescent="0.35">
      <c r="A1429" s="201" t="s">
        <v>612</v>
      </c>
      <c r="B1429" s="207" t="s">
        <v>613</v>
      </c>
      <c r="C1429" s="208" t="s">
        <v>286</v>
      </c>
      <c r="D1429" s="207" t="s">
        <v>287</v>
      </c>
      <c r="E1429" s="207" t="s">
        <v>365</v>
      </c>
      <c r="F1429" s="207" t="s">
        <v>366</v>
      </c>
      <c r="G1429" s="207" t="s">
        <v>81</v>
      </c>
      <c r="H1429" s="207" t="s">
        <v>328</v>
      </c>
      <c r="I1429" s="209">
        <v>51792.31</v>
      </c>
      <c r="J1429" s="204"/>
      <c r="K1429" s="210" t="s">
        <v>293</v>
      </c>
      <c r="L1429" s="78"/>
      <c r="M1429" s="78"/>
      <c r="N1429" s="78"/>
      <c r="O1429" s="149"/>
    </row>
    <row r="1430" spans="1:15" ht="15" customHeight="1" x14ac:dyDescent="0.35">
      <c r="A1430" s="201" t="s">
        <v>612</v>
      </c>
      <c r="B1430" s="207" t="s">
        <v>613</v>
      </c>
      <c r="C1430" s="208" t="s">
        <v>286</v>
      </c>
      <c r="D1430" s="207" t="s">
        <v>287</v>
      </c>
      <c r="E1430" s="207" t="s">
        <v>464</v>
      </c>
      <c r="F1430" s="207" t="s">
        <v>465</v>
      </c>
      <c r="G1430" s="207" t="s">
        <v>81</v>
      </c>
      <c r="H1430" s="207" t="s">
        <v>328</v>
      </c>
      <c r="I1430" s="209">
        <v>39333.68</v>
      </c>
      <c r="J1430" s="204"/>
      <c r="K1430" s="210" t="s">
        <v>293</v>
      </c>
      <c r="L1430" s="78"/>
      <c r="M1430" s="78"/>
      <c r="N1430" s="78"/>
      <c r="O1430" s="149"/>
    </row>
    <row r="1431" spans="1:15" ht="15" customHeight="1" x14ac:dyDescent="0.35">
      <c r="A1431" s="201" t="s">
        <v>612</v>
      </c>
      <c r="B1431" s="207" t="s">
        <v>613</v>
      </c>
      <c r="C1431" s="208" t="s">
        <v>286</v>
      </c>
      <c r="D1431" s="207" t="s">
        <v>287</v>
      </c>
      <c r="E1431" s="207" t="s">
        <v>442</v>
      </c>
      <c r="F1431" s="207" t="s">
        <v>443</v>
      </c>
      <c r="G1431" s="207" t="s">
        <v>81</v>
      </c>
      <c r="H1431" s="207" t="s">
        <v>328</v>
      </c>
      <c r="I1431" s="209">
        <v>52634.15</v>
      </c>
      <c r="J1431" s="204"/>
      <c r="K1431" s="210" t="s">
        <v>293</v>
      </c>
      <c r="L1431" s="78"/>
      <c r="M1431" s="78"/>
      <c r="N1431" s="78"/>
      <c r="O1431" s="149"/>
    </row>
    <row r="1432" spans="1:15" ht="15" customHeight="1" x14ac:dyDescent="0.35">
      <c r="A1432" s="201" t="s">
        <v>612</v>
      </c>
      <c r="B1432" s="207" t="s">
        <v>613</v>
      </c>
      <c r="C1432" s="208" t="s">
        <v>286</v>
      </c>
      <c r="D1432" s="207" t="s">
        <v>287</v>
      </c>
      <c r="E1432" s="207" t="s">
        <v>442</v>
      </c>
      <c r="F1432" s="207" t="s">
        <v>443</v>
      </c>
      <c r="G1432" s="207" t="s">
        <v>544</v>
      </c>
      <c r="H1432" s="207" t="s">
        <v>545</v>
      </c>
      <c r="I1432" s="209">
        <v>2964.28</v>
      </c>
      <c r="J1432" s="204"/>
      <c r="K1432" s="210" t="s">
        <v>321</v>
      </c>
      <c r="L1432" s="78"/>
      <c r="M1432" s="78"/>
      <c r="N1432" s="78"/>
      <c r="O1432" s="149" t="s">
        <v>427</v>
      </c>
    </row>
    <row r="1433" spans="1:15" ht="15" customHeight="1" x14ac:dyDescent="0.35">
      <c r="A1433" s="201" t="s">
        <v>612</v>
      </c>
      <c r="B1433" s="207" t="s">
        <v>613</v>
      </c>
      <c r="C1433" s="208" t="s">
        <v>286</v>
      </c>
      <c r="D1433" s="207" t="s">
        <v>287</v>
      </c>
      <c r="E1433" s="207" t="s">
        <v>444</v>
      </c>
      <c r="F1433" s="207" t="s">
        <v>445</v>
      </c>
      <c r="G1433" s="207" t="s">
        <v>81</v>
      </c>
      <c r="H1433" s="207" t="s">
        <v>328</v>
      </c>
      <c r="I1433" s="209">
        <v>85549.55</v>
      </c>
      <c r="J1433" s="204"/>
      <c r="K1433" s="210" t="s">
        <v>293</v>
      </c>
      <c r="L1433" s="78"/>
      <c r="M1433" s="78"/>
      <c r="N1433" s="78"/>
      <c r="O1433" s="149"/>
    </row>
    <row r="1434" spans="1:15" ht="15" customHeight="1" x14ac:dyDescent="0.35">
      <c r="A1434" s="201" t="s">
        <v>612</v>
      </c>
      <c r="B1434" s="207" t="s">
        <v>613</v>
      </c>
      <c r="C1434" s="208" t="s">
        <v>286</v>
      </c>
      <c r="D1434" s="207" t="s">
        <v>287</v>
      </c>
      <c r="E1434" s="207" t="s">
        <v>446</v>
      </c>
      <c r="F1434" s="207" t="s">
        <v>447</v>
      </c>
      <c r="G1434" s="207" t="s">
        <v>81</v>
      </c>
      <c r="H1434" s="207" t="s">
        <v>328</v>
      </c>
      <c r="I1434" s="209">
        <v>28741.55</v>
      </c>
      <c r="J1434" s="204"/>
      <c r="K1434" s="210" t="s">
        <v>293</v>
      </c>
      <c r="L1434" s="78"/>
      <c r="M1434" s="78"/>
      <c r="N1434" s="78"/>
      <c r="O1434" s="149"/>
    </row>
    <row r="1435" spans="1:15" ht="15" customHeight="1" x14ac:dyDescent="0.35">
      <c r="A1435" s="201" t="s">
        <v>612</v>
      </c>
      <c r="B1435" s="207" t="s">
        <v>613</v>
      </c>
      <c r="C1435" s="208" t="s">
        <v>286</v>
      </c>
      <c r="D1435" s="207" t="s">
        <v>287</v>
      </c>
      <c r="E1435" s="207" t="s">
        <v>349</v>
      </c>
      <c r="F1435" s="207" t="s">
        <v>350</v>
      </c>
      <c r="G1435" s="207" t="s">
        <v>81</v>
      </c>
      <c r="H1435" s="207" t="s">
        <v>328</v>
      </c>
      <c r="I1435" s="209">
        <v>1248646.1399999999</v>
      </c>
      <c r="J1435" s="204"/>
      <c r="K1435" s="210" t="s">
        <v>296</v>
      </c>
      <c r="L1435" s="78"/>
      <c r="M1435" s="78"/>
      <c r="N1435" s="78"/>
      <c r="O1435" s="149"/>
    </row>
    <row r="1436" spans="1:15" ht="15" customHeight="1" x14ac:dyDescent="0.35">
      <c r="A1436" s="201" t="s">
        <v>612</v>
      </c>
      <c r="B1436" s="207" t="s">
        <v>613</v>
      </c>
      <c r="C1436" s="208" t="s">
        <v>286</v>
      </c>
      <c r="D1436" s="207" t="s">
        <v>287</v>
      </c>
      <c r="E1436" s="207" t="s">
        <v>349</v>
      </c>
      <c r="F1436" s="207" t="s">
        <v>350</v>
      </c>
      <c r="G1436" s="207" t="s">
        <v>544</v>
      </c>
      <c r="H1436" s="207" t="s">
        <v>545</v>
      </c>
      <c r="I1436" s="209">
        <v>378.48</v>
      </c>
      <c r="J1436" s="204"/>
      <c r="K1436" s="210" t="s">
        <v>321</v>
      </c>
      <c r="L1436" s="78"/>
      <c r="M1436" s="78"/>
      <c r="N1436" s="78"/>
      <c r="O1436" s="149" t="s">
        <v>427</v>
      </c>
    </row>
    <row r="1437" spans="1:15" ht="15" customHeight="1" x14ac:dyDescent="0.35">
      <c r="A1437" s="201" t="s">
        <v>612</v>
      </c>
      <c r="B1437" s="207" t="s">
        <v>613</v>
      </c>
      <c r="C1437" s="208" t="s">
        <v>286</v>
      </c>
      <c r="D1437" s="207" t="s">
        <v>287</v>
      </c>
      <c r="E1437" s="207" t="s">
        <v>351</v>
      </c>
      <c r="F1437" s="207" t="s">
        <v>352</v>
      </c>
      <c r="G1437" s="207" t="s">
        <v>81</v>
      </c>
      <c r="H1437" s="207" t="s">
        <v>328</v>
      </c>
      <c r="I1437" s="209">
        <v>12148.1</v>
      </c>
      <c r="J1437" s="204"/>
      <c r="K1437" s="210" t="s">
        <v>293</v>
      </c>
      <c r="L1437" s="78"/>
      <c r="M1437" s="78"/>
      <c r="N1437" s="78"/>
      <c r="O1437" s="149"/>
    </row>
    <row r="1438" spans="1:15" ht="15" customHeight="1" x14ac:dyDescent="0.35">
      <c r="A1438" s="201" t="s">
        <v>612</v>
      </c>
      <c r="B1438" s="207" t="s">
        <v>613</v>
      </c>
      <c r="C1438" s="208" t="s">
        <v>286</v>
      </c>
      <c r="D1438" s="207" t="s">
        <v>287</v>
      </c>
      <c r="E1438" s="207" t="s">
        <v>353</v>
      </c>
      <c r="F1438" s="207" t="s">
        <v>354</v>
      </c>
      <c r="G1438" s="207" t="s">
        <v>81</v>
      </c>
      <c r="H1438" s="207" t="s">
        <v>328</v>
      </c>
      <c r="I1438" s="209">
        <v>-12148.1</v>
      </c>
      <c r="J1438" s="204"/>
      <c r="K1438" s="210" t="s">
        <v>293</v>
      </c>
      <c r="L1438" s="78"/>
      <c r="M1438" s="78"/>
      <c r="N1438" s="78"/>
      <c r="O1438" s="149"/>
    </row>
    <row r="1439" spans="1:15" ht="15" customHeight="1" x14ac:dyDescent="0.35">
      <c r="A1439" s="201" t="s">
        <v>612</v>
      </c>
      <c r="B1439" s="207" t="s">
        <v>613</v>
      </c>
      <c r="C1439" s="208" t="s">
        <v>286</v>
      </c>
      <c r="D1439" s="207" t="s">
        <v>287</v>
      </c>
      <c r="E1439" s="207" t="s">
        <v>355</v>
      </c>
      <c r="F1439" s="207" t="s">
        <v>356</v>
      </c>
      <c r="G1439" s="207" t="s">
        <v>81</v>
      </c>
      <c r="H1439" s="207" t="s">
        <v>328</v>
      </c>
      <c r="I1439" s="209">
        <v>1336892.78</v>
      </c>
      <c r="J1439" s="204"/>
      <c r="K1439" s="210" t="s">
        <v>301</v>
      </c>
      <c r="L1439" s="78"/>
      <c r="M1439" s="78"/>
      <c r="N1439" s="78"/>
      <c r="O1439" s="149"/>
    </row>
    <row r="1440" spans="1:15" ht="15" customHeight="1" x14ac:dyDescent="0.35">
      <c r="A1440" s="201" t="s">
        <v>612</v>
      </c>
      <c r="B1440" s="207" t="s">
        <v>613</v>
      </c>
      <c r="C1440" s="208" t="s">
        <v>286</v>
      </c>
      <c r="D1440" s="207" t="s">
        <v>287</v>
      </c>
      <c r="E1440" s="207" t="s">
        <v>355</v>
      </c>
      <c r="F1440" s="207" t="s">
        <v>356</v>
      </c>
      <c r="G1440" s="207" t="s">
        <v>544</v>
      </c>
      <c r="H1440" s="207" t="s">
        <v>545</v>
      </c>
      <c r="I1440" s="209">
        <v>471.32</v>
      </c>
      <c r="J1440" s="204"/>
      <c r="K1440" s="210" t="s">
        <v>321</v>
      </c>
      <c r="L1440" s="78"/>
      <c r="M1440" s="78"/>
      <c r="N1440" s="78"/>
      <c r="O1440" s="149" t="s">
        <v>427</v>
      </c>
    </row>
    <row r="1441" spans="1:15" ht="15" customHeight="1" x14ac:dyDescent="0.35">
      <c r="A1441" s="201" t="s">
        <v>612</v>
      </c>
      <c r="B1441" s="207" t="s">
        <v>613</v>
      </c>
      <c r="C1441" s="208" t="s">
        <v>286</v>
      </c>
      <c r="D1441" s="207" t="s">
        <v>287</v>
      </c>
      <c r="E1441" s="207" t="s">
        <v>415</v>
      </c>
      <c r="F1441" s="207" t="s">
        <v>416</v>
      </c>
      <c r="G1441" s="207" t="s">
        <v>81</v>
      </c>
      <c r="H1441" s="207" t="s">
        <v>328</v>
      </c>
      <c r="I1441" s="209">
        <v>9308.7800000000007</v>
      </c>
      <c r="J1441" s="204"/>
      <c r="K1441" s="210" t="s">
        <v>292</v>
      </c>
      <c r="L1441" s="78"/>
      <c r="M1441" s="78"/>
      <c r="N1441" s="78"/>
      <c r="O1441" s="149"/>
    </row>
    <row r="1442" spans="1:15" ht="15" customHeight="1" x14ac:dyDescent="0.35">
      <c r="A1442" s="201" t="s">
        <v>612</v>
      </c>
      <c r="B1442" s="207" t="s">
        <v>613</v>
      </c>
      <c r="C1442" s="208" t="s">
        <v>286</v>
      </c>
      <c r="D1442" s="207" t="s">
        <v>287</v>
      </c>
      <c r="E1442" s="207" t="s">
        <v>448</v>
      </c>
      <c r="F1442" s="207" t="s">
        <v>449</v>
      </c>
      <c r="G1442" s="207" t="s">
        <v>81</v>
      </c>
      <c r="H1442" s="207" t="s">
        <v>328</v>
      </c>
      <c r="I1442" s="209">
        <v>17763.599999999999</v>
      </c>
      <c r="J1442" s="204"/>
      <c r="K1442" s="210" t="s">
        <v>292</v>
      </c>
      <c r="L1442" s="78"/>
      <c r="M1442" s="78"/>
      <c r="N1442" s="78"/>
      <c r="O1442" s="149"/>
    </row>
    <row r="1443" spans="1:15" ht="15" customHeight="1" x14ac:dyDescent="0.35">
      <c r="A1443" s="201" t="s">
        <v>612</v>
      </c>
      <c r="B1443" s="207" t="s">
        <v>613</v>
      </c>
      <c r="C1443" s="208" t="s">
        <v>286</v>
      </c>
      <c r="D1443" s="207" t="s">
        <v>287</v>
      </c>
      <c r="E1443" s="207" t="s">
        <v>367</v>
      </c>
      <c r="F1443" s="207" t="s">
        <v>368</v>
      </c>
      <c r="G1443" s="207" t="s">
        <v>81</v>
      </c>
      <c r="H1443" s="207" t="s">
        <v>328</v>
      </c>
      <c r="I1443" s="209">
        <v>7173.03</v>
      </c>
      <c r="J1443" s="204"/>
      <c r="K1443" s="210" t="s">
        <v>292</v>
      </c>
      <c r="L1443" s="78"/>
      <c r="M1443" s="78"/>
      <c r="N1443" s="78"/>
      <c r="O1443" s="149"/>
    </row>
    <row r="1444" spans="1:15" ht="15" customHeight="1" x14ac:dyDescent="0.35">
      <c r="A1444" s="201" t="s">
        <v>612</v>
      </c>
      <c r="B1444" s="207" t="s">
        <v>613</v>
      </c>
      <c r="C1444" s="208" t="s">
        <v>286</v>
      </c>
      <c r="D1444" s="207" t="s">
        <v>287</v>
      </c>
      <c r="E1444" s="207" t="s">
        <v>373</v>
      </c>
      <c r="F1444" s="207" t="s">
        <v>374</v>
      </c>
      <c r="G1444" s="207" t="s">
        <v>81</v>
      </c>
      <c r="H1444" s="207" t="s">
        <v>328</v>
      </c>
      <c r="I1444" s="209">
        <v>3841.6</v>
      </c>
      <c r="J1444" s="204"/>
      <c r="K1444" s="210" t="s">
        <v>292</v>
      </c>
      <c r="L1444" s="78"/>
      <c r="M1444" s="78"/>
      <c r="N1444" s="78"/>
      <c r="O1444" s="149"/>
    </row>
    <row r="1445" spans="1:15" ht="15" customHeight="1" x14ac:dyDescent="0.35">
      <c r="A1445" s="201" t="s">
        <v>612</v>
      </c>
      <c r="B1445" s="207" t="s">
        <v>613</v>
      </c>
      <c r="C1445" s="208" t="s">
        <v>286</v>
      </c>
      <c r="D1445" s="207" t="s">
        <v>287</v>
      </c>
      <c r="E1445" s="207" t="s">
        <v>375</v>
      </c>
      <c r="F1445" s="207" t="s">
        <v>376</v>
      </c>
      <c r="G1445" s="207" t="s">
        <v>81</v>
      </c>
      <c r="H1445" s="207" t="s">
        <v>328</v>
      </c>
      <c r="I1445" s="209">
        <v>39958.19</v>
      </c>
      <c r="J1445" s="204"/>
      <c r="K1445" s="210" t="s">
        <v>292</v>
      </c>
      <c r="L1445" s="78"/>
      <c r="M1445" s="78"/>
      <c r="N1445" s="78"/>
      <c r="O1445" s="149"/>
    </row>
    <row r="1446" spans="1:15" ht="15" customHeight="1" x14ac:dyDescent="0.35">
      <c r="A1446" s="201" t="s">
        <v>612</v>
      </c>
      <c r="B1446" s="207" t="s">
        <v>613</v>
      </c>
      <c r="C1446" s="208" t="s">
        <v>286</v>
      </c>
      <c r="D1446" s="207" t="s">
        <v>287</v>
      </c>
      <c r="E1446" s="207" t="s">
        <v>377</v>
      </c>
      <c r="F1446" s="207" t="s">
        <v>378</v>
      </c>
      <c r="G1446" s="207" t="s">
        <v>81</v>
      </c>
      <c r="H1446" s="207" t="s">
        <v>328</v>
      </c>
      <c r="I1446" s="209">
        <v>9986.91</v>
      </c>
      <c r="J1446" s="204"/>
      <c r="K1446" s="210" t="s">
        <v>292</v>
      </c>
      <c r="L1446" s="78"/>
      <c r="M1446" s="78"/>
      <c r="N1446" s="78"/>
      <c r="O1446" s="149"/>
    </row>
    <row r="1447" spans="1:15" ht="15" customHeight="1" x14ac:dyDescent="0.35">
      <c r="A1447" s="201" t="s">
        <v>612</v>
      </c>
      <c r="B1447" s="207" t="s">
        <v>613</v>
      </c>
      <c r="C1447" s="208" t="s">
        <v>286</v>
      </c>
      <c r="D1447" s="207" t="s">
        <v>287</v>
      </c>
      <c r="E1447" s="207" t="s">
        <v>288</v>
      </c>
      <c r="F1447" s="207" t="s">
        <v>289</v>
      </c>
      <c r="G1447" s="207" t="s">
        <v>81</v>
      </c>
      <c r="H1447" s="207" t="s">
        <v>328</v>
      </c>
      <c r="I1447" s="209">
        <v>2913.35</v>
      </c>
      <c r="J1447" s="204"/>
      <c r="K1447" s="210" t="s">
        <v>292</v>
      </c>
      <c r="L1447" s="78"/>
      <c r="M1447" s="78"/>
      <c r="N1447" s="78"/>
      <c r="O1447" s="149"/>
    </row>
    <row r="1448" spans="1:15" ht="15" customHeight="1" x14ac:dyDescent="0.35">
      <c r="A1448" s="201" t="s">
        <v>612</v>
      </c>
      <c r="B1448" s="207" t="s">
        <v>613</v>
      </c>
      <c r="C1448" s="208" t="s">
        <v>286</v>
      </c>
      <c r="D1448" s="207" t="s">
        <v>287</v>
      </c>
      <c r="E1448" s="207" t="s">
        <v>359</v>
      </c>
      <c r="F1448" s="207" t="s">
        <v>360</v>
      </c>
      <c r="G1448" s="207" t="s">
        <v>81</v>
      </c>
      <c r="H1448" s="207" t="s">
        <v>328</v>
      </c>
      <c r="I1448" s="209">
        <v>2757.11</v>
      </c>
      <c r="J1448" s="204"/>
      <c r="K1448" s="210" t="s">
        <v>292</v>
      </c>
      <c r="L1448" s="78"/>
      <c r="M1448" s="78"/>
      <c r="N1448" s="78"/>
      <c r="O1448" s="149"/>
    </row>
    <row r="1449" spans="1:15" ht="15" customHeight="1" x14ac:dyDescent="0.35">
      <c r="A1449" s="201" t="s">
        <v>612</v>
      </c>
      <c r="B1449" s="207" t="s">
        <v>613</v>
      </c>
      <c r="C1449" s="208" t="s">
        <v>286</v>
      </c>
      <c r="D1449" s="207" t="s">
        <v>287</v>
      </c>
      <c r="E1449" s="207" t="s">
        <v>452</v>
      </c>
      <c r="F1449" s="207" t="s">
        <v>453</v>
      </c>
      <c r="G1449" s="207" t="s">
        <v>81</v>
      </c>
      <c r="H1449" s="207" t="s">
        <v>328</v>
      </c>
      <c r="I1449" s="209">
        <v>46787</v>
      </c>
      <c r="J1449" s="204"/>
      <c r="K1449" s="210" t="s">
        <v>292</v>
      </c>
      <c r="L1449" s="78"/>
      <c r="M1449" s="78"/>
      <c r="N1449" s="78"/>
      <c r="O1449" s="149"/>
    </row>
    <row r="1450" spans="1:15" ht="15" customHeight="1" x14ac:dyDescent="0.35">
      <c r="A1450" s="201" t="s">
        <v>612</v>
      </c>
      <c r="B1450" s="207" t="s">
        <v>613</v>
      </c>
      <c r="C1450" s="208" t="s">
        <v>286</v>
      </c>
      <c r="D1450" s="207" t="s">
        <v>287</v>
      </c>
      <c r="E1450" s="207" t="s">
        <v>466</v>
      </c>
      <c r="F1450" s="207" t="s">
        <v>467</v>
      </c>
      <c r="G1450" s="207" t="s">
        <v>81</v>
      </c>
      <c r="H1450" s="207" t="s">
        <v>328</v>
      </c>
      <c r="I1450" s="209">
        <v>7289.48</v>
      </c>
      <c r="J1450" s="204"/>
      <c r="K1450" s="210" t="s">
        <v>292</v>
      </c>
      <c r="L1450" s="78"/>
      <c r="M1450" s="78"/>
      <c r="N1450" s="78"/>
      <c r="O1450" s="149"/>
    </row>
    <row r="1451" spans="1:15" ht="15" customHeight="1" x14ac:dyDescent="0.35">
      <c r="A1451" s="201" t="s">
        <v>612</v>
      </c>
      <c r="B1451" s="207" t="s">
        <v>613</v>
      </c>
      <c r="C1451" s="208" t="s">
        <v>286</v>
      </c>
      <c r="D1451" s="207" t="s">
        <v>287</v>
      </c>
      <c r="E1451" s="207" t="s">
        <v>385</v>
      </c>
      <c r="F1451" s="207" t="s">
        <v>386</v>
      </c>
      <c r="G1451" s="207" t="s">
        <v>81</v>
      </c>
      <c r="H1451" s="207" t="s">
        <v>328</v>
      </c>
      <c r="I1451" s="209">
        <v>7720</v>
      </c>
      <c r="J1451" s="204"/>
      <c r="K1451" s="210" t="s">
        <v>292</v>
      </c>
      <c r="L1451" s="78"/>
      <c r="M1451" s="78"/>
      <c r="N1451" s="78"/>
      <c r="O1451" s="149"/>
    </row>
    <row r="1452" spans="1:15" ht="15" customHeight="1" x14ac:dyDescent="0.35">
      <c r="A1452" s="201" t="s">
        <v>612</v>
      </c>
      <c r="B1452" s="207" t="s">
        <v>613</v>
      </c>
      <c r="C1452" s="208" t="s">
        <v>286</v>
      </c>
      <c r="D1452" s="207" t="s">
        <v>287</v>
      </c>
      <c r="E1452" s="207" t="s">
        <v>312</v>
      </c>
      <c r="F1452" s="207" t="s">
        <v>313</v>
      </c>
      <c r="G1452" s="207" t="s">
        <v>81</v>
      </c>
      <c r="H1452" s="207" t="s">
        <v>328</v>
      </c>
      <c r="I1452" s="209">
        <v>30890.16</v>
      </c>
      <c r="J1452" s="204"/>
      <c r="K1452" s="210" t="s">
        <v>306</v>
      </c>
      <c r="L1452" s="78"/>
      <c r="M1452" s="78"/>
      <c r="N1452" s="78"/>
      <c r="O1452" s="149"/>
    </row>
    <row r="1453" spans="1:15" ht="15" customHeight="1" x14ac:dyDescent="0.35">
      <c r="A1453" s="201" t="s">
        <v>612</v>
      </c>
      <c r="B1453" s="207" t="s">
        <v>613</v>
      </c>
      <c r="C1453" s="208" t="s">
        <v>286</v>
      </c>
      <c r="D1453" s="207" t="s">
        <v>287</v>
      </c>
      <c r="E1453" s="207" t="s">
        <v>454</v>
      </c>
      <c r="F1453" s="207" t="s">
        <v>455</v>
      </c>
      <c r="G1453" s="207" t="s">
        <v>81</v>
      </c>
      <c r="H1453" s="207" t="s">
        <v>328</v>
      </c>
      <c r="I1453" s="209">
        <v>-1140804</v>
      </c>
      <c r="J1453" s="204"/>
      <c r="K1453" s="210" t="s">
        <v>317</v>
      </c>
      <c r="L1453" s="78"/>
      <c r="M1453" s="78"/>
      <c r="N1453" s="78"/>
      <c r="O1453" s="149"/>
    </row>
    <row r="1454" spans="1:15" ht="15" customHeight="1" x14ac:dyDescent="0.35">
      <c r="A1454" s="201" t="s">
        <v>612</v>
      </c>
      <c r="B1454" s="207" t="s">
        <v>613</v>
      </c>
      <c r="C1454" s="208" t="s">
        <v>286</v>
      </c>
      <c r="D1454" s="207" t="s">
        <v>287</v>
      </c>
      <c r="E1454" s="207" t="s">
        <v>401</v>
      </c>
      <c r="F1454" s="207" t="s">
        <v>402</v>
      </c>
      <c r="G1454" s="207" t="s">
        <v>81</v>
      </c>
      <c r="H1454" s="207" t="s">
        <v>328</v>
      </c>
      <c r="I1454" s="209">
        <v>-797090</v>
      </c>
      <c r="J1454" s="204"/>
      <c r="K1454" s="210" t="s">
        <v>311</v>
      </c>
      <c r="L1454" s="78"/>
      <c r="M1454" s="78"/>
      <c r="N1454" s="78"/>
      <c r="O1454" s="149"/>
    </row>
    <row r="1455" spans="1:15" ht="15" customHeight="1" x14ac:dyDescent="0.35">
      <c r="A1455" s="201" t="s">
        <v>612</v>
      </c>
      <c r="B1455" s="207" t="s">
        <v>613</v>
      </c>
      <c r="C1455" s="208" t="s">
        <v>286</v>
      </c>
      <c r="D1455" s="207" t="s">
        <v>287</v>
      </c>
      <c r="E1455" s="207" t="s">
        <v>456</v>
      </c>
      <c r="F1455" s="207" t="s">
        <v>457</v>
      </c>
      <c r="G1455" s="207" t="s">
        <v>81</v>
      </c>
      <c r="H1455" s="207" t="s">
        <v>328</v>
      </c>
      <c r="I1455" s="209">
        <v>-6476</v>
      </c>
      <c r="J1455" s="204"/>
      <c r="K1455" s="210" t="s">
        <v>311</v>
      </c>
      <c r="L1455" s="78"/>
      <c r="M1455" s="78"/>
      <c r="N1455" s="78"/>
      <c r="O1455" s="149"/>
    </row>
    <row r="1456" spans="1:15" ht="15" customHeight="1" x14ac:dyDescent="0.35">
      <c r="A1456" s="201" t="s">
        <v>612</v>
      </c>
      <c r="B1456" s="207" t="s">
        <v>613</v>
      </c>
      <c r="C1456" s="208" t="s">
        <v>286</v>
      </c>
      <c r="D1456" s="207" t="s">
        <v>287</v>
      </c>
      <c r="E1456" s="207" t="s">
        <v>496</v>
      </c>
      <c r="F1456" s="207" t="s">
        <v>497</v>
      </c>
      <c r="G1456" s="207" t="s">
        <v>81</v>
      </c>
      <c r="H1456" s="207" t="s">
        <v>328</v>
      </c>
      <c r="I1456" s="209">
        <v>92</v>
      </c>
      <c r="J1456" s="204"/>
      <c r="K1456" s="210" t="s">
        <v>311</v>
      </c>
      <c r="L1456" s="78"/>
      <c r="M1456" s="78"/>
      <c r="N1456" s="78"/>
      <c r="O1456" s="149"/>
    </row>
    <row r="1457" spans="1:15" ht="15" customHeight="1" x14ac:dyDescent="0.35">
      <c r="A1457" s="201" t="s">
        <v>612</v>
      </c>
      <c r="B1457" s="207" t="s">
        <v>613</v>
      </c>
      <c r="C1457" s="208" t="s">
        <v>286</v>
      </c>
      <c r="D1457" s="207" t="s">
        <v>287</v>
      </c>
      <c r="E1457" s="207" t="s">
        <v>320</v>
      </c>
      <c r="F1457" s="207" t="s">
        <v>313</v>
      </c>
      <c r="G1457" s="207" t="s">
        <v>81</v>
      </c>
      <c r="H1457" s="207" t="s">
        <v>328</v>
      </c>
      <c r="I1457" s="209">
        <v>-30890.16</v>
      </c>
      <c r="J1457" s="204"/>
      <c r="K1457" s="210" t="s">
        <v>314</v>
      </c>
      <c r="L1457" s="78"/>
      <c r="M1457" s="78"/>
      <c r="N1457" s="78"/>
      <c r="O1457" s="149"/>
    </row>
    <row r="1458" spans="1:15" ht="15" customHeight="1" x14ac:dyDescent="0.35">
      <c r="A1458" s="201" t="s">
        <v>612</v>
      </c>
      <c r="B1458" s="207" t="s">
        <v>613</v>
      </c>
      <c r="C1458" s="208" t="s">
        <v>458</v>
      </c>
      <c r="D1458" s="207" t="s">
        <v>459</v>
      </c>
      <c r="E1458" s="207" t="s">
        <v>373</v>
      </c>
      <c r="F1458" s="207" t="s">
        <v>374</v>
      </c>
      <c r="G1458" s="207" t="s">
        <v>81</v>
      </c>
      <c r="H1458" s="207" t="s">
        <v>328</v>
      </c>
      <c r="I1458" s="209">
        <v>296089.21999999997</v>
      </c>
      <c r="J1458" s="204"/>
      <c r="K1458" s="210" t="s">
        <v>292</v>
      </c>
      <c r="L1458" s="78"/>
      <c r="M1458" s="78"/>
      <c r="N1458" s="78"/>
      <c r="O1458" s="149"/>
    </row>
    <row r="1459" spans="1:15" ht="15" customHeight="1" x14ac:dyDescent="0.35">
      <c r="A1459" s="201" t="s">
        <v>612</v>
      </c>
      <c r="B1459" s="207" t="s">
        <v>613</v>
      </c>
      <c r="C1459" s="208" t="s">
        <v>458</v>
      </c>
      <c r="D1459" s="207" t="s">
        <v>459</v>
      </c>
      <c r="E1459" s="207" t="s">
        <v>359</v>
      </c>
      <c r="F1459" s="207" t="s">
        <v>360</v>
      </c>
      <c r="G1459" s="207" t="s">
        <v>81</v>
      </c>
      <c r="H1459" s="207" t="s">
        <v>328</v>
      </c>
      <c r="I1459" s="209">
        <v>299</v>
      </c>
      <c r="J1459" s="204"/>
      <c r="K1459" s="210" t="s">
        <v>292</v>
      </c>
      <c r="L1459" s="78"/>
      <c r="M1459" s="78"/>
      <c r="N1459" s="78"/>
      <c r="O1459" s="149"/>
    </row>
    <row r="1460" spans="1:15" ht="15" customHeight="1" x14ac:dyDescent="0.35">
      <c r="A1460" s="201" t="s">
        <v>612</v>
      </c>
      <c r="B1460" s="207" t="s">
        <v>613</v>
      </c>
      <c r="C1460" s="208" t="s">
        <v>458</v>
      </c>
      <c r="D1460" s="207" t="s">
        <v>459</v>
      </c>
      <c r="E1460" s="207" t="s">
        <v>452</v>
      </c>
      <c r="F1460" s="207" t="s">
        <v>453</v>
      </c>
      <c r="G1460" s="207" t="s">
        <v>81</v>
      </c>
      <c r="H1460" s="207" t="s">
        <v>328</v>
      </c>
      <c r="I1460" s="209">
        <v>5696.8</v>
      </c>
      <c r="J1460" s="204"/>
      <c r="K1460" s="210" t="s">
        <v>292</v>
      </c>
      <c r="L1460" s="78"/>
      <c r="M1460" s="78"/>
      <c r="N1460" s="78"/>
      <c r="O1460" s="149"/>
    </row>
    <row r="1461" spans="1:15" ht="15" customHeight="1" x14ac:dyDescent="0.35">
      <c r="A1461" s="201" t="s">
        <v>612</v>
      </c>
      <c r="B1461" s="207" t="s">
        <v>613</v>
      </c>
      <c r="C1461" s="208" t="s">
        <v>458</v>
      </c>
      <c r="D1461" s="207" t="s">
        <v>459</v>
      </c>
      <c r="E1461" s="207" t="s">
        <v>312</v>
      </c>
      <c r="F1461" s="207" t="s">
        <v>313</v>
      </c>
      <c r="G1461" s="207" t="s">
        <v>81</v>
      </c>
      <c r="H1461" s="207" t="s">
        <v>328</v>
      </c>
      <c r="I1461" s="209">
        <v>45850.09</v>
      </c>
      <c r="J1461" s="204"/>
      <c r="K1461" s="210" t="s">
        <v>306</v>
      </c>
      <c r="L1461" s="78"/>
      <c r="M1461" s="78"/>
      <c r="N1461" s="78"/>
      <c r="O1461" s="149"/>
    </row>
    <row r="1462" spans="1:15" ht="15" customHeight="1" x14ac:dyDescent="0.35">
      <c r="A1462" s="201" t="s">
        <v>612</v>
      </c>
      <c r="B1462" s="207" t="s">
        <v>613</v>
      </c>
      <c r="C1462" s="208" t="s">
        <v>458</v>
      </c>
      <c r="D1462" s="207" t="s">
        <v>459</v>
      </c>
      <c r="E1462" s="207" t="s">
        <v>419</v>
      </c>
      <c r="F1462" s="207" t="s">
        <v>420</v>
      </c>
      <c r="G1462" s="207" t="s">
        <v>81</v>
      </c>
      <c r="H1462" s="207" t="s">
        <v>328</v>
      </c>
      <c r="I1462" s="209">
        <v>6673.4</v>
      </c>
      <c r="J1462" s="204"/>
      <c r="K1462" s="210" t="s">
        <v>325</v>
      </c>
      <c r="L1462" s="78"/>
      <c r="M1462" s="78"/>
      <c r="N1462" s="78"/>
      <c r="O1462" s="149"/>
    </row>
    <row r="1463" spans="1:15" ht="15" customHeight="1" x14ac:dyDescent="0.35">
      <c r="A1463" s="201" t="s">
        <v>612</v>
      </c>
      <c r="B1463" s="207" t="s">
        <v>613</v>
      </c>
      <c r="C1463" s="208" t="s">
        <v>458</v>
      </c>
      <c r="D1463" s="207" t="s">
        <v>459</v>
      </c>
      <c r="E1463" s="207" t="s">
        <v>460</v>
      </c>
      <c r="F1463" s="207" t="s">
        <v>461</v>
      </c>
      <c r="G1463" s="207" t="s">
        <v>81</v>
      </c>
      <c r="H1463" s="207" t="s">
        <v>328</v>
      </c>
      <c r="I1463" s="209">
        <v>-312600</v>
      </c>
      <c r="J1463" s="204"/>
      <c r="K1463" s="210" t="s">
        <v>315</v>
      </c>
      <c r="L1463" s="78"/>
      <c r="M1463" s="78"/>
      <c r="N1463" s="78"/>
      <c r="O1463" s="149"/>
    </row>
    <row r="1464" spans="1:15" ht="15" customHeight="1" x14ac:dyDescent="0.35">
      <c r="A1464" s="201" t="s">
        <v>612</v>
      </c>
      <c r="B1464" s="207" t="s">
        <v>613</v>
      </c>
      <c r="C1464" s="208" t="s">
        <v>458</v>
      </c>
      <c r="D1464" s="207" t="s">
        <v>459</v>
      </c>
      <c r="E1464" s="207" t="s">
        <v>320</v>
      </c>
      <c r="F1464" s="207" t="s">
        <v>313</v>
      </c>
      <c r="G1464" s="207" t="s">
        <v>81</v>
      </c>
      <c r="H1464" s="207" t="s">
        <v>328</v>
      </c>
      <c r="I1464" s="209">
        <v>-45850.09</v>
      </c>
      <c r="J1464" s="204"/>
      <c r="K1464" s="210" t="s">
        <v>314</v>
      </c>
      <c r="L1464" s="78"/>
      <c r="M1464" s="78"/>
      <c r="N1464" s="78"/>
      <c r="O1464" s="149"/>
    </row>
    <row r="1465" spans="1:15" ht="15" customHeight="1" x14ac:dyDescent="0.35">
      <c r="A1465" s="201" t="s">
        <v>614</v>
      </c>
      <c r="B1465" s="207" t="s">
        <v>615</v>
      </c>
      <c r="C1465" s="208" t="s">
        <v>286</v>
      </c>
      <c r="D1465" s="207" t="s">
        <v>287</v>
      </c>
      <c r="E1465" s="207" t="s">
        <v>345</v>
      </c>
      <c r="F1465" s="207" t="s">
        <v>346</v>
      </c>
      <c r="G1465" s="207" t="s">
        <v>81</v>
      </c>
      <c r="H1465" s="207" t="s">
        <v>328</v>
      </c>
      <c r="I1465" s="209">
        <v>6075524.5499999998</v>
      </c>
      <c r="J1465" s="204"/>
      <c r="K1465" s="210" t="s">
        <v>293</v>
      </c>
      <c r="L1465" s="78"/>
      <c r="M1465" s="78"/>
      <c r="N1465" s="78"/>
      <c r="O1465" s="149"/>
    </row>
    <row r="1466" spans="1:15" ht="15" customHeight="1" x14ac:dyDescent="0.35">
      <c r="A1466" s="201" t="s">
        <v>614</v>
      </c>
      <c r="B1466" s="207" t="s">
        <v>615</v>
      </c>
      <c r="C1466" s="208" t="s">
        <v>286</v>
      </c>
      <c r="D1466" s="207" t="s">
        <v>287</v>
      </c>
      <c r="E1466" s="207" t="s">
        <v>363</v>
      </c>
      <c r="F1466" s="207" t="s">
        <v>364</v>
      </c>
      <c r="G1466" s="207" t="s">
        <v>81</v>
      </c>
      <c r="H1466" s="207" t="s">
        <v>328</v>
      </c>
      <c r="I1466" s="209">
        <v>33212.269999999997</v>
      </c>
      <c r="J1466" s="204"/>
      <c r="K1466" s="210" t="s">
        <v>293</v>
      </c>
      <c r="L1466" s="78"/>
      <c r="M1466" s="78"/>
      <c r="N1466" s="78"/>
      <c r="O1466" s="149"/>
    </row>
    <row r="1467" spans="1:15" ht="15" customHeight="1" x14ac:dyDescent="0.35">
      <c r="A1467" s="201" t="s">
        <v>614</v>
      </c>
      <c r="B1467" s="207" t="s">
        <v>615</v>
      </c>
      <c r="C1467" s="208" t="s">
        <v>286</v>
      </c>
      <c r="D1467" s="207" t="s">
        <v>287</v>
      </c>
      <c r="E1467" s="207" t="s">
        <v>363</v>
      </c>
      <c r="F1467" s="207" t="s">
        <v>364</v>
      </c>
      <c r="G1467" s="207" t="s">
        <v>425</v>
      </c>
      <c r="H1467" s="207" t="s">
        <v>426</v>
      </c>
      <c r="I1467" s="209">
        <v>1660.6</v>
      </c>
      <c r="J1467" s="204"/>
      <c r="K1467" s="210" t="s">
        <v>321</v>
      </c>
      <c r="L1467" s="78"/>
      <c r="M1467" s="78"/>
      <c r="N1467" s="78"/>
      <c r="O1467" s="149" t="s">
        <v>427</v>
      </c>
    </row>
    <row r="1468" spans="1:15" ht="15" customHeight="1" x14ac:dyDescent="0.35">
      <c r="A1468" s="201" t="s">
        <v>614</v>
      </c>
      <c r="B1468" s="207" t="s">
        <v>615</v>
      </c>
      <c r="C1468" s="208" t="s">
        <v>286</v>
      </c>
      <c r="D1468" s="207" t="s">
        <v>287</v>
      </c>
      <c r="E1468" s="207" t="s">
        <v>365</v>
      </c>
      <c r="F1468" s="207" t="s">
        <v>366</v>
      </c>
      <c r="G1468" s="207" t="s">
        <v>81</v>
      </c>
      <c r="H1468" s="207" t="s">
        <v>328</v>
      </c>
      <c r="I1468" s="209">
        <v>46674.19</v>
      </c>
      <c r="J1468" s="204"/>
      <c r="K1468" s="210" t="s">
        <v>293</v>
      </c>
      <c r="L1468" s="78"/>
      <c r="M1468" s="78"/>
      <c r="N1468" s="78"/>
      <c r="O1468" s="149"/>
    </row>
    <row r="1469" spans="1:15" ht="15" customHeight="1" x14ac:dyDescent="0.35">
      <c r="A1469" s="201" t="s">
        <v>614</v>
      </c>
      <c r="B1469" s="207" t="s">
        <v>615</v>
      </c>
      <c r="C1469" s="208" t="s">
        <v>286</v>
      </c>
      <c r="D1469" s="207" t="s">
        <v>287</v>
      </c>
      <c r="E1469" s="207" t="s">
        <v>365</v>
      </c>
      <c r="F1469" s="207" t="s">
        <v>366</v>
      </c>
      <c r="G1469" s="207" t="s">
        <v>510</v>
      </c>
      <c r="H1469" s="207" t="s">
        <v>511</v>
      </c>
      <c r="I1469" s="209">
        <v>6840.64</v>
      </c>
      <c r="J1469" s="204"/>
      <c r="K1469" s="210" t="s">
        <v>293</v>
      </c>
      <c r="L1469" s="78"/>
      <c r="M1469" s="78"/>
      <c r="N1469" s="78"/>
      <c r="O1469" s="149"/>
    </row>
    <row r="1470" spans="1:15" ht="15" customHeight="1" x14ac:dyDescent="0.35">
      <c r="A1470" s="201" t="s">
        <v>614</v>
      </c>
      <c r="B1470" s="207" t="s">
        <v>615</v>
      </c>
      <c r="C1470" s="208" t="s">
        <v>286</v>
      </c>
      <c r="D1470" s="207" t="s">
        <v>287</v>
      </c>
      <c r="E1470" s="207" t="s">
        <v>365</v>
      </c>
      <c r="F1470" s="207" t="s">
        <v>366</v>
      </c>
      <c r="G1470" s="207" t="s">
        <v>425</v>
      </c>
      <c r="H1470" s="207" t="s">
        <v>426</v>
      </c>
      <c r="I1470" s="209">
        <v>2546.25</v>
      </c>
      <c r="J1470" s="204"/>
      <c r="K1470" s="210" t="s">
        <v>321</v>
      </c>
      <c r="L1470" s="78"/>
      <c r="M1470" s="78"/>
      <c r="N1470" s="78"/>
      <c r="O1470" s="149" t="s">
        <v>427</v>
      </c>
    </row>
    <row r="1471" spans="1:15" ht="15" customHeight="1" x14ac:dyDescent="0.35">
      <c r="A1471" s="201" t="s">
        <v>614</v>
      </c>
      <c r="B1471" s="207" t="s">
        <v>615</v>
      </c>
      <c r="C1471" s="208" t="s">
        <v>286</v>
      </c>
      <c r="D1471" s="207" t="s">
        <v>287</v>
      </c>
      <c r="E1471" s="207" t="s">
        <v>365</v>
      </c>
      <c r="F1471" s="207" t="s">
        <v>366</v>
      </c>
      <c r="G1471" s="207" t="s">
        <v>421</v>
      </c>
      <c r="H1471" s="207" t="s">
        <v>422</v>
      </c>
      <c r="I1471" s="209">
        <v>54931.519999999997</v>
      </c>
      <c r="J1471" s="204"/>
      <c r="K1471" s="210" t="s">
        <v>324</v>
      </c>
      <c r="L1471" s="78"/>
      <c r="M1471" s="78"/>
      <c r="N1471" s="78"/>
      <c r="O1471" s="149"/>
    </row>
    <row r="1472" spans="1:15" ht="15" customHeight="1" x14ac:dyDescent="0.35">
      <c r="A1472" s="201" t="s">
        <v>614</v>
      </c>
      <c r="B1472" s="207" t="s">
        <v>615</v>
      </c>
      <c r="C1472" s="208" t="s">
        <v>286</v>
      </c>
      <c r="D1472" s="207" t="s">
        <v>287</v>
      </c>
      <c r="E1472" s="207" t="s">
        <v>442</v>
      </c>
      <c r="F1472" s="207" t="s">
        <v>443</v>
      </c>
      <c r="G1472" s="207" t="s">
        <v>81</v>
      </c>
      <c r="H1472" s="207" t="s">
        <v>328</v>
      </c>
      <c r="I1472" s="209">
        <v>2808.6</v>
      </c>
      <c r="J1472" s="204"/>
      <c r="K1472" s="210" t="s">
        <v>293</v>
      </c>
      <c r="L1472" s="78"/>
      <c r="M1472" s="78"/>
      <c r="N1472" s="78"/>
      <c r="O1472" s="149"/>
    </row>
    <row r="1473" spans="1:15" ht="15" customHeight="1" x14ac:dyDescent="0.35">
      <c r="A1473" s="201" t="s">
        <v>614</v>
      </c>
      <c r="B1473" s="207" t="s">
        <v>615</v>
      </c>
      <c r="C1473" s="208" t="s">
        <v>286</v>
      </c>
      <c r="D1473" s="207" t="s">
        <v>287</v>
      </c>
      <c r="E1473" s="207" t="s">
        <v>442</v>
      </c>
      <c r="F1473" s="207" t="s">
        <v>443</v>
      </c>
      <c r="G1473" s="207" t="s">
        <v>510</v>
      </c>
      <c r="H1473" s="207" t="s">
        <v>511</v>
      </c>
      <c r="I1473" s="209">
        <v>14290.12</v>
      </c>
      <c r="J1473" s="204"/>
      <c r="K1473" s="210" t="s">
        <v>293</v>
      </c>
      <c r="L1473" s="78"/>
      <c r="M1473" s="78"/>
      <c r="N1473" s="78"/>
      <c r="O1473" s="149"/>
    </row>
    <row r="1474" spans="1:15" ht="15" customHeight="1" x14ac:dyDescent="0.35">
      <c r="A1474" s="201" t="s">
        <v>614</v>
      </c>
      <c r="B1474" s="207" t="s">
        <v>615</v>
      </c>
      <c r="C1474" s="208" t="s">
        <v>286</v>
      </c>
      <c r="D1474" s="207" t="s">
        <v>287</v>
      </c>
      <c r="E1474" s="207" t="s">
        <v>444</v>
      </c>
      <c r="F1474" s="207" t="s">
        <v>445</v>
      </c>
      <c r="G1474" s="207" t="s">
        <v>81</v>
      </c>
      <c r="H1474" s="207" t="s">
        <v>328</v>
      </c>
      <c r="I1474" s="209">
        <v>27089.53</v>
      </c>
      <c r="J1474" s="204"/>
      <c r="K1474" s="210" t="s">
        <v>293</v>
      </c>
      <c r="L1474" s="78"/>
      <c r="M1474" s="78"/>
      <c r="N1474" s="78"/>
      <c r="O1474" s="149"/>
    </row>
    <row r="1475" spans="1:15" ht="15" customHeight="1" x14ac:dyDescent="0.35">
      <c r="A1475" s="201" t="s">
        <v>614</v>
      </c>
      <c r="B1475" s="207" t="s">
        <v>615</v>
      </c>
      <c r="C1475" s="208" t="s">
        <v>286</v>
      </c>
      <c r="D1475" s="207" t="s">
        <v>287</v>
      </c>
      <c r="E1475" s="207" t="s">
        <v>347</v>
      </c>
      <c r="F1475" s="207" t="s">
        <v>348</v>
      </c>
      <c r="G1475" s="207" t="s">
        <v>81</v>
      </c>
      <c r="H1475" s="207" t="s">
        <v>328</v>
      </c>
      <c r="I1475" s="209">
        <v>24499.68</v>
      </c>
      <c r="J1475" s="204"/>
      <c r="K1475" s="210" t="s">
        <v>293</v>
      </c>
      <c r="L1475" s="78"/>
      <c r="M1475" s="78"/>
      <c r="N1475" s="78"/>
      <c r="O1475" s="149"/>
    </row>
    <row r="1476" spans="1:15" ht="15" customHeight="1" x14ac:dyDescent="0.35">
      <c r="A1476" s="201" t="s">
        <v>614</v>
      </c>
      <c r="B1476" s="207" t="s">
        <v>615</v>
      </c>
      <c r="C1476" s="208" t="s">
        <v>286</v>
      </c>
      <c r="D1476" s="207" t="s">
        <v>287</v>
      </c>
      <c r="E1476" s="207" t="s">
        <v>446</v>
      </c>
      <c r="F1476" s="207" t="s">
        <v>447</v>
      </c>
      <c r="G1476" s="207" t="s">
        <v>81</v>
      </c>
      <c r="H1476" s="207" t="s">
        <v>328</v>
      </c>
      <c r="I1476" s="209">
        <v>20213.689999999999</v>
      </c>
      <c r="J1476" s="204"/>
      <c r="K1476" s="210" t="s">
        <v>293</v>
      </c>
      <c r="L1476" s="78"/>
      <c r="M1476" s="78"/>
      <c r="N1476" s="78"/>
      <c r="O1476" s="149"/>
    </row>
    <row r="1477" spans="1:15" ht="15" customHeight="1" x14ac:dyDescent="0.35">
      <c r="A1477" s="201" t="s">
        <v>614</v>
      </c>
      <c r="B1477" s="207" t="s">
        <v>615</v>
      </c>
      <c r="C1477" s="208" t="s">
        <v>286</v>
      </c>
      <c r="D1477" s="207" t="s">
        <v>287</v>
      </c>
      <c r="E1477" s="207" t="s">
        <v>349</v>
      </c>
      <c r="F1477" s="207" t="s">
        <v>350</v>
      </c>
      <c r="G1477" s="207" t="s">
        <v>81</v>
      </c>
      <c r="H1477" s="207" t="s">
        <v>328</v>
      </c>
      <c r="I1477" s="209">
        <v>865791.03</v>
      </c>
      <c r="J1477" s="204"/>
      <c r="K1477" s="210" t="s">
        <v>296</v>
      </c>
      <c r="L1477" s="78"/>
      <c r="M1477" s="78"/>
      <c r="N1477" s="78"/>
      <c r="O1477" s="149"/>
    </row>
    <row r="1478" spans="1:15" ht="15" customHeight="1" x14ac:dyDescent="0.35">
      <c r="A1478" s="201" t="s">
        <v>614</v>
      </c>
      <c r="B1478" s="207" t="s">
        <v>615</v>
      </c>
      <c r="C1478" s="208" t="s">
        <v>286</v>
      </c>
      <c r="D1478" s="207" t="s">
        <v>287</v>
      </c>
      <c r="E1478" s="207" t="s">
        <v>349</v>
      </c>
      <c r="F1478" s="207" t="s">
        <v>350</v>
      </c>
      <c r="G1478" s="207" t="s">
        <v>510</v>
      </c>
      <c r="H1478" s="207" t="s">
        <v>511</v>
      </c>
      <c r="I1478" s="209">
        <v>2697.91</v>
      </c>
      <c r="J1478" s="204"/>
      <c r="K1478" s="210" t="s">
        <v>296</v>
      </c>
      <c r="L1478" s="78"/>
      <c r="M1478" s="78"/>
      <c r="N1478" s="78"/>
      <c r="O1478" s="149"/>
    </row>
    <row r="1479" spans="1:15" ht="15" customHeight="1" x14ac:dyDescent="0.35">
      <c r="A1479" s="201" t="s">
        <v>614</v>
      </c>
      <c r="B1479" s="207" t="s">
        <v>615</v>
      </c>
      <c r="C1479" s="208" t="s">
        <v>286</v>
      </c>
      <c r="D1479" s="207" t="s">
        <v>287</v>
      </c>
      <c r="E1479" s="207" t="s">
        <v>349</v>
      </c>
      <c r="F1479" s="207" t="s">
        <v>350</v>
      </c>
      <c r="G1479" s="207" t="s">
        <v>425</v>
      </c>
      <c r="H1479" s="207" t="s">
        <v>426</v>
      </c>
      <c r="I1479" s="209">
        <v>537.12</v>
      </c>
      <c r="J1479" s="204"/>
      <c r="K1479" s="210" t="s">
        <v>321</v>
      </c>
      <c r="L1479" s="78"/>
      <c r="M1479" s="78"/>
      <c r="N1479" s="78"/>
      <c r="O1479" s="149" t="s">
        <v>427</v>
      </c>
    </row>
    <row r="1480" spans="1:15" ht="15" customHeight="1" x14ac:dyDescent="0.35">
      <c r="A1480" s="201" t="s">
        <v>614</v>
      </c>
      <c r="B1480" s="207" t="s">
        <v>615</v>
      </c>
      <c r="C1480" s="208" t="s">
        <v>286</v>
      </c>
      <c r="D1480" s="207" t="s">
        <v>287</v>
      </c>
      <c r="E1480" s="207" t="s">
        <v>349</v>
      </c>
      <c r="F1480" s="207" t="s">
        <v>350</v>
      </c>
      <c r="G1480" s="207" t="s">
        <v>421</v>
      </c>
      <c r="H1480" s="207" t="s">
        <v>422</v>
      </c>
      <c r="I1480" s="209">
        <v>7013.52</v>
      </c>
      <c r="J1480" s="204"/>
      <c r="K1480" s="210" t="s">
        <v>324</v>
      </c>
      <c r="L1480" s="78"/>
      <c r="M1480" s="78"/>
      <c r="N1480" s="78"/>
      <c r="O1480" s="149"/>
    </row>
    <row r="1481" spans="1:15" ht="15" customHeight="1" x14ac:dyDescent="0.35">
      <c r="A1481" s="201" t="s">
        <v>614</v>
      </c>
      <c r="B1481" s="207" t="s">
        <v>615</v>
      </c>
      <c r="C1481" s="208" t="s">
        <v>286</v>
      </c>
      <c r="D1481" s="207" t="s">
        <v>287</v>
      </c>
      <c r="E1481" s="207" t="s">
        <v>351</v>
      </c>
      <c r="F1481" s="207" t="s">
        <v>352</v>
      </c>
      <c r="G1481" s="207" t="s">
        <v>81</v>
      </c>
      <c r="H1481" s="207" t="s">
        <v>328</v>
      </c>
      <c r="I1481" s="209">
        <v>8261.65</v>
      </c>
      <c r="J1481" s="204"/>
      <c r="K1481" s="210" t="s">
        <v>293</v>
      </c>
      <c r="L1481" s="78"/>
      <c r="M1481" s="78"/>
      <c r="N1481" s="78"/>
      <c r="O1481" s="149"/>
    </row>
    <row r="1482" spans="1:15" ht="15" customHeight="1" x14ac:dyDescent="0.35">
      <c r="A1482" s="201" t="s">
        <v>614</v>
      </c>
      <c r="B1482" s="207" t="s">
        <v>615</v>
      </c>
      <c r="C1482" s="208" t="s">
        <v>286</v>
      </c>
      <c r="D1482" s="207" t="s">
        <v>287</v>
      </c>
      <c r="E1482" s="207" t="s">
        <v>353</v>
      </c>
      <c r="F1482" s="207" t="s">
        <v>354</v>
      </c>
      <c r="G1482" s="207" t="s">
        <v>81</v>
      </c>
      <c r="H1482" s="207" t="s">
        <v>328</v>
      </c>
      <c r="I1482" s="209">
        <v>-8261.65</v>
      </c>
      <c r="J1482" s="204"/>
      <c r="K1482" s="210" t="s">
        <v>293</v>
      </c>
      <c r="L1482" s="78"/>
      <c r="M1482" s="78"/>
      <c r="N1482" s="78"/>
      <c r="O1482" s="149"/>
    </row>
    <row r="1483" spans="1:15" ht="15" customHeight="1" x14ac:dyDescent="0.35">
      <c r="A1483" s="201" t="s">
        <v>614</v>
      </c>
      <c r="B1483" s="207" t="s">
        <v>615</v>
      </c>
      <c r="C1483" s="208" t="s">
        <v>286</v>
      </c>
      <c r="D1483" s="207" t="s">
        <v>287</v>
      </c>
      <c r="E1483" s="207" t="s">
        <v>355</v>
      </c>
      <c r="F1483" s="207" t="s">
        <v>356</v>
      </c>
      <c r="G1483" s="207" t="s">
        <v>81</v>
      </c>
      <c r="H1483" s="207" t="s">
        <v>328</v>
      </c>
      <c r="I1483" s="209">
        <v>990840.59</v>
      </c>
      <c r="J1483" s="204"/>
      <c r="K1483" s="210" t="s">
        <v>301</v>
      </c>
      <c r="L1483" s="78"/>
      <c r="M1483" s="78"/>
      <c r="N1483" s="78"/>
      <c r="O1483" s="149"/>
    </row>
    <row r="1484" spans="1:15" ht="15" customHeight="1" x14ac:dyDescent="0.35">
      <c r="A1484" s="201" t="s">
        <v>614</v>
      </c>
      <c r="B1484" s="207" t="s">
        <v>615</v>
      </c>
      <c r="C1484" s="208" t="s">
        <v>286</v>
      </c>
      <c r="D1484" s="207" t="s">
        <v>287</v>
      </c>
      <c r="E1484" s="207" t="s">
        <v>355</v>
      </c>
      <c r="F1484" s="207" t="s">
        <v>356</v>
      </c>
      <c r="G1484" s="207" t="s">
        <v>510</v>
      </c>
      <c r="H1484" s="207" t="s">
        <v>511</v>
      </c>
      <c r="I1484" s="209">
        <v>3359.92</v>
      </c>
      <c r="J1484" s="204"/>
      <c r="K1484" s="210" t="s">
        <v>301</v>
      </c>
      <c r="L1484" s="78"/>
      <c r="M1484" s="78"/>
      <c r="N1484" s="78"/>
      <c r="O1484" s="149"/>
    </row>
    <row r="1485" spans="1:15" ht="15" customHeight="1" x14ac:dyDescent="0.35">
      <c r="A1485" s="201" t="s">
        <v>614</v>
      </c>
      <c r="B1485" s="207" t="s">
        <v>615</v>
      </c>
      <c r="C1485" s="208" t="s">
        <v>286</v>
      </c>
      <c r="D1485" s="207" t="s">
        <v>287</v>
      </c>
      <c r="E1485" s="207" t="s">
        <v>355</v>
      </c>
      <c r="F1485" s="207" t="s">
        <v>356</v>
      </c>
      <c r="G1485" s="207" t="s">
        <v>425</v>
      </c>
      <c r="H1485" s="207" t="s">
        <v>426</v>
      </c>
      <c r="I1485" s="209">
        <v>668.9</v>
      </c>
      <c r="J1485" s="204"/>
      <c r="K1485" s="210" t="s">
        <v>321</v>
      </c>
      <c r="L1485" s="78"/>
      <c r="M1485" s="78"/>
      <c r="N1485" s="78"/>
      <c r="O1485" s="149" t="s">
        <v>427</v>
      </c>
    </row>
    <row r="1486" spans="1:15" ht="15" customHeight="1" x14ac:dyDescent="0.35">
      <c r="A1486" s="201" t="s">
        <v>614</v>
      </c>
      <c r="B1486" s="207" t="s">
        <v>615</v>
      </c>
      <c r="C1486" s="208" t="s">
        <v>286</v>
      </c>
      <c r="D1486" s="207" t="s">
        <v>287</v>
      </c>
      <c r="E1486" s="207" t="s">
        <v>355</v>
      </c>
      <c r="F1486" s="207" t="s">
        <v>356</v>
      </c>
      <c r="G1486" s="207" t="s">
        <v>421</v>
      </c>
      <c r="H1486" s="207" t="s">
        <v>422</v>
      </c>
      <c r="I1486" s="209">
        <v>8734.36</v>
      </c>
      <c r="J1486" s="204"/>
      <c r="K1486" s="210" t="s">
        <v>324</v>
      </c>
      <c r="L1486" s="78"/>
      <c r="M1486" s="78"/>
      <c r="N1486" s="78"/>
      <c r="O1486" s="149"/>
    </row>
    <row r="1487" spans="1:15" ht="15" customHeight="1" x14ac:dyDescent="0.35">
      <c r="A1487" s="201" t="s">
        <v>614</v>
      </c>
      <c r="B1487" s="207" t="s">
        <v>615</v>
      </c>
      <c r="C1487" s="208" t="s">
        <v>286</v>
      </c>
      <c r="D1487" s="207" t="s">
        <v>287</v>
      </c>
      <c r="E1487" s="207" t="s">
        <v>415</v>
      </c>
      <c r="F1487" s="207" t="s">
        <v>416</v>
      </c>
      <c r="G1487" s="207" t="s">
        <v>81</v>
      </c>
      <c r="H1487" s="207" t="s">
        <v>328</v>
      </c>
      <c r="I1487" s="209">
        <v>6584.2</v>
      </c>
      <c r="J1487" s="204"/>
      <c r="K1487" s="210" t="s">
        <v>292</v>
      </c>
      <c r="L1487" s="78"/>
      <c r="M1487" s="78"/>
      <c r="N1487" s="78"/>
      <c r="O1487" s="149"/>
    </row>
    <row r="1488" spans="1:15" ht="15" customHeight="1" x14ac:dyDescent="0.35">
      <c r="A1488" s="201" t="s">
        <v>614</v>
      </c>
      <c r="B1488" s="207" t="s">
        <v>615</v>
      </c>
      <c r="C1488" s="208" t="s">
        <v>286</v>
      </c>
      <c r="D1488" s="207" t="s">
        <v>287</v>
      </c>
      <c r="E1488" s="207" t="s">
        <v>448</v>
      </c>
      <c r="F1488" s="207" t="s">
        <v>449</v>
      </c>
      <c r="G1488" s="207" t="s">
        <v>81</v>
      </c>
      <c r="H1488" s="207" t="s">
        <v>328</v>
      </c>
      <c r="I1488" s="209">
        <v>21444.639999999999</v>
      </c>
      <c r="J1488" s="204"/>
      <c r="K1488" s="210" t="s">
        <v>292</v>
      </c>
      <c r="L1488" s="78"/>
      <c r="M1488" s="78"/>
      <c r="N1488" s="78"/>
      <c r="O1488" s="149"/>
    </row>
    <row r="1489" spans="1:15" ht="15" customHeight="1" x14ac:dyDescent="0.35">
      <c r="A1489" s="201" t="s">
        <v>614</v>
      </c>
      <c r="B1489" s="207" t="s">
        <v>615</v>
      </c>
      <c r="C1489" s="208" t="s">
        <v>286</v>
      </c>
      <c r="D1489" s="207" t="s">
        <v>287</v>
      </c>
      <c r="E1489" s="207" t="s">
        <v>448</v>
      </c>
      <c r="F1489" s="207" t="s">
        <v>449</v>
      </c>
      <c r="G1489" s="207" t="s">
        <v>421</v>
      </c>
      <c r="H1489" s="207" t="s">
        <v>422</v>
      </c>
      <c r="I1489" s="209">
        <v>6678</v>
      </c>
      <c r="J1489" s="204"/>
      <c r="K1489" s="210" t="s">
        <v>324</v>
      </c>
      <c r="L1489" s="78"/>
      <c r="M1489" s="78"/>
      <c r="N1489" s="78"/>
      <c r="O1489" s="149"/>
    </row>
    <row r="1490" spans="1:15" ht="15" customHeight="1" x14ac:dyDescent="0.35">
      <c r="A1490" s="201" t="s">
        <v>614</v>
      </c>
      <c r="B1490" s="207" t="s">
        <v>615</v>
      </c>
      <c r="C1490" s="208" t="s">
        <v>286</v>
      </c>
      <c r="D1490" s="207" t="s">
        <v>287</v>
      </c>
      <c r="E1490" s="207" t="s">
        <v>474</v>
      </c>
      <c r="F1490" s="207" t="s">
        <v>475</v>
      </c>
      <c r="G1490" s="207" t="s">
        <v>81</v>
      </c>
      <c r="H1490" s="207" t="s">
        <v>328</v>
      </c>
      <c r="I1490" s="209">
        <v>4943.16</v>
      </c>
      <c r="J1490" s="204"/>
      <c r="K1490" s="210" t="s">
        <v>292</v>
      </c>
      <c r="L1490" s="78"/>
      <c r="M1490" s="78"/>
      <c r="N1490" s="78"/>
      <c r="O1490" s="149"/>
    </row>
    <row r="1491" spans="1:15" ht="15" customHeight="1" x14ac:dyDescent="0.35">
      <c r="A1491" s="201" t="s">
        <v>614</v>
      </c>
      <c r="B1491" s="207" t="s">
        <v>615</v>
      </c>
      <c r="C1491" s="208" t="s">
        <v>286</v>
      </c>
      <c r="D1491" s="207" t="s">
        <v>287</v>
      </c>
      <c r="E1491" s="207" t="s">
        <v>367</v>
      </c>
      <c r="F1491" s="207" t="s">
        <v>368</v>
      </c>
      <c r="G1491" s="207" t="s">
        <v>81</v>
      </c>
      <c r="H1491" s="207" t="s">
        <v>328</v>
      </c>
      <c r="I1491" s="209">
        <v>18850.72</v>
      </c>
      <c r="J1491" s="204"/>
      <c r="K1491" s="210" t="s">
        <v>292</v>
      </c>
      <c r="L1491" s="78"/>
      <c r="M1491" s="78"/>
      <c r="N1491" s="78"/>
      <c r="O1491" s="149"/>
    </row>
    <row r="1492" spans="1:15" ht="15" customHeight="1" x14ac:dyDescent="0.35">
      <c r="A1492" s="201" t="s">
        <v>614</v>
      </c>
      <c r="B1492" s="207" t="s">
        <v>615</v>
      </c>
      <c r="C1492" s="208" t="s">
        <v>286</v>
      </c>
      <c r="D1492" s="207" t="s">
        <v>287</v>
      </c>
      <c r="E1492" s="207" t="s">
        <v>375</v>
      </c>
      <c r="F1492" s="207" t="s">
        <v>376</v>
      </c>
      <c r="G1492" s="207" t="s">
        <v>81</v>
      </c>
      <c r="H1492" s="207" t="s">
        <v>328</v>
      </c>
      <c r="I1492" s="209">
        <v>5555.81</v>
      </c>
      <c r="J1492" s="204"/>
      <c r="K1492" s="210" t="s">
        <v>292</v>
      </c>
      <c r="L1492" s="78"/>
      <c r="M1492" s="78"/>
      <c r="N1492" s="78"/>
      <c r="O1492" s="149"/>
    </row>
    <row r="1493" spans="1:15" ht="15" customHeight="1" x14ac:dyDescent="0.35">
      <c r="A1493" s="201" t="s">
        <v>614</v>
      </c>
      <c r="B1493" s="207" t="s">
        <v>615</v>
      </c>
      <c r="C1493" s="208" t="s">
        <v>286</v>
      </c>
      <c r="D1493" s="207" t="s">
        <v>287</v>
      </c>
      <c r="E1493" s="207" t="s">
        <v>377</v>
      </c>
      <c r="F1493" s="207" t="s">
        <v>378</v>
      </c>
      <c r="G1493" s="207" t="s">
        <v>81</v>
      </c>
      <c r="H1493" s="207" t="s">
        <v>328</v>
      </c>
      <c r="I1493" s="209">
        <v>5637.23</v>
      </c>
      <c r="J1493" s="204"/>
      <c r="K1493" s="210" t="s">
        <v>292</v>
      </c>
      <c r="L1493" s="78"/>
      <c r="M1493" s="78"/>
      <c r="N1493" s="78"/>
      <c r="O1493" s="149"/>
    </row>
    <row r="1494" spans="1:15" ht="15" customHeight="1" x14ac:dyDescent="0.35">
      <c r="A1494" s="201" t="s">
        <v>614</v>
      </c>
      <c r="B1494" s="207" t="s">
        <v>615</v>
      </c>
      <c r="C1494" s="208" t="s">
        <v>286</v>
      </c>
      <c r="D1494" s="207" t="s">
        <v>287</v>
      </c>
      <c r="E1494" s="207" t="s">
        <v>288</v>
      </c>
      <c r="F1494" s="207" t="s">
        <v>289</v>
      </c>
      <c r="G1494" s="207" t="s">
        <v>81</v>
      </c>
      <c r="H1494" s="207" t="s">
        <v>328</v>
      </c>
      <c r="I1494" s="209">
        <v>3038</v>
      </c>
      <c r="J1494" s="204"/>
      <c r="K1494" s="210" t="s">
        <v>292</v>
      </c>
      <c r="L1494" s="78"/>
      <c r="M1494" s="78"/>
      <c r="N1494" s="78"/>
      <c r="O1494" s="149"/>
    </row>
    <row r="1495" spans="1:15" ht="15" customHeight="1" x14ac:dyDescent="0.35">
      <c r="A1495" s="201" t="s">
        <v>614</v>
      </c>
      <c r="B1495" s="207" t="s">
        <v>615</v>
      </c>
      <c r="C1495" s="208" t="s">
        <v>286</v>
      </c>
      <c r="D1495" s="207" t="s">
        <v>287</v>
      </c>
      <c r="E1495" s="207" t="s">
        <v>482</v>
      </c>
      <c r="F1495" s="207" t="s">
        <v>483</v>
      </c>
      <c r="G1495" s="207" t="s">
        <v>81</v>
      </c>
      <c r="H1495" s="207" t="s">
        <v>328</v>
      </c>
      <c r="I1495" s="209">
        <v>154.44</v>
      </c>
      <c r="J1495" s="204"/>
      <c r="K1495" s="210" t="s">
        <v>292</v>
      </c>
      <c r="L1495" s="78"/>
      <c r="M1495" s="78"/>
      <c r="N1495" s="78"/>
      <c r="O1495" s="149"/>
    </row>
    <row r="1496" spans="1:15" ht="15" customHeight="1" x14ac:dyDescent="0.35">
      <c r="A1496" s="201" t="s">
        <v>614</v>
      </c>
      <c r="B1496" s="207" t="s">
        <v>615</v>
      </c>
      <c r="C1496" s="208" t="s">
        <v>286</v>
      </c>
      <c r="D1496" s="207" t="s">
        <v>287</v>
      </c>
      <c r="E1496" s="207" t="s">
        <v>379</v>
      </c>
      <c r="F1496" s="207" t="s">
        <v>380</v>
      </c>
      <c r="G1496" s="207" t="s">
        <v>81</v>
      </c>
      <c r="H1496" s="207" t="s">
        <v>328</v>
      </c>
      <c r="I1496" s="209">
        <v>6080</v>
      </c>
      <c r="J1496" s="204"/>
      <c r="K1496" s="210" t="s">
        <v>292</v>
      </c>
      <c r="L1496" s="78"/>
      <c r="M1496" s="78"/>
      <c r="N1496" s="78"/>
      <c r="O1496" s="149"/>
    </row>
    <row r="1497" spans="1:15" ht="15" customHeight="1" x14ac:dyDescent="0.35">
      <c r="A1497" s="201" t="s">
        <v>614</v>
      </c>
      <c r="B1497" s="207" t="s">
        <v>615</v>
      </c>
      <c r="C1497" s="208" t="s">
        <v>286</v>
      </c>
      <c r="D1497" s="207" t="s">
        <v>287</v>
      </c>
      <c r="E1497" s="207" t="s">
        <v>379</v>
      </c>
      <c r="F1497" s="207" t="s">
        <v>380</v>
      </c>
      <c r="G1497" s="207" t="s">
        <v>421</v>
      </c>
      <c r="H1497" s="207" t="s">
        <v>422</v>
      </c>
      <c r="I1497" s="209">
        <v>1022.4</v>
      </c>
      <c r="J1497" s="204"/>
      <c r="K1497" s="210" t="s">
        <v>324</v>
      </c>
      <c r="L1497" s="78"/>
      <c r="M1497" s="78"/>
      <c r="N1497" s="78"/>
      <c r="O1497" s="149"/>
    </row>
    <row r="1498" spans="1:15" ht="15" customHeight="1" x14ac:dyDescent="0.35">
      <c r="A1498" s="201" t="s">
        <v>614</v>
      </c>
      <c r="B1498" s="207" t="s">
        <v>615</v>
      </c>
      <c r="C1498" s="208" t="s">
        <v>286</v>
      </c>
      <c r="D1498" s="207" t="s">
        <v>287</v>
      </c>
      <c r="E1498" s="207" t="s">
        <v>357</v>
      </c>
      <c r="F1498" s="207" t="s">
        <v>358</v>
      </c>
      <c r="G1498" s="207" t="s">
        <v>81</v>
      </c>
      <c r="H1498" s="207" t="s">
        <v>328</v>
      </c>
      <c r="I1498" s="209">
        <v>161</v>
      </c>
      <c r="J1498" s="204"/>
      <c r="K1498" s="210" t="s">
        <v>292</v>
      </c>
      <c r="L1498" s="78"/>
      <c r="M1498" s="78"/>
      <c r="N1498" s="78"/>
      <c r="O1498" s="149"/>
    </row>
    <row r="1499" spans="1:15" ht="15" customHeight="1" x14ac:dyDescent="0.35">
      <c r="A1499" s="201" t="s">
        <v>614</v>
      </c>
      <c r="B1499" s="207" t="s">
        <v>615</v>
      </c>
      <c r="C1499" s="208" t="s">
        <v>286</v>
      </c>
      <c r="D1499" s="207" t="s">
        <v>287</v>
      </c>
      <c r="E1499" s="207" t="s">
        <v>359</v>
      </c>
      <c r="F1499" s="207" t="s">
        <v>360</v>
      </c>
      <c r="G1499" s="207" t="s">
        <v>81</v>
      </c>
      <c r="H1499" s="207" t="s">
        <v>328</v>
      </c>
      <c r="I1499" s="209">
        <v>6544.5</v>
      </c>
      <c r="J1499" s="204"/>
      <c r="K1499" s="210" t="s">
        <v>292</v>
      </c>
      <c r="L1499" s="78"/>
      <c r="M1499" s="78"/>
      <c r="N1499" s="78"/>
      <c r="O1499" s="149"/>
    </row>
    <row r="1500" spans="1:15" ht="15" customHeight="1" x14ac:dyDescent="0.35">
      <c r="A1500" s="201" t="s">
        <v>614</v>
      </c>
      <c r="B1500" s="207" t="s">
        <v>615</v>
      </c>
      <c r="C1500" s="208" t="s">
        <v>286</v>
      </c>
      <c r="D1500" s="207" t="s">
        <v>287</v>
      </c>
      <c r="E1500" s="207" t="s">
        <v>359</v>
      </c>
      <c r="F1500" s="207" t="s">
        <v>360</v>
      </c>
      <c r="G1500" s="207" t="s">
        <v>421</v>
      </c>
      <c r="H1500" s="207" t="s">
        <v>422</v>
      </c>
      <c r="I1500" s="209">
        <v>4072.28</v>
      </c>
      <c r="J1500" s="204"/>
      <c r="K1500" s="210" t="s">
        <v>324</v>
      </c>
      <c r="L1500" s="78"/>
      <c r="M1500" s="78"/>
      <c r="N1500" s="78"/>
      <c r="O1500" s="149"/>
    </row>
    <row r="1501" spans="1:15" ht="15" customHeight="1" x14ac:dyDescent="0.35">
      <c r="A1501" s="201" t="s">
        <v>614</v>
      </c>
      <c r="B1501" s="207" t="s">
        <v>615</v>
      </c>
      <c r="C1501" s="208" t="s">
        <v>286</v>
      </c>
      <c r="D1501" s="207" t="s">
        <v>287</v>
      </c>
      <c r="E1501" s="207" t="s">
        <v>452</v>
      </c>
      <c r="F1501" s="207" t="s">
        <v>453</v>
      </c>
      <c r="G1501" s="207" t="s">
        <v>81</v>
      </c>
      <c r="H1501" s="207" t="s">
        <v>328</v>
      </c>
      <c r="I1501" s="209">
        <v>41493.5</v>
      </c>
      <c r="J1501" s="204"/>
      <c r="K1501" s="210" t="s">
        <v>292</v>
      </c>
      <c r="L1501" s="78"/>
      <c r="M1501" s="78"/>
      <c r="N1501" s="78"/>
      <c r="O1501" s="149"/>
    </row>
    <row r="1502" spans="1:15" ht="15" customHeight="1" x14ac:dyDescent="0.35">
      <c r="A1502" s="201" t="s">
        <v>614</v>
      </c>
      <c r="B1502" s="207" t="s">
        <v>615</v>
      </c>
      <c r="C1502" s="208" t="s">
        <v>286</v>
      </c>
      <c r="D1502" s="207" t="s">
        <v>287</v>
      </c>
      <c r="E1502" s="207" t="s">
        <v>466</v>
      </c>
      <c r="F1502" s="207" t="s">
        <v>467</v>
      </c>
      <c r="G1502" s="207" t="s">
        <v>81</v>
      </c>
      <c r="H1502" s="207" t="s">
        <v>328</v>
      </c>
      <c r="I1502" s="209">
        <v>8670.8799999999992</v>
      </c>
      <c r="J1502" s="204"/>
      <c r="K1502" s="210" t="s">
        <v>292</v>
      </c>
      <c r="L1502" s="78"/>
      <c r="M1502" s="78"/>
      <c r="N1502" s="78"/>
      <c r="O1502" s="149"/>
    </row>
    <row r="1503" spans="1:15" ht="15" customHeight="1" x14ac:dyDescent="0.35">
      <c r="A1503" s="201" t="s">
        <v>614</v>
      </c>
      <c r="B1503" s="207" t="s">
        <v>615</v>
      </c>
      <c r="C1503" s="208" t="s">
        <v>286</v>
      </c>
      <c r="D1503" s="207" t="s">
        <v>287</v>
      </c>
      <c r="E1503" s="207" t="s">
        <v>385</v>
      </c>
      <c r="F1503" s="207" t="s">
        <v>386</v>
      </c>
      <c r="G1503" s="207" t="s">
        <v>484</v>
      </c>
      <c r="H1503" s="207" t="s">
        <v>485</v>
      </c>
      <c r="I1503" s="209">
        <v>1709.53</v>
      </c>
      <c r="J1503" s="204"/>
      <c r="K1503" s="210" t="s">
        <v>292</v>
      </c>
      <c r="L1503" s="78"/>
      <c r="M1503" s="78"/>
      <c r="N1503" s="78"/>
      <c r="O1503" s="149"/>
    </row>
    <row r="1504" spans="1:15" ht="15" customHeight="1" x14ac:dyDescent="0.35">
      <c r="A1504" s="201" t="s">
        <v>614</v>
      </c>
      <c r="B1504" s="207" t="s">
        <v>615</v>
      </c>
      <c r="C1504" s="208" t="s">
        <v>286</v>
      </c>
      <c r="D1504" s="207" t="s">
        <v>287</v>
      </c>
      <c r="E1504" s="207" t="s">
        <v>312</v>
      </c>
      <c r="F1504" s="207" t="s">
        <v>313</v>
      </c>
      <c r="G1504" s="207" t="s">
        <v>81</v>
      </c>
      <c r="H1504" s="207" t="s">
        <v>328</v>
      </c>
      <c r="I1504" s="209">
        <v>21482.86</v>
      </c>
      <c r="J1504" s="204"/>
      <c r="K1504" s="210" t="s">
        <v>306</v>
      </c>
      <c r="L1504" s="78"/>
      <c r="M1504" s="78"/>
      <c r="N1504" s="78"/>
      <c r="O1504" s="149"/>
    </row>
    <row r="1505" spans="1:15" ht="15" customHeight="1" x14ac:dyDescent="0.35">
      <c r="A1505" s="201" t="s">
        <v>614</v>
      </c>
      <c r="B1505" s="207" t="s">
        <v>615</v>
      </c>
      <c r="C1505" s="208" t="s">
        <v>286</v>
      </c>
      <c r="D1505" s="207" t="s">
        <v>287</v>
      </c>
      <c r="E1505" s="207" t="s">
        <v>312</v>
      </c>
      <c r="F1505" s="207" t="s">
        <v>313</v>
      </c>
      <c r="G1505" s="207" t="s">
        <v>484</v>
      </c>
      <c r="H1505" s="207" t="s">
        <v>485</v>
      </c>
      <c r="I1505" s="209">
        <v>153.75</v>
      </c>
      <c r="J1505" s="204"/>
      <c r="K1505" s="210" t="s">
        <v>306</v>
      </c>
      <c r="L1505" s="78"/>
      <c r="M1505" s="78"/>
      <c r="N1505" s="78"/>
      <c r="O1505" s="149"/>
    </row>
    <row r="1506" spans="1:15" ht="15" customHeight="1" x14ac:dyDescent="0.35">
      <c r="A1506" s="201" t="s">
        <v>614</v>
      </c>
      <c r="B1506" s="207" t="s">
        <v>615</v>
      </c>
      <c r="C1506" s="208" t="s">
        <v>286</v>
      </c>
      <c r="D1506" s="207" t="s">
        <v>287</v>
      </c>
      <c r="E1506" s="207" t="s">
        <v>312</v>
      </c>
      <c r="F1506" s="207" t="s">
        <v>313</v>
      </c>
      <c r="G1506" s="207" t="s">
        <v>421</v>
      </c>
      <c r="H1506" s="207" t="s">
        <v>422</v>
      </c>
      <c r="I1506" s="209">
        <v>649.52</v>
      </c>
      <c r="J1506" s="204"/>
      <c r="K1506" s="210" t="s">
        <v>324</v>
      </c>
      <c r="L1506" s="78"/>
      <c r="M1506" s="78"/>
      <c r="N1506" s="78"/>
      <c r="O1506" s="149"/>
    </row>
    <row r="1507" spans="1:15" ht="15" customHeight="1" x14ac:dyDescent="0.35">
      <c r="A1507" s="201" t="s">
        <v>614</v>
      </c>
      <c r="B1507" s="207" t="s">
        <v>615</v>
      </c>
      <c r="C1507" s="208" t="s">
        <v>286</v>
      </c>
      <c r="D1507" s="207" t="s">
        <v>287</v>
      </c>
      <c r="E1507" s="207" t="s">
        <v>419</v>
      </c>
      <c r="F1507" s="207" t="s">
        <v>420</v>
      </c>
      <c r="G1507" s="207" t="s">
        <v>421</v>
      </c>
      <c r="H1507" s="207" t="s">
        <v>422</v>
      </c>
      <c r="I1507" s="209">
        <v>59225</v>
      </c>
      <c r="J1507" s="204"/>
      <c r="K1507" s="210" t="s">
        <v>324</v>
      </c>
      <c r="L1507" s="78"/>
      <c r="M1507" s="78"/>
      <c r="N1507" s="78"/>
      <c r="O1507" s="149"/>
    </row>
    <row r="1508" spans="1:15" ht="15" customHeight="1" x14ac:dyDescent="0.35">
      <c r="A1508" s="201" t="s">
        <v>614</v>
      </c>
      <c r="B1508" s="207" t="s">
        <v>615</v>
      </c>
      <c r="C1508" s="208" t="s">
        <v>286</v>
      </c>
      <c r="D1508" s="207" t="s">
        <v>287</v>
      </c>
      <c r="E1508" s="207" t="s">
        <v>454</v>
      </c>
      <c r="F1508" s="207" t="s">
        <v>455</v>
      </c>
      <c r="G1508" s="207" t="s">
        <v>81</v>
      </c>
      <c r="H1508" s="207" t="s">
        <v>328</v>
      </c>
      <c r="I1508" s="209">
        <v>-849613</v>
      </c>
      <c r="J1508" s="204"/>
      <c r="K1508" s="210" t="s">
        <v>317</v>
      </c>
      <c r="L1508" s="78"/>
      <c r="M1508" s="78"/>
      <c r="N1508" s="78"/>
      <c r="O1508" s="149"/>
    </row>
    <row r="1509" spans="1:15" ht="15" customHeight="1" x14ac:dyDescent="0.35">
      <c r="A1509" s="201" t="s">
        <v>614</v>
      </c>
      <c r="B1509" s="207" t="s">
        <v>615</v>
      </c>
      <c r="C1509" s="208" t="s">
        <v>286</v>
      </c>
      <c r="D1509" s="207" t="s">
        <v>287</v>
      </c>
      <c r="E1509" s="207" t="s">
        <v>401</v>
      </c>
      <c r="F1509" s="207" t="s">
        <v>402</v>
      </c>
      <c r="G1509" s="207" t="s">
        <v>81</v>
      </c>
      <c r="H1509" s="207" t="s">
        <v>328</v>
      </c>
      <c r="I1509" s="209">
        <v>-67257</v>
      </c>
      <c r="J1509" s="204"/>
      <c r="K1509" s="210" t="s">
        <v>311</v>
      </c>
      <c r="L1509" s="78"/>
      <c r="M1509" s="78"/>
      <c r="N1509" s="78"/>
      <c r="O1509" s="149"/>
    </row>
    <row r="1510" spans="1:15" ht="15" customHeight="1" x14ac:dyDescent="0.35">
      <c r="A1510" s="201" t="s">
        <v>614</v>
      </c>
      <c r="B1510" s="207" t="s">
        <v>615</v>
      </c>
      <c r="C1510" s="208" t="s">
        <v>286</v>
      </c>
      <c r="D1510" s="207" t="s">
        <v>287</v>
      </c>
      <c r="E1510" s="207" t="s">
        <v>320</v>
      </c>
      <c r="F1510" s="207" t="s">
        <v>313</v>
      </c>
      <c r="G1510" s="207" t="s">
        <v>81</v>
      </c>
      <c r="H1510" s="207" t="s">
        <v>328</v>
      </c>
      <c r="I1510" s="209">
        <v>-21482.86</v>
      </c>
      <c r="J1510" s="204"/>
      <c r="K1510" s="210" t="s">
        <v>314</v>
      </c>
      <c r="L1510" s="78"/>
      <c r="M1510" s="78"/>
      <c r="N1510" s="78"/>
      <c r="O1510" s="149"/>
    </row>
    <row r="1511" spans="1:15" ht="15" customHeight="1" x14ac:dyDescent="0.35">
      <c r="A1511" s="201" t="s">
        <v>614</v>
      </c>
      <c r="B1511" s="207" t="s">
        <v>615</v>
      </c>
      <c r="C1511" s="208" t="s">
        <v>286</v>
      </c>
      <c r="D1511" s="207" t="s">
        <v>287</v>
      </c>
      <c r="E1511" s="207" t="s">
        <v>320</v>
      </c>
      <c r="F1511" s="207" t="s">
        <v>313</v>
      </c>
      <c r="G1511" s="207" t="s">
        <v>484</v>
      </c>
      <c r="H1511" s="207" t="s">
        <v>485</v>
      </c>
      <c r="I1511" s="209">
        <v>-153.75</v>
      </c>
      <c r="J1511" s="204"/>
      <c r="K1511" s="210" t="s">
        <v>314</v>
      </c>
      <c r="L1511" s="78"/>
      <c r="M1511" s="78"/>
      <c r="N1511" s="78"/>
      <c r="O1511" s="149"/>
    </row>
    <row r="1512" spans="1:15" ht="15" customHeight="1" x14ac:dyDescent="0.35">
      <c r="A1512" s="201" t="s">
        <v>614</v>
      </c>
      <c r="B1512" s="207" t="s">
        <v>615</v>
      </c>
      <c r="C1512" s="208" t="s">
        <v>286</v>
      </c>
      <c r="D1512" s="207" t="s">
        <v>287</v>
      </c>
      <c r="E1512" s="207" t="s">
        <v>320</v>
      </c>
      <c r="F1512" s="207" t="s">
        <v>313</v>
      </c>
      <c r="G1512" s="207" t="s">
        <v>421</v>
      </c>
      <c r="H1512" s="207" t="s">
        <v>422</v>
      </c>
      <c r="I1512" s="209">
        <v>-649.52</v>
      </c>
      <c r="J1512" s="204"/>
      <c r="K1512" s="210" t="s">
        <v>324</v>
      </c>
      <c r="L1512" s="78"/>
      <c r="M1512" s="78"/>
      <c r="N1512" s="78"/>
      <c r="O1512" s="149"/>
    </row>
    <row r="1513" spans="1:15" ht="15" customHeight="1" x14ac:dyDescent="0.35">
      <c r="A1513" s="201" t="s">
        <v>614</v>
      </c>
      <c r="B1513" s="207" t="s">
        <v>615</v>
      </c>
      <c r="C1513" s="208" t="s">
        <v>286</v>
      </c>
      <c r="D1513" s="207" t="s">
        <v>287</v>
      </c>
      <c r="E1513" s="207" t="s">
        <v>403</v>
      </c>
      <c r="F1513" s="207" t="s">
        <v>404</v>
      </c>
      <c r="G1513" s="207" t="s">
        <v>421</v>
      </c>
      <c r="H1513" s="207" t="s">
        <v>422</v>
      </c>
      <c r="I1513" s="209">
        <v>-23857.78</v>
      </c>
      <c r="J1513" s="204"/>
      <c r="K1513" s="210" t="s">
        <v>324</v>
      </c>
      <c r="L1513" s="78"/>
      <c r="M1513" s="78"/>
      <c r="N1513" s="78"/>
      <c r="O1513" s="149"/>
    </row>
    <row r="1514" spans="1:15" ht="15" customHeight="1" x14ac:dyDescent="0.35">
      <c r="A1514" s="201" t="s">
        <v>614</v>
      </c>
      <c r="B1514" s="207" t="s">
        <v>615</v>
      </c>
      <c r="C1514" s="208" t="s">
        <v>286</v>
      </c>
      <c r="D1514" s="207" t="s">
        <v>287</v>
      </c>
      <c r="E1514" s="207" t="s">
        <v>405</v>
      </c>
      <c r="F1514" s="207" t="s">
        <v>406</v>
      </c>
      <c r="G1514" s="207" t="s">
        <v>81</v>
      </c>
      <c r="H1514" s="207" t="s">
        <v>328</v>
      </c>
      <c r="I1514" s="209">
        <v>-19500</v>
      </c>
      <c r="J1514" s="204"/>
      <c r="K1514" s="210" t="s">
        <v>316</v>
      </c>
      <c r="L1514" s="78"/>
      <c r="M1514" s="78"/>
      <c r="N1514" s="78"/>
      <c r="O1514" s="149"/>
    </row>
    <row r="1515" spans="1:15" ht="15" customHeight="1" x14ac:dyDescent="0.35">
      <c r="A1515" s="201" t="s">
        <v>614</v>
      </c>
      <c r="B1515" s="207" t="s">
        <v>615</v>
      </c>
      <c r="C1515" s="208" t="s">
        <v>286</v>
      </c>
      <c r="D1515" s="207" t="s">
        <v>287</v>
      </c>
      <c r="E1515" s="207" t="s">
        <v>430</v>
      </c>
      <c r="F1515" s="207" t="s">
        <v>431</v>
      </c>
      <c r="G1515" s="207" t="s">
        <v>421</v>
      </c>
      <c r="H1515" s="207" t="s">
        <v>422</v>
      </c>
      <c r="I1515" s="209">
        <v>-47255</v>
      </c>
      <c r="J1515" s="204"/>
      <c r="K1515" s="210" t="s">
        <v>324</v>
      </c>
      <c r="L1515" s="78"/>
      <c r="M1515" s="78"/>
      <c r="N1515" s="78"/>
      <c r="O1515" s="149"/>
    </row>
    <row r="1516" spans="1:15" ht="15" customHeight="1" x14ac:dyDescent="0.35">
      <c r="A1516" s="201" t="s">
        <v>614</v>
      </c>
      <c r="B1516" s="207" t="s">
        <v>615</v>
      </c>
      <c r="C1516" s="208" t="s">
        <v>458</v>
      </c>
      <c r="D1516" s="207" t="s">
        <v>459</v>
      </c>
      <c r="E1516" s="207" t="s">
        <v>442</v>
      </c>
      <c r="F1516" s="207" t="s">
        <v>443</v>
      </c>
      <c r="G1516" s="207" t="s">
        <v>544</v>
      </c>
      <c r="H1516" s="207" t="s">
        <v>545</v>
      </c>
      <c r="I1516" s="209">
        <v>1710.16</v>
      </c>
      <c r="J1516" s="204"/>
      <c r="K1516" s="210" t="s">
        <v>321</v>
      </c>
      <c r="L1516" s="78"/>
      <c r="M1516" s="78"/>
      <c r="N1516" s="78"/>
      <c r="O1516" s="149" t="s">
        <v>427</v>
      </c>
    </row>
    <row r="1517" spans="1:15" ht="15" customHeight="1" x14ac:dyDescent="0.35">
      <c r="A1517" s="201" t="s">
        <v>614</v>
      </c>
      <c r="B1517" s="207" t="s">
        <v>615</v>
      </c>
      <c r="C1517" s="208" t="s">
        <v>458</v>
      </c>
      <c r="D1517" s="207" t="s">
        <v>459</v>
      </c>
      <c r="E1517" s="207" t="s">
        <v>349</v>
      </c>
      <c r="F1517" s="207" t="s">
        <v>350</v>
      </c>
      <c r="G1517" s="207" t="s">
        <v>544</v>
      </c>
      <c r="H1517" s="207" t="s">
        <v>545</v>
      </c>
      <c r="I1517" s="209">
        <v>218.35</v>
      </c>
      <c r="J1517" s="204"/>
      <c r="K1517" s="210" t="s">
        <v>321</v>
      </c>
      <c r="L1517" s="78"/>
      <c r="M1517" s="78"/>
      <c r="N1517" s="78"/>
      <c r="O1517" s="149" t="s">
        <v>427</v>
      </c>
    </row>
    <row r="1518" spans="1:15" ht="15" customHeight="1" x14ac:dyDescent="0.35">
      <c r="A1518" s="201" t="s">
        <v>614</v>
      </c>
      <c r="B1518" s="207" t="s">
        <v>615</v>
      </c>
      <c r="C1518" s="208" t="s">
        <v>458</v>
      </c>
      <c r="D1518" s="207" t="s">
        <v>459</v>
      </c>
      <c r="E1518" s="207" t="s">
        <v>355</v>
      </c>
      <c r="F1518" s="207" t="s">
        <v>356</v>
      </c>
      <c r="G1518" s="207" t="s">
        <v>544</v>
      </c>
      <c r="H1518" s="207" t="s">
        <v>545</v>
      </c>
      <c r="I1518" s="209">
        <v>271.93</v>
      </c>
      <c r="J1518" s="204"/>
      <c r="K1518" s="210" t="s">
        <v>321</v>
      </c>
      <c r="L1518" s="78"/>
      <c r="M1518" s="78"/>
      <c r="N1518" s="78"/>
      <c r="O1518" s="149" t="s">
        <v>427</v>
      </c>
    </row>
    <row r="1519" spans="1:15" ht="15" customHeight="1" x14ac:dyDescent="0.35">
      <c r="A1519" s="201" t="s">
        <v>614</v>
      </c>
      <c r="B1519" s="207" t="s">
        <v>615</v>
      </c>
      <c r="C1519" s="208" t="s">
        <v>458</v>
      </c>
      <c r="D1519" s="207" t="s">
        <v>459</v>
      </c>
      <c r="E1519" s="207" t="s">
        <v>367</v>
      </c>
      <c r="F1519" s="207" t="s">
        <v>368</v>
      </c>
      <c r="G1519" s="207" t="s">
        <v>81</v>
      </c>
      <c r="H1519" s="207" t="s">
        <v>328</v>
      </c>
      <c r="I1519" s="209">
        <v>217.67</v>
      </c>
      <c r="J1519" s="204"/>
      <c r="K1519" s="210" t="s">
        <v>292</v>
      </c>
      <c r="L1519" s="78"/>
      <c r="M1519" s="78"/>
      <c r="N1519" s="78"/>
      <c r="O1519" s="149"/>
    </row>
    <row r="1520" spans="1:15" ht="15" customHeight="1" x14ac:dyDescent="0.35">
      <c r="A1520" s="201" t="s">
        <v>614</v>
      </c>
      <c r="B1520" s="207" t="s">
        <v>615</v>
      </c>
      <c r="C1520" s="208" t="s">
        <v>458</v>
      </c>
      <c r="D1520" s="207" t="s">
        <v>459</v>
      </c>
      <c r="E1520" s="207" t="s">
        <v>373</v>
      </c>
      <c r="F1520" s="207" t="s">
        <v>374</v>
      </c>
      <c r="G1520" s="207" t="s">
        <v>81</v>
      </c>
      <c r="H1520" s="207" t="s">
        <v>328</v>
      </c>
      <c r="I1520" s="209">
        <v>189630.98</v>
      </c>
      <c r="J1520" s="204"/>
      <c r="K1520" s="210" t="s">
        <v>292</v>
      </c>
      <c r="L1520" s="78"/>
      <c r="M1520" s="78"/>
      <c r="N1520" s="78"/>
      <c r="O1520" s="149"/>
    </row>
    <row r="1521" spans="1:15" ht="15" customHeight="1" x14ac:dyDescent="0.35">
      <c r="A1521" s="201" t="s">
        <v>614</v>
      </c>
      <c r="B1521" s="207" t="s">
        <v>615</v>
      </c>
      <c r="C1521" s="208" t="s">
        <v>458</v>
      </c>
      <c r="D1521" s="207" t="s">
        <v>459</v>
      </c>
      <c r="E1521" s="207" t="s">
        <v>377</v>
      </c>
      <c r="F1521" s="207" t="s">
        <v>378</v>
      </c>
      <c r="G1521" s="207" t="s">
        <v>81</v>
      </c>
      <c r="H1521" s="207" t="s">
        <v>328</v>
      </c>
      <c r="I1521" s="209">
        <v>1629.83</v>
      </c>
      <c r="J1521" s="204"/>
      <c r="K1521" s="210" t="s">
        <v>292</v>
      </c>
      <c r="L1521" s="78"/>
      <c r="M1521" s="78"/>
      <c r="N1521" s="78"/>
      <c r="O1521" s="149"/>
    </row>
    <row r="1522" spans="1:15" ht="15" customHeight="1" x14ac:dyDescent="0.35">
      <c r="A1522" s="201" t="s">
        <v>614</v>
      </c>
      <c r="B1522" s="207" t="s">
        <v>615</v>
      </c>
      <c r="C1522" s="208" t="s">
        <v>458</v>
      </c>
      <c r="D1522" s="207" t="s">
        <v>459</v>
      </c>
      <c r="E1522" s="207" t="s">
        <v>616</v>
      </c>
      <c r="F1522" s="207" t="s">
        <v>617</v>
      </c>
      <c r="G1522" s="207" t="s">
        <v>81</v>
      </c>
      <c r="H1522" s="207" t="s">
        <v>328</v>
      </c>
      <c r="I1522" s="209">
        <v>66447.88</v>
      </c>
      <c r="J1522" s="204"/>
      <c r="K1522" s="210" t="s">
        <v>292</v>
      </c>
      <c r="L1522" s="78"/>
      <c r="M1522" s="78"/>
      <c r="N1522" s="78"/>
      <c r="O1522" s="149"/>
    </row>
    <row r="1523" spans="1:15" ht="15" customHeight="1" x14ac:dyDescent="0.35">
      <c r="A1523" s="201" t="s">
        <v>614</v>
      </c>
      <c r="B1523" s="207" t="s">
        <v>615</v>
      </c>
      <c r="C1523" s="208" t="s">
        <v>458</v>
      </c>
      <c r="D1523" s="207" t="s">
        <v>459</v>
      </c>
      <c r="E1523" s="207" t="s">
        <v>312</v>
      </c>
      <c r="F1523" s="207" t="s">
        <v>313</v>
      </c>
      <c r="G1523" s="207" t="s">
        <v>81</v>
      </c>
      <c r="H1523" s="207" t="s">
        <v>328</v>
      </c>
      <c r="I1523" s="209">
        <v>37870.980000000003</v>
      </c>
      <c r="J1523" s="204"/>
      <c r="K1523" s="210" t="s">
        <v>306</v>
      </c>
      <c r="L1523" s="78"/>
      <c r="M1523" s="78"/>
      <c r="N1523" s="78"/>
      <c r="O1523" s="149"/>
    </row>
    <row r="1524" spans="1:15" ht="15" customHeight="1" x14ac:dyDescent="0.35">
      <c r="A1524" s="201" t="s">
        <v>614</v>
      </c>
      <c r="B1524" s="207" t="s">
        <v>615</v>
      </c>
      <c r="C1524" s="208" t="s">
        <v>458</v>
      </c>
      <c r="D1524" s="207" t="s">
        <v>459</v>
      </c>
      <c r="E1524" s="207" t="s">
        <v>460</v>
      </c>
      <c r="F1524" s="207" t="s">
        <v>461</v>
      </c>
      <c r="G1524" s="207" t="s">
        <v>81</v>
      </c>
      <c r="H1524" s="207" t="s">
        <v>328</v>
      </c>
      <c r="I1524" s="209">
        <v>-234305</v>
      </c>
      <c r="J1524" s="204"/>
      <c r="K1524" s="210" t="s">
        <v>315</v>
      </c>
      <c r="L1524" s="78"/>
      <c r="M1524" s="78"/>
      <c r="N1524" s="78"/>
      <c r="O1524" s="149"/>
    </row>
    <row r="1525" spans="1:15" ht="15" customHeight="1" x14ac:dyDescent="0.35">
      <c r="A1525" s="201" t="s">
        <v>614</v>
      </c>
      <c r="B1525" s="207" t="s">
        <v>615</v>
      </c>
      <c r="C1525" s="208" t="s">
        <v>458</v>
      </c>
      <c r="D1525" s="207" t="s">
        <v>459</v>
      </c>
      <c r="E1525" s="207" t="s">
        <v>320</v>
      </c>
      <c r="F1525" s="207" t="s">
        <v>313</v>
      </c>
      <c r="G1525" s="207" t="s">
        <v>81</v>
      </c>
      <c r="H1525" s="207" t="s">
        <v>328</v>
      </c>
      <c r="I1525" s="209">
        <v>-37870.980000000003</v>
      </c>
      <c r="J1525" s="204"/>
      <c r="K1525" s="210" t="s">
        <v>314</v>
      </c>
      <c r="L1525" s="78"/>
      <c r="M1525" s="78"/>
      <c r="N1525" s="78"/>
      <c r="O1525" s="149"/>
    </row>
    <row r="1526" spans="1:15" ht="15" customHeight="1" x14ac:dyDescent="0.35">
      <c r="A1526" s="201" t="s">
        <v>618</v>
      </c>
      <c r="B1526" s="207" t="s">
        <v>619</v>
      </c>
      <c r="C1526" s="208" t="s">
        <v>286</v>
      </c>
      <c r="D1526" s="207" t="s">
        <v>287</v>
      </c>
      <c r="E1526" s="207" t="s">
        <v>345</v>
      </c>
      <c r="F1526" s="207" t="s">
        <v>346</v>
      </c>
      <c r="G1526" s="207" t="s">
        <v>81</v>
      </c>
      <c r="H1526" s="207" t="s">
        <v>328</v>
      </c>
      <c r="I1526" s="209">
        <v>119858.52</v>
      </c>
      <c r="J1526" s="204"/>
      <c r="K1526" s="210" t="s">
        <v>119</v>
      </c>
      <c r="L1526" s="78"/>
      <c r="M1526" s="78"/>
      <c r="N1526" s="78"/>
      <c r="O1526" s="149"/>
    </row>
    <row r="1527" spans="1:15" ht="15" customHeight="1" x14ac:dyDescent="0.35">
      <c r="A1527" s="201" t="s">
        <v>618</v>
      </c>
      <c r="B1527" s="207" t="s">
        <v>619</v>
      </c>
      <c r="C1527" s="208" t="s">
        <v>286</v>
      </c>
      <c r="D1527" s="207" t="s">
        <v>287</v>
      </c>
      <c r="E1527" s="207" t="s">
        <v>446</v>
      </c>
      <c r="F1527" s="207" t="s">
        <v>447</v>
      </c>
      <c r="G1527" s="207" t="s">
        <v>81</v>
      </c>
      <c r="H1527" s="207" t="s">
        <v>328</v>
      </c>
      <c r="I1527" s="209">
        <v>350.64</v>
      </c>
      <c r="J1527" s="204"/>
      <c r="K1527" s="210" t="s">
        <v>119</v>
      </c>
      <c r="L1527" s="78"/>
      <c r="M1527" s="78"/>
      <c r="N1527" s="78"/>
      <c r="O1527" s="149"/>
    </row>
    <row r="1528" spans="1:15" ht="15" customHeight="1" x14ac:dyDescent="0.35">
      <c r="A1528" s="201" t="s">
        <v>618</v>
      </c>
      <c r="B1528" s="207" t="s">
        <v>619</v>
      </c>
      <c r="C1528" s="208" t="s">
        <v>286</v>
      </c>
      <c r="D1528" s="207" t="s">
        <v>287</v>
      </c>
      <c r="E1528" s="207" t="s">
        <v>349</v>
      </c>
      <c r="F1528" s="207" t="s">
        <v>350</v>
      </c>
      <c r="G1528" s="207" t="s">
        <v>81</v>
      </c>
      <c r="H1528" s="207" t="s">
        <v>328</v>
      </c>
      <c r="I1528" s="209">
        <v>16970.96</v>
      </c>
      <c r="J1528" s="204"/>
      <c r="K1528" s="210" t="s">
        <v>119</v>
      </c>
      <c r="L1528" s="78"/>
      <c r="M1528" s="78"/>
      <c r="N1528" s="78"/>
      <c r="O1528" s="149"/>
    </row>
    <row r="1529" spans="1:15" ht="15" customHeight="1" x14ac:dyDescent="0.35">
      <c r="A1529" s="201" t="s">
        <v>618</v>
      </c>
      <c r="B1529" s="207" t="s">
        <v>619</v>
      </c>
      <c r="C1529" s="208" t="s">
        <v>286</v>
      </c>
      <c r="D1529" s="207" t="s">
        <v>287</v>
      </c>
      <c r="E1529" s="207" t="s">
        <v>351</v>
      </c>
      <c r="F1529" s="207" t="s">
        <v>352</v>
      </c>
      <c r="G1529" s="207" t="s">
        <v>81</v>
      </c>
      <c r="H1529" s="207" t="s">
        <v>328</v>
      </c>
      <c r="I1529" s="209">
        <v>803.52</v>
      </c>
      <c r="J1529" s="204"/>
      <c r="K1529" s="210" t="s">
        <v>119</v>
      </c>
      <c r="L1529" s="78"/>
      <c r="M1529" s="78"/>
      <c r="N1529" s="78"/>
      <c r="O1529" s="149"/>
    </row>
    <row r="1530" spans="1:15" ht="15" customHeight="1" x14ac:dyDescent="0.35">
      <c r="A1530" s="201" t="s">
        <v>618</v>
      </c>
      <c r="B1530" s="207" t="s">
        <v>619</v>
      </c>
      <c r="C1530" s="208" t="s">
        <v>286</v>
      </c>
      <c r="D1530" s="207" t="s">
        <v>287</v>
      </c>
      <c r="E1530" s="207" t="s">
        <v>353</v>
      </c>
      <c r="F1530" s="207" t="s">
        <v>354</v>
      </c>
      <c r="G1530" s="207" t="s">
        <v>81</v>
      </c>
      <c r="H1530" s="207" t="s">
        <v>328</v>
      </c>
      <c r="I1530" s="209">
        <v>-803.52</v>
      </c>
      <c r="J1530" s="204"/>
      <c r="K1530" s="210" t="s">
        <v>119</v>
      </c>
      <c r="L1530" s="78"/>
      <c r="M1530" s="78"/>
      <c r="N1530" s="78"/>
      <c r="O1530" s="149"/>
    </row>
    <row r="1531" spans="1:15" ht="15" customHeight="1" x14ac:dyDescent="0.35">
      <c r="A1531" s="201" t="s">
        <v>618</v>
      </c>
      <c r="B1531" s="207" t="s">
        <v>619</v>
      </c>
      <c r="C1531" s="208" t="s">
        <v>286</v>
      </c>
      <c r="D1531" s="207" t="s">
        <v>287</v>
      </c>
      <c r="E1531" s="207" t="s">
        <v>355</v>
      </c>
      <c r="F1531" s="207" t="s">
        <v>356</v>
      </c>
      <c r="G1531" s="207" t="s">
        <v>81</v>
      </c>
      <c r="H1531" s="207" t="s">
        <v>328</v>
      </c>
      <c r="I1531" s="209">
        <v>19455.689999999999</v>
      </c>
      <c r="J1531" s="204"/>
      <c r="K1531" s="210" t="s">
        <v>119</v>
      </c>
      <c r="L1531" s="78"/>
      <c r="M1531" s="78"/>
      <c r="N1531" s="78"/>
      <c r="O1531" s="149"/>
    </row>
    <row r="1532" spans="1:15" ht="15" customHeight="1" x14ac:dyDescent="0.35">
      <c r="A1532" s="201" t="s">
        <v>618</v>
      </c>
      <c r="B1532" s="207" t="s">
        <v>619</v>
      </c>
      <c r="C1532" s="208" t="s">
        <v>286</v>
      </c>
      <c r="D1532" s="207" t="s">
        <v>287</v>
      </c>
      <c r="E1532" s="207" t="s">
        <v>415</v>
      </c>
      <c r="F1532" s="207" t="s">
        <v>416</v>
      </c>
      <c r="G1532" s="207" t="s">
        <v>81</v>
      </c>
      <c r="H1532" s="207" t="s">
        <v>328</v>
      </c>
      <c r="I1532" s="209">
        <v>407.33</v>
      </c>
      <c r="J1532" s="204"/>
      <c r="K1532" s="210" t="s">
        <v>119</v>
      </c>
      <c r="L1532" s="78"/>
      <c r="M1532" s="78"/>
      <c r="N1532" s="78"/>
      <c r="O1532" s="149"/>
    </row>
    <row r="1533" spans="1:15" ht="15" customHeight="1" x14ac:dyDescent="0.35">
      <c r="A1533" s="201" t="s">
        <v>618</v>
      </c>
      <c r="B1533" s="207" t="s">
        <v>619</v>
      </c>
      <c r="C1533" s="208" t="s">
        <v>286</v>
      </c>
      <c r="D1533" s="207" t="s">
        <v>287</v>
      </c>
      <c r="E1533" s="207" t="s">
        <v>448</v>
      </c>
      <c r="F1533" s="207" t="s">
        <v>449</v>
      </c>
      <c r="G1533" s="207" t="s">
        <v>81</v>
      </c>
      <c r="H1533" s="207" t="s">
        <v>328</v>
      </c>
      <c r="I1533" s="209">
        <v>11398.41</v>
      </c>
      <c r="J1533" s="204"/>
      <c r="K1533" s="210" t="s">
        <v>119</v>
      </c>
      <c r="L1533" s="78"/>
      <c r="M1533" s="78"/>
      <c r="N1533" s="78"/>
      <c r="O1533" s="149"/>
    </row>
    <row r="1534" spans="1:15" ht="15" customHeight="1" x14ac:dyDescent="0.35">
      <c r="A1534" s="201" t="s">
        <v>618</v>
      </c>
      <c r="B1534" s="207" t="s">
        <v>619</v>
      </c>
      <c r="C1534" s="208" t="s">
        <v>286</v>
      </c>
      <c r="D1534" s="207" t="s">
        <v>287</v>
      </c>
      <c r="E1534" s="207" t="s">
        <v>312</v>
      </c>
      <c r="F1534" s="207" t="s">
        <v>313</v>
      </c>
      <c r="G1534" s="207" t="s">
        <v>81</v>
      </c>
      <c r="H1534" s="207" t="s">
        <v>328</v>
      </c>
      <c r="I1534" s="209">
        <v>2951.43</v>
      </c>
      <c r="J1534" s="204"/>
      <c r="K1534" s="210" t="s">
        <v>119</v>
      </c>
      <c r="L1534" s="78"/>
      <c r="M1534" s="78"/>
      <c r="N1534" s="78"/>
      <c r="O1534" s="149"/>
    </row>
    <row r="1535" spans="1:15" ht="15" customHeight="1" x14ac:dyDescent="0.35">
      <c r="A1535" s="201" t="s">
        <v>618</v>
      </c>
      <c r="B1535" s="207" t="s">
        <v>619</v>
      </c>
      <c r="C1535" s="208" t="s">
        <v>286</v>
      </c>
      <c r="D1535" s="207" t="s">
        <v>287</v>
      </c>
      <c r="E1535" s="207" t="s">
        <v>401</v>
      </c>
      <c r="F1535" s="207" t="s">
        <v>402</v>
      </c>
      <c r="G1535" s="207" t="s">
        <v>81</v>
      </c>
      <c r="H1535" s="207" t="s">
        <v>328</v>
      </c>
      <c r="I1535" s="209">
        <v>3536</v>
      </c>
      <c r="J1535" s="204"/>
      <c r="K1535" s="210" t="s">
        <v>119</v>
      </c>
      <c r="L1535" s="78"/>
      <c r="M1535" s="78"/>
      <c r="N1535" s="78"/>
      <c r="O1535" s="149"/>
    </row>
    <row r="1536" spans="1:15" ht="15" customHeight="1" x14ac:dyDescent="0.35">
      <c r="A1536" s="201" t="s">
        <v>618</v>
      </c>
      <c r="B1536" s="207" t="s">
        <v>619</v>
      </c>
      <c r="C1536" s="208" t="s">
        <v>286</v>
      </c>
      <c r="D1536" s="207" t="s">
        <v>287</v>
      </c>
      <c r="E1536" s="207" t="s">
        <v>320</v>
      </c>
      <c r="F1536" s="207" t="s">
        <v>313</v>
      </c>
      <c r="G1536" s="207" t="s">
        <v>81</v>
      </c>
      <c r="H1536" s="207" t="s">
        <v>328</v>
      </c>
      <c r="I1536" s="209">
        <v>-2951.43</v>
      </c>
      <c r="J1536" s="204"/>
      <c r="K1536" s="210" t="s">
        <v>119</v>
      </c>
      <c r="L1536" s="78"/>
      <c r="M1536" s="78"/>
      <c r="N1536" s="78"/>
      <c r="O1536" s="149"/>
    </row>
    <row r="1537" spans="1:15" ht="15" customHeight="1" x14ac:dyDescent="0.35">
      <c r="A1537" s="201" t="s">
        <v>620</v>
      </c>
      <c r="B1537" s="207" t="s">
        <v>621</v>
      </c>
      <c r="C1537" s="208" t="s">
        <v>286</v>
      </c>
      <c r="D1537" s="207" t="s">
        <v>287</v>
      </c>
      <c r="E1537" s="207" t="s">
        <v>345</v>
      </c>
      <c r="F1537" s="207" t="s">
        <v>346</v>
      </c>
      <c r="G1537" s="207" t="s">
        <v>81</v>
      </c>
      <c r="H1537" s="207" t="s">
        <v>328</v>
      </c>
      <c r="I1537" s="209">
        <v>8778984.2899999991</v>
      </c>
      <c r="J1537" s="204"/>
      <c r="K1537" s="210" t="s">
        <v>293</v>
      </c>
      <c r="L1537" s="78"/>
      <c r="M1537" s="78"/>
      <c r="N1537" s="78"/>
      <c r="O1537" s="149"/>
    </row>
    <row r="1538" spans="1:15" ht="15" customHeight="1" x14ac:dyDescent="0.35">
      <c r="A1538" s="201" t="s">
        <v>620</v>
      </c>
      <c r="B1538" s="207" t="s">
        <v>621</v>
      </c>
      <c r="C1538" s="208" t="s">
        <v>286</v>
      </c>
      <c r="D1538" s="207" t="s">
        <v>287</v>
      </c>
      <c r="E1538" s="207" t="s">
        <v>363</v>
      </c>
      <c r="F1538" s="207" t="s">
        <v>364</v>
      </c>
      <c r="G1538" s="207" t="s">
        <v>81</v>
      </c>
      <c r="H1538" s="207" t="s">
        <v>328</v>
      </c>
      <c r="I1538" s="209">
        <v>635877.66</v>
      </c>
      <c r="J1538" s="204"/>
      <c r="K1538" s="210" t="s">
        <v>293</v>
      </c>
      <c r="L1538" s="78"/>
      <c r="M1538" s="78"/>
      <c r="N1538" s="78"/>
      <c r="O1538" s="149"/>
    </row>
    <row r="1539" spans="1:15" ht="15" customHeight="1" x14ac:dyDescent="0.35">
      <c r="A1539" s="201" t="s">
        <v>620</v>
      </c>
      <c r="B1539" s="207" t="s">
        <v>621</v>
      </c>
      <c r="C1539" s="208" t="s">
        <v>286</v>
      </c>
      <c r="D1539" s="207" t="s">
        <v>287</v>
      </c>
      <c r="E1539" s="207" t="s">
        <v>488</v>
      </c>
      <c r="F1539" s="207" t="s">
        <v>489</v>
      </c>
      <c r="G1539" s="207" t="s">
        <v>81</v>
      </c>
      <c r="H1539" s="207" t="s">
        <v>328</v>
      </c>
      <c r="I1539" s="209">
        <v>236.27</v>
      </c>
      <c r="J1539" s="204"/>
      <c r="K1539" s="210" t="s">
        <v>293</v>
      </c>
      <c r="L1539" s="78"/>
      <c r="M1539" s="78"/>
      <c r="N1539" s="78"/>
      <c r="O1539" s="149"/>
    </row>
    <row r="1540" spans="1:15" ht="15" customHeight="1" x14ac:dyDescent="0.35">
      <c r="A1540" s="201" t="s">
        <v>620</v>
      </c>
      <c r="B1540" s="207" t="s">
        <v>621</v>
      </c>
      <c r="C1540" s="208" t="s">
        <v>286</v>
      </c>
      <c r="D1540" s="207" t="s">
        <v>287</v>
      </c>
      <c r="E1540" s="207" t="s">
        <v>365</v>
      </c>
      <c r="F1540" s="207" t="s">
        <v>366</v>
      </c>
      <c r="G1540" s="207" t="s">
        <v>81</v>
      </c>
      <c r="H1540" s="207" t="s">
        <v>328</v>
      </c>
      <c r="I1540" s="209">
        <v>63671.199999999997</v>
      </c>
      <c r="J1540" s="204"/>
      <c r="K1540" s="210" t="s">
        <v>293</v>
      </c>
      <c r="L1540" s="78"/>
      <c r="M1540" s="78"/>
      <c r="N1540" s="78"/>
      <c r="O1540" s="149"/>
    </row>
    <row r="1541" spans="1:15" ht="15" customHeight="1" x14ac:dyDescent="0.35">
      <c r="A1541" s="201" t="s">
        <v>620</v>
      </c>
      <c r="B1541" s="207" t="s">
        <v>621</v>
      </c>
      <c r="C1541" s="208" t="s">
        <v>286</v>
      </c>
      <c r="D1541" s="207" t="s">
        <v>287</v>
      </c>
      <c r="E1541" s="207" t="s">
        <v>464</v>
      </c>
      <c r="F1541" s="207" t="s">
        <v>465</v>
      </c>
      <c r="G1541" s="207" t="s">
        <v>81</v>
      </c>
      <c r="H1541" s="207" t="s">
        <v>328</v>
      </c>
      <c r="I1541" s="209">
        <v>1967.37</v>
      </c>
      <c r="J1541" s="204"/>
      <c r="K1541" s="210" t="s">
        <v>293</v>
      </c>
      <c r="L1541" s="78"/>
      <c r="M1541" s="78"/>
      <c r="N1541" s="78"/>
      <c r="O1541" s="149"/>
    </row>
    <row r="1542" spans="1:15" ht="15" customHeight="1" x14ac:dyDescent="0.35">
      <c r="A1542" s="201" t="s">
        <v>620</v>
      </c>
      <c r="B1542" s="207" t="s">
        <v>621</v>
      </c>
      <c r="C1542" s="208" t="s">
        <v>286</v>
      </c>
      <c r="D1542" s="207" t="s">
        <v>287</v>
      </c>
      <c r="E1542" s="207" t="s">
        <v>442</v>
      </c>
      <c r="F1542" s="207" t="s">
        <v>443</v>
      </c>
      <c r="G1542" s="207" t="s">
        <v>81</v>
      </c>
      <c r="H1542" s="207" t="s">
        <v>328</v>
      </c>
      <c r="I1542" s="209">
        <v>139812.39000000001</v>
      </c>
      <c r="J1542" s="204"/>
      <c r="K1542" s="210" t="s">
        <v>293</v>
      </c>
      <c r="L1542" s="78"/>
      <c r="M1542" s="78"/>
      <c r="N1542" s="78"/>
      <c r="O1542" s="149"/>
    </row>
    <row r="1543" spans="1:15" ht="15" customHeight="1" x14ac:dyDescent="0.35">
      <c r="A1543" s="201" t="s">
        <v>620</v>
      </c>
      <c r="B1543" s="207" t="s">
        <v>621</v>
      </c>
      <c r="C1543" s="208" t="s">
        <v>286</v>
      </c>
      <c r="D1543" s="207" t="s">
        <v>287</v>
      </c>
      <c r="E1543" s="207" t="s">
        <v>444</v>
      </c>
      <c r="F1543" s="207" t="s">
        <v>445</v>
      </c>
      <c r="G1543" s="207" t="s">
        <v>81</v>
      </c>
      <c r="H1543" s="207" t="s">
        <v>328</v>
      </c>
      <c r="I1543" s="209">
        <v>41544.07</v>
      </c>
      <c r="J1543" s="204"/>
      <c r="K1543" s="210" t="s">
        <v>293</v>
      </c>
      <c r="L1543" s="78"/>
      <c r="M1543" s="78"/>
      <c r="N1543" s="78"/>
      <c r="O1543" s="149"/>
    </row>
    <row r="1544" spans="1:15" ht="15" customHeight="1" x14ac:dyDescent="0.35">
      <c r="A1544" s="201" t="s">
        <v>620</v>
      </c>
      <c r="B1544" s="207" t="s">
        <v>621</v>
      </c>
      <c r="C1544" s="208" t="s">
        <v>286</v>
      </c>
      <c r="D1544" s="207" t="s">
        <v>287</v>
      </c>
      <c r="E1544" s="207" t="s">
        <v>446</v>
      </c>
      <c r="F1544" s="207" t="s">
        <v>447</v>
      </c>
      <c r="G1544" s="207" t="s">
        <v>81</v>
      </c>
      <c r="H1544" s="207" t="s">
        <v>328</v>
      </c>
      <c r="I1544" s="209">
        <v>33050</v>
      </c>
      <c r="J1544" s="204"/>
      <c r="K1544" s="210" t="s">
        <v>293</v>
      </c>
      <c r="L1544" s="78"/>
      <c r="M1544" s="78"/>
      <c r="N1544" s="78"/>
      <c r="O1544" s="149"/>
    </row>
    <row r="1545" spans="1:15" ht="15" customHeight="1" x14ac:dyDescent="0.35">
      <c r="A1545" s="201" t="s">
        <v>620</v>
      </c>
      <c r="B1545" s="207" t="s">
        <v>621</v>
      </c>
      <c r="C1545" s="208" t="s">
        <v>286</v>
      </c>
      <c r="D1545" s="207" t="s">
        <v>287</v>
      </c>
      <c r="E1545" s="207" t="s">
        <v>349</v>
      </c>
      <c r="F1545" s="207" t="s">
        <v>350</v>
      </c>
      <c r="G1545" s="207" t="s">
        <v>81</v>
      </c>
      <c r="H1545" s="207" t="s">
        <v>328</v>
      </c>
      <c r="I1545" s="209">
        <v>1351546.98</v>
      </c>
      <c r="J1545" s="204"/>
      <c r="K1545" s="210" t="s">
        <v>296</v>
      </c>
      <c r="L1545" s="78"/>
      <c r="M1545" s="78"/>
      <c r="N1545" s="78"/>
      <c r="O1545" s="149"/>
    </row>
    <row r="1546" spans="1:15" ht="15" customHeight="1" x14ac:dyDescent="0.35">
      <c r="A1546" s="201" t="s">
        <v>620</v>
      </c>
      <c r="B1546" s="207" t="s">
        <v>621</v>
      </c>
      <c r="C1546" s="208" t="s">
        <v>286</v>
      </c>
      <c r="D1546" s="207" t="s">
        <v>287</v>
      </c>
      <c r="E1546" s="207" t="s">
        <v>351</v>
      </c>
      <c r="F1546" s="207" t="s">
        <v>352</v>
      </c>
      <c r="G1546" s="207" t="s">
        <v>81</v>
      </c>
      <c r="H1546" s="207" t="s">
        <v>328</v>
      </c>
      <c r="I1546" s="209">
        <v>13774.29</v>
      </c>
      <c r="J1546" s="204"/>
      <c r="K1546" s="210" t="s">
        <v>293</v>
      </c>
      <c r="L1546" s="78"/>
      <c r="M1546" s="78"/>
      <c r="N1546" s="78"/>
      <c r="O1546" s="149"/>
    </row>
    <row r="1547" spans="1:15" ht="15" customHeight="1" x14ac:dyDescent="0.35">
      <c r="A1547" s="201" t="s">
        <v>620</v>
      </c>
      <c r="B1547" s="207" t="s">
        <v>621</v>
      </c>
      <c r="C1547" s="208" t="s">
        <v>286</v>
      </c>
      <c r="D1547" s="207" t="s">
        <v>287</v>
      </c>
      <c r="E1547" s="207" t="s">
        <v>353</v>
      </c>
      <c r="F1547" s="207" t="s">
        <v>354</v>
      </c>
      <c r="G1547" s="207" t="s">
        <v>81</v>
      </c>
      <c r="H1547" s="207" t="s">
        <v>328</v>
      </c>
      <c r="I1547" s="209">
        <v>-13774.29</v>
      </c>
      <c r="J1547" s="204"/>
      <c r="K1547" s="210" t="s">
        <v>293</v>
      </c>
      <c r="L1547" s="78"/>
      <c r="M1547" s="78"/>
      <c r="N1547" s="78"/>
      <c r="O1547" s="149"/>
    </row>
    <row r="1548" spans="1:15" ht="15" customHeight="1" x14ac:dyDescent="0.35">
      <c r="A1548" s="201" t="s">
        <v>620</v>
      </c>
      <c r="B1548" s="207" t="s">
        <v>621</v>
      </c>
      <c r="C1548" s="208" t="s">
        <v>286</v>
      </c>
      <c r="D1548" s="207" t="s">
        <v>287</v>
      </c>
      <c r="E1548" s="207" t="s">
        <v>355</v>
      </c>
      <c r="F1548" s="207" t="s">
        <v>356</v>
      </c>
      <c r="G1548" s="207" t="s">
        <v>81</v>
      </c>
      <c r="H1548" s="207" t="s">
        <v>328</v>
      </c>
      <c r="I1548" s="209">
        <v>1432648.26</v>
      </c>
      <c r="J1548" s="204"/>
      <c r="K1548" s="210" t="s">
        <v>301</v>
      </c>
      <c r="L1548" s="78"/>
      <c r="M1548" s="78"/>
      <c r="N1548" s="78"/>
      <c r="O1548" s="149"/>
    </row>
    <row r="1549" spans="1:15" ht="15" customHeight="1" x14ac:dyDescent="0.35">
      <c r="A1549" s="201" t="s">
        <v>620</v>
      </c>
      <c r="B1549" s="207" t="s">
        <v>621</v>
      </c>
      <c r="C1549" s="208" t="s">
        <v>286</v>
      </c>
      <c r="D1549" s="207" t="s">
        <v>287</v>
      </c>
      <c r="E1549" s="207" t="s">
        <v>415</v>
      </c>
      <c r="F1549" s="207" t="s">
        <v>416</v>
      </c>
      <c r="G1549" s="207" t="s">
        <v>81</v>
      </c>
      <c r="H1549" s="207" t="s">
        <v>328</v>
      </c>
      <c r="I1549" s="209">
        <v>15318.37</v>
      </c>
      <c r="J1549" s="204"/>
      <c r="K1549" s="210" t="s">
        <v>292</v>
      </c>
      <c r="L1549" s="78"/>
      <c r="M1549" s="78"/>
      <c r="N1549" s="78"/>
      <c r="O1549" s="149"/>
    </row>
    <row r="1550" spans="1:15" ht="15" customHeight="1" x14ac:dyDescent="0.35">
      <c r="A1550" s="201" t="s">
        <v>620</v>
      </c>
      <c r="B1550" s="207" t="s">
        <v>621</v>
      </c>
      <c r="C1550" s="208" t="s">
        <v>286</v>
      </c>
      <c r="D1550" s="207" t="s">
        <v>287</v>
      </c>
      <c r="E1550" s="207" t="s">
        <v>448</v>
      </c>
      <c r="F1550" s="207" t="s">
        <v>449</v>
      </c>
      <c r="G1550" s="207" t="s">
        <v>81</v>
      </c>
      <c r="H1550" s="207" t="s">
        <v>328</v>
      </c>
      <c r="I1550" s="209">
        <v>34618.36</v>
      </c>
      <c r="J1550" s="204"/>
      <c r="K1550" s="210" t="s">
        <v>292</v>
      </c>
      <c r="L1550" s="78"/>
      <c r="M1550" s="78"/>
      <c r="N1550" s="78"/>
      <c r="O1550" s="149"/>
    </row>
    <row r="1551" spans="1:15" ht="15" customHeight="1" x14ac:dyDescent="0.35">
      <c r="A1551" s="201" t="s">
        <v>620</v>
      </c>
      <c r="B1551" s="207" t="s">
        <v>621</v>
      </c>
      <c r="C1551" s="208" t="s">
        <v>286</v>
      </c>
      <c r="D1551" s="207" t="s">
        <v>287</v>
      </c>
      <c r="E1551" s="207" t="s">
        <v>367</v>
      </c>
      <c r="F1551" s="207" t="s">
        <v>368</v>
      </c>
      <c r="G1551" s="207" t="s">
        <v>81</v>
      </c>
      <c r="H1551" s="207" t="s">
        <v>328</v>
      </c>
      <c r="I1551" s="209">
        <v>11822.31</v>
      </c>
      <c r="J1551" s="204"/>
      <c r="K1551" s="210" t="s">
        <v>292</v>
      </c>
      <c r="L1551" s="78"/>
      <c r="M1551" s="78"/>
      <c r="N1551" s="78"/>
      <c r="O1551" s="149"/>
    </row>
    <row r="1552" spans="1:15" ht="15" customHeight="1" x14ac:dyDescent="0.35">
      <c r="A1552" s="201" t="s">
        <v>620</v>
      </c>
      <c r="B1552" s="207" t="s">
        <v>621</v>
      </c>
      <c r="C1552" s="208" t="s">
        <v>286</v>
      </c>
      <c r="D1552" s="207" t="s">
        <v>287</v>
      </c>
      <c r="E1552" s="207" t="s">
        <v>375</v>
      </c>
      <c r="F1552" s="207" t="s">
        <v>376</v>
      </c>
      <c r="G1552" s="207" t="s">
        <v>81</v>
      </c>
      <c r="H1552" s="207" t="s">
        <v>328</v>
      </c>
      <c r="I1552" s="209">
        <v>31345.25</v>
      </c>
      <c r="J1552" s="204"/>
      <c r="K1552" s="210" t="s">
        <v>292</v>
      </c>
      <c r="L1552" s="78"/>
      <c r="M1552" s="78"/>
      <c r="N1552" s="78"/>
      <c r="O1552" s="149"/>
    </row>
    <row r="1553" spans="1:15" ht="15" customHeight="1" x14ac:dyDescent="0.35">
      <c r="A1553" s="201" t="s">
        <v>620</v>
      </c>
      <c r="B1553" s="207" t="s">
        <v>621</v>
      </c>
      <c r="C1553" s="208" t="s">
        <v>286</v>
      </c>
      <c r="D1553" s="207" t="s">
        <v>287</v>
      </c>
      <c r="E1553" s="207" t="s">
        <v>377</v>
      </c>
      <c r="F1553" s="207" t="s">
        <v>378</v>
      </c>
      <c r="G1553" s="207" t="s">
        <v>81</v>
      </c>
      <c r="H1553" s="207" t="s">
        <v>328</v>
      </c>
      <c r="I1553" s="209">
        <v>9587.85</v>
      </c>
      <c r="J1553" s="204"/>
      <c r="K1553" s="210" t="s">
        <v>292</v>
      </c>
      <c r="L1553" s="78"/>
      <c r="M1553" s="78"/>
      <c r="N1553" s="78"/>
      <c r="O1553" s="149"/>
    </row>
    <row r="1554" spans="1:15" ht="15" customHeight="1" x14ac:dyDescent="0.35">
      <c r="A1554" s="201" t="s">
        <v>620</v>
      </c>
      <c r="B1554" s="207" t="s">
        <v>621</v>
      </c>
      <c r="C1554" s="208" t="s">
        <v>286</v>
      </c>
      <c r="D1554" s="207" t="s">
        <v>287</v>
      </c>
      <c r="E1554" s="207" t="s">
        <v>288</v>
      </c>
      <c r="F1554" s="207" t="s">
        <v>289</v>
      </c>
      <c r="G1554" s="207" t="s">
        <v>81</v>
      </c>
      <c r="H1554" s="207" t="s">
        <v>328</v>
      </c>
      <c r="I1554" s="209">
        <v>2463.37</v>
      </c>
      <c r="J1554" s="204"/>
      <c r="K1554" s="210" t="s">
        <v>292</v>
      </c>
      <c r="L1554" s="78"/>
      <c r="M1554" s="78"/>
      <c r="N1554" s="78"/>
      <c r="O1554" s="149"/>
    </row>
    <row r="1555" spans="1:15" ht="15" customHeight="1" x14ac:dyDescent="0.35">
      <c r="A1555" s="201" t="s">
        <v>620</v>
      </c>
      <c r="B1555" s="207" t="s">
        <v>621</v>
      </c>
      <c r="C1555" s="208" t="s">
        <v>286</v>
      </c>
      <c r="D1555" s="207" t="s">
        <v>287</v>
      </c>
      <c r="E1555" s="207" t="s">
        <v>379</v>
      </c>
      <c r="F1555" s="207" t="s">
        <v>380</v>
      </c>
      <c r="G1555" s="207" t="s">
        <v>81</v>
      </c>
      <c r="H1555" s="207" t="s">
        <v>328</v>
      </c>
      <c r="I1555" s="209">
        <v>4700</v>
      </c>
      <c r="J1555" s="204"/>
      <c r="K1555" s="210" t="s">
        <v>292</v>
      </c>
      <c r="L1555" s="78"/>
      <c r="M1555" s="78"/>
      <c r="N1555" s="78"/>
      <c r="O1555" s="149"/>
    </row>
    <row r="1556" spans="1:15" ht="15" customHeight="1" x14ac:dyDescent="0.35">
      <c r="A1556" s="201" t="s">
        <v>620</v>
      </c>
      <c r="B1556" s="207" t="s">
        <v>621</v>
      </c>
      <c r="C1556" s="208" t="s">
        <v>286</v>
      </c>
      <c r="D1556" s="207" t="s">
        <v>287</v>
      </c>
      <c r="E1556" s="207" t="s">
        <v>359</v>
      </c>
      <c r="F1556" s="207" t="s">
        <v>360</v>
      </c>
      <c r="G1556" s="207" t="s">
        <v>81</v>
      </c>
      <c r="H1556" s="207" t="s">
        <v>328</v>
      </c>
      <c r="I1556" s="209">
        <v>660.54</v>
      </c>
      <c r="J1556" s="204"/>
      <c r="K1556" s="210" t="s">
        <v>292</v>
      </c>
      <c r="L1556" s="78"/>
      <c r="M1556" s="78"/>
      <c r="N1556" s="78"/>
      <c r="O1556" s="149"/>
    </row>
    <row r="1557" spans="1:15" ht="15" customHeight="1" x14ac:dyDescent="0.35">
      <c r="A1557" s="201" t="s">
        <v>620</v>
      </c>
      <c r="B1557" s="207" t="s">
        <v>621</v>
      </c>
      <c r="C1557" s="208" t="s">
        <v>286</v>
      </c>
      <c r="D1557" s="207" t="s">
        <v>287</v>
      </c>
      <c r="E1557" s="207" t="s">
        <v>452</v>
      </c>
      <c r="F1557" s="207" t="s">
        <v>453</v>
      </c>
      <c r="G1557" s="207" t="s">
        <v>81</v>
      </c>
      <c r="H1557" s="207" t="s">
        <v>328</v>
      </c>
      <c r="I1557" s="209">
        <v>52870.67</v>
      </c>
      <c r="J1557" s="204"/>
      <c r="K1557" s="210" t="s">
        <v>292</v>
      </c>
      <c r="L1557" s="78"/>
      <c r="M1557" s="78"/>
      <c r="N1557" s="78"/>
      <c r="O1557" s="149"/>
    </row>
    <row r="1558" spans="1:15" ht="15" customHeight="1" x14ac:dyDescent="0.35">
      <c r="A1558" s="201" t="s">
        <v>620</v>
      </c>
      <c r="B1558" s="207" t="s">
        <v>621</v>
      </c>
      <c r="C1558" s="208" t="s">
        <v>286</v>
      </c>
      <c r="D1558" s="207" t="s">
        <v>287</v>
      </c>
      <c r="E1558" s="207" t="s">
        <v>466</v>
      </c>
      <c r="F1558" s="207" t="s">
        <v>467</v>
      </c>
      <c r="G1558" s="207" t="s">
        <v>81</v>
      </c>
      <c r="H1558" s="207" t="s">
        <v>328</v>
      </c>
      <c r="I1558" s="209">
        <v>7322.48</v>
      </c>
      <c r="J1558" s="204"/>
      <c r="K1558" s="210" t="s">
        <v>292</v>
      </c>
      <c r="L1558" s="78"/>
      <c r="M1558" s="78"/>
      <c r="N1558" s="78"/>
      <c r="O1558" s="149"/>
    </row>
    <row r="1559" spans="1:15" ht="15" customHeight="1" x14ac:dyDescent="0.35">
      <c r="A1559" s="201" t="s">
        <v>620</v>
      </c>
      <c r="B1559" s="207" t="s">
        <v>621</v>
      </c>
      <c r="C1559" s="208" t="s">
        <v>286</v>
      </c>
      <c r="D1559" s="207" t="s">
        <v>287</v>
      </c>
      <c r="E1559" s="207" t="s">
        <v>385</v>
      </c>
      <c r="F1559" s="207" t="s">
        <v>386</v>
      </c>
      <c r="G1559" s="207" t="s">
        <v>81</v>
      </c>
      <c r="H1559" s="207" t="s">
        <v>328</v>
      </c>
      <c r="I1559" s="209">
        <v>8096</v>
      </c>
      <c r="J1559" s="204"/>
      <c r="K1559" s="210" t="s">
        <v>292</v>
      </c>
      <c r="L1559" s="78"/>
      <c r="M1559" s="78"/>
      <c r="N1559" s="78"/>
      <c r="O1559" s="149"/>
    </row>
    <row r="1560" spans="1:15" ht="15" customHeight="1" x14ac:dyDescent="0.35">
      <c r="A1560" s="201" t="s">
        <v>620</v>
      </c>
      <c r="B1560" s="207" t="s">
        <v>621</v>
      </c>
      <c r="C1560" s="208" t="s">
        <v>286</v>
      </c>
      <c r="D1560" s="207" t="s">
        <v>287</v>
      </c>
      <c r="E1560" s="207" t="s">
        <v>312</v>
      </c>
      <c r="F1560" s="207" t="s">
        <v>313</v>
      </c>
      <c r="G1560" s="207" t="s">
        <v>81</v>
      </c>
      <c r="H1560" s="207" t="s">
        <v>328</v>
      </c>
      <c r="I1560" s="209">
        <v>33946.43</v>
      </c>
      <c r="J1560" s="204"/>
      <c r="K1560" s="210" t="s">
        <v>306</v>
      </c>
      <c r="L1560" s="78"/>
      <c r="M1560" s="78"/>
      <c r="N1560" s="78"/>
      <c r="O1560" s="149"/>
    </row>
    <row r="1561" spans="1:15" ht="15" customHeight="1" x14ac:dyDescent="0.35">
      <c r="A1561" s="201" t="s">
        <v>620</v>
      </c>
      <c r="B1561" s="207" t="s">
        <v>621</v>
      </c>
      <c r="C1561" s="208" t="s">
        <v>286</v>
      </c>
      <c r="D1561" s="207" t="s">
        <v>287</v>
      </c>
      <c r="E1561" s="207" t="s">
        <v>454</v>
      </c>
      <c r="F1561" s="207" t="s">
        <v>455</v>
      </c>
      <c r="G1561" s="207" t="s">
        <v>81</v>
      </c>
      <c r="H1561" s="207" t="s">
        <v>328</v>
      </c>
      <c r="I1561" s="209">
        <v>-1245968</v>
      </c>
      <c r="J1561" s="204"/>
      <c r="K1561" s="210" t="s">
        <v>317</v>
      </c>
      <c r="L1561" s="78"/>
      <c r="M1561" s="78"/>
      <c r="N1561" s="78"/>
      <c r="O1561" s="149"/>
    </row>
    <row r="1562" spans="1:15" ht="15" customHeight="1" x14ac:dyDescent="0.35">
      <c r="A1562" s="201" t="s">
        <v>620</v>
      </c>
      <c r="B1562" s="207" t="s">
        <v>621</v>
      </c>
      <c r="C1562" s="208" t="s">
        <v>286</v>
      </c>
      <c r="D1562" s="207" t="s">
        <v>287</v>
      </c>
      <c r="E1562" s="207" t="s">
        <v>401</v>
      </c>
      <c r="F1562" s="207" t="s">
        <v>402</v>
      </c>
      <c r="G1562" s="207" t="s">
        <v>81</v>
      </c>
      <c r="H1562" s="207" t="s">
        <v>328</v>
      </c>
      <c r="I1562" s="209">
        <v>-756142</v>
      </c>
      <c r="J1562" s="204"/>
      <c r="K1562" s="210" t="s">
        <v>311</v>
      </c>
      <c r="L1562" s="78"/>
      <c r="M1562" s="78"/>
      <c r="N1562" s="78"/>
      <c r="O1562" s="149"/>
    </row>
    <row r="1563" spans="1:15" ht="15" customHeight="1" x14ac:dyDescent="0.35">
      <c r="A1563" s="201" t="s">
        <v>620</v>
      </c>
      <c r="B1563" s="207" t="s">
        <v>621</v>
      </c>
      <c r="C1563" s="208" t="s">
        <v>286</v>
      </c>
      <c r="D1563" s="207" t="s">
        <v>287</v>
      </c>
      <c r="E1563" s="207" t="s">
        <v>456</v>
      </c>
      <c r="F1563" s="207" t="s">
        <v>457</v>
      </c>
      <c r="G1563" s="207" t="s">
        <v>81</v>
      </c>
      <c r="H1563" s="207" t="s">
        <v>328</v>
      </c>
      <c r="I1563" s="209">
        <v>4055</v>
      </c>
      <c r="J1563" s="204"/>
      <c r="K1563" s="210" t="s">
        <v>311</v>
      </c>
      <c r="L1563" s="78"/>
      <c r="M1563" s="78"/>
      <c r="N1563" s="78"/>
      <c r="O1563" s="149"/>
    </row>
    <row r="1564" spans="1:15" ht="15" customHeight="1" x14ac:dyDescent="0.35">
      <c r="A1564" s="201" t="s">
        <v>620</v>
      </c>
      <c r="B1564" s="207" t="s">
        <v>621</v>
      </c>
      <c r="C1564" s="208" t="s">
        <v>286</v>
      </c>
      <c r="D1564" s="207" t="s">
        <v>287</v>
      </c>
      <c r="E1564" s="207" t="s">
        <v>320</v>
      </c>
      <c r="F1564" s="207" t="s">
        <v>313</v>
      </c>
      <c r="G1564" s="207" t="s">
        <v>81</v>
      </c>
      <c r="H1564" s="207" t="s">
        <v>328</v>
      </c>
      <c r="I1564" s="209">
        <v>-33946.43</v>
      </c>
      <c r="J1564" s="204"/>
      <c r="K1564" s="210" t="s">
        <v>314</v>
      </c>
      <c r="L1564" s="78"/>
      <c r="M1564" s="78"/>
      <c r="N1564" s="78"/>
      <c r="O1564" s="149"/>
    </row>
    <row r="1565" spans="1:15" ht="15" customHeight="1" x14ac:dyDescent="0.35">
      <c r="A1565" s="201" t="s">
        <v>620</v>
      </c>
      <c r="B1565" s="207" t="s">
        <v>621</v>
      </c>
      <c r="C1565" s="208" t="s">
        <v>458</v>
      </c>
      <c r="D1565" s="207" t="s">
        <v>459</v>
      </c>
      <c r="E1565" s="207" t="s">
        <v>345</v>
      </c>
      <c r="F1565" s="207" t="s">
        <v>346</v>
      </c>
      <c r="G1565" s="207" t="s">
        <v>81</v>
      </c>
      <c r="H1565" s="207" t="s">
        <v>328</v>
      </c>
      <c r="I1565" s="209">
        <v>28176.62</v>
      </c>
      <c r="J1565" s="204"/>
      <c r="K1565" s="210" t="s">
        <v>293</v>
      </c>
      <c r="L1565" s="78"/>
      <c r="M1565" s="78"/>
      <c r="N1565" s="78"/>
      <c r="O1565" s="149"/>
    </row>
    <row r="1566" spans="1:15" ht="15" customHeight="1" x14ac:dyDescent="0.35">
      <c r="A1566" s="201" t="s">
        <v>620</v>
      </c>
      <c r="B1566" s="207" t="s">
        <v>621</v>
      </c>
      <c r="C1566" s="208" t="s">
        <v>458</v>
      </c>
      <c r="D1566" s="207" t="s">
        <v>459</v>
      </c>
      <c r="E1566" s="207" t="s">
        <v>365</v>
      </c>
      <c r="F1566" s="207" t="s">
        <v>366</v>
      </c>
      <c r="G1566" s="207" t="s">
        <v>81</v>
      </c>
      <c r="H1566" s="207" t="s">
        <v>328</v>
      </c>
      <c r="I1566" s="209">
        <v>5602.03</v>
      </c>
      <c r="J1566" s="204"/>
      <c r="K1566" s="210" t="s">
        <v>293</v>
      </c>
      <c r="L1566" s="78"/>
      <c r="M1566" s="78"/>
      <c r="N1566" s="78"/>
      <c r="O1566" s="149"/>
    </row>
    <row r="1567" spans="1:15" ht="15" customHeight="1" x14ac:dyDescent="0.35">
      <c r="A1567" s="201" t="s">
        <v>620</v>
      </c>
      <c r="B1567" s="207" t="s">
        <v>621</v>
      </c>
      <c r="C1567" s="208" t="s">
        <v>458</v>
      </c>
      <c r="D1567" s="207" t="s">
        <v>459</v>
      </c>
      <c r="E1567" s="207" t="s">
        <v>349</v>
      </c>
      <c r="F1567" s="207" t="s">
        <v>350</v>
      </c>
      <c r="G1567" s="207" t="s">
        <v>81</v>
      </c>
      <c r="H1567" s="207" t="s">
        <v>328</v>
      </c>
      <c r="I1567" s="209">
        <v>5412.82</v>
      </c>
      <c r="J1567" s="204"/>
      <c r="K1567" s="210" t="s">
        <v>296</v>
      </c>
      <c r="L1567" s="78"/>
      <c r="M1567" s="78"/>
      <c r="N1567" s="78"/>
      <c r="O1567" s="149"/>
    </row>
    <row r="1568" spans="1:15" ht="15" customHeight="1" x14ac:dyDescent="0.35">
      <c r="A1568" s="201" t="s">
        <v>620</v>
      </c>
      <c r="B1568" s="207" t="s">
        <v>621</v>
      </c>
      <c r="C1568" s="208" t="s">
        <v>458</v>
      </c>
      <c r="D1568" s="207" t="s">
        <v>459</v>
      </c>
      <c r="E1568" s="207" t="s">
        <v>355</v>
      </c>
      <c r="F1568" s="207" t="s">
        <v>356</v>
      </c>
      <c r="G1568" s="207" t="s">
        <v>81</v>
      </c>
      <c r="H1568" s="207" t="s">
        <v>328</v>
      </c>
      <c r="I1568" s="209">
        <v>5526.06</v>
      </c>
      <c r="J1568" s="204"/>
      <c r="K1568" s="210" t="s">
        <v>301</v>
      </c>
      <c r="L1568" s="78"/>
      <c r="M1568" s="78"/>
      <c r="N1568" s="78"/>
      <c r="O1568" s="149"/>
    </row>
    <row r="1569" spans="1:15" ht="15" customHeight="1" x14ac:dyDescent="0.35">
      <c r="A1569" s="201" t="s">
        <v>620</v>
      </c>
      <c r="B1569" s="207" t="s">
        <v>621</v>
      </c>
      <c r="C1569" s="208" t="s">
        <v>458</v>
      </c>
      <c r="D1569" s="207" t="s">
        <v>459</v>
      </c>
      <c r="E1569" s="207" t="s">
        <v>415</v>
      </c>
      <c r="F1569" s="207" t="s">
        <v>416</v>
      </c>
      <c r="G1569" s="207" t="s">
        <v>81</v>
      </c>
      <c r="H1569" s="207" t="s">
        <v>328</v>
      </c>
      <c r="I1569" s="209">
        <v>818.85</v>
      </c>
      <c r="J1569" s="204"/>
      <c r="K1569" s="210" t="s">
        <v>292</v>
      </c>
      <c r="L1569" s="78"/>
      <c r="M1569" s="78"/>
      <c r="N1569" s="78"/>
      <c r="O1569" s="149"/>
    </row>
    <row r="1570" spans="1:15" ht="15" customHeight="1" x14ac:dyDescent="0.35">
      <c r="A1570" s="201" t="s">
        <v>620</v>
      </c>
      <c r="B1570" s="207" t="s">
        <v>621</v>
      </c>
      <c r="C1570" s="208" t="s">
        <v>458</v>
      </c>
      <c r="D1570" s="207" t="s">
        <v>459</v>
      </c>
      <c r="E1570" s="207" t="s">
        <v>367</v>
      </c>
      <c r="F1570" s="207" t="s">
        <v>368</v>
      </c>
      <c r="G1570" s="207" t="s">
        <v>81</v>
      </c>
      <c r="H1570" s="207" t="s">
        <v>328</v>
      </c>
      <c r="I1570" s="209">
        <v>260.45</v>
      </c>
      <c r="J1570" s="204"/>
      <c r="K1570" s="210" t="s">
        <v>292</v>
      </c>
      <c r="L1570" s="78"/>
      <c r="M1570" s="78"/>
      <c r="N1570" s="78"/>
      <c r="O1570" s="149"/>
    </row>
    <row r="1571" spans="1:15" ht="15" customHeight="1" x14ac:dyDescent="0.35">
      <c r="A1571" s="201" t="s">
        <v>620</v>
      </c>
      <c r="B1571" s="207" t="s">
        <v>621</v>
      </c>
      <c r="C1571" s="208" t="s">
        <v>458</v>
      </c>
      <c r="D1571" s="207" t="s">
        <v>459</v>
      </c>
      <c r="E1571" s="207" t="s">
        <v>373</v>
      </c>
      <c r="F1571" s="207" t="s">
        <v>374</v>
      </c>
      <c r="G1571" s="207" t="s">
        <v>81</v>
      </c>
      <c r="H1571" s="207" t="s">
        <v>328</v>
      </c>
      <c r="I1571" s="209">
        <v>309698.01</v>
      </c>
      <c r="J1571" s="204"/>
      <c r="K1571" s="210" t="s">
        <v>292</v>
      </c>
      <c r="L1571" s="78"/>
      <c r="M1571" s="78"/>
      <c r="N1571" s="78"/>
      <c r="O1571" s="149"/>
    </row>
    <row r="1572" spans="1:15" ht="15" customHeight="1" x14ac:dyDescent="0.35">
      <c r="A1572" s="201" t="s">
        <v>620</v>
      </c>
      <c r="B1572" s="207" t="s">
        <v>621</v>
      </c>
      <c r="C1572" s="208" t="s">
        <v>458</v>
      </c>
      <c r="D1572" s="207" t="s">
        <v>459</v>
      </c>
      <c r="E1572" s="207" t="s">
        <v>375</v>
      </c>
      <c r="F1572" s="207" t="s">
        <v>376</v>
      </c>
      <c r="G1572" s="207" t="s">
        <v>81</v>
      </c>
      <c r="H1572" s="207" t="s">
        <v>328</v>
      </c>
      <c r="I1572" s="209">
        <v>8641.06</v>
      </c>
      <c r="J1572" s="204"/>
      <c r="K1572" s="210" t="s">
        <v>292</v>
      </c>
      <c r="L1572" s="78"/>
      <c r="M1572" s="78"/>
      <c r="N1572" s="78"/>
      <c r="O1572" s="149"/>
    </row>
    <row r="1573" spans="1:15" ht="15" customHeight="1" x14ac:dyDescent="0.35">
      <c r="A1573" s="201" t="s">
        <v>620</v>
      </c>
      <c r="B1573" s="207" t="s">
        <v>621</v>
      </c>
      <c r="C1573" s="208" t="s">
        <v>458</v>
      </c>
      <c r="D1573" s="207" t="s">
        <v>459</v>
      </c>
      <c r="E1573" s="207" t="s">
        <v>312</v>
      </c>
      <c r="F1573" s="207" t="s">
        <v>313</v>
      </c>
      <c r="G1573" s="207" t="s">
        <v>81</v>
      </c>
      <c r="H1573" s="207" t="s">
        <v>328</v>
      </c>
      <c r="I1573" s="209">
        <v>48819.89</v>
      </c>
      <c r="J1573" s="204"/>
      <c r="K1573" s="210" t="s">
        <v>306</v>
      </c>
      <c r="L1573" s="78"/>
      <c r="M1573" s="78"/>
      <c r="N1573" s="78"/>
      <c r="O1573" s="149"/>
    </row>
    <row r="1574" spans="1:15" ht="15" customHeight="1" x14ac:dyDescent="0.35">
      <c r="A1574" s="201" t="s">
        <v>620</v>
      </c>
      <c r="B1574" s="207" t="s">
        <v>621</v>
      </c>
      <c r="C1574" s="208" t="s">
        <v>458</v>
      </c>
      <c r="D1574" s="207" t="s">
        <v>459</v>
      </c>
      <c r="E1574" s="207" t="s">
        <v>419</v>
      </c>
      <c r="F1574" s="207" t="s">
        <v>420</v>
      </c>
      <c r="G1574" s="207" t="s">
        <v>81</v>
      </c>
      <c r="H1574" s="207" t="s">
        <v>328</v>
      </c>
      <c r="I1574" s="209">
        <v>52015</v>
      </c>
      <c r="J1574" s="204"/>
      <c r="K1574" s="210" t="s">
        <v>325</v>
      </c>
      <c r="L1574" s="78"/>
      <c r="M1574" s="78"/>
      <c r="N1574" s="78"/>
      <c r="O1574" s="149"/>
    </row>
    <row r="1575" spans="1:15" ht="15" customHeight="1" x14ac:dyDescent="0.35">
      <c r="A1575" s="201" t="s">
        <v>620</v>
      </c>
      <c r="B1575" s="207" t="s">
        <v>621</v>
      </c>
      <c r="C1575" s="208" t="s">
        <v>458</v>
      </c>
      <c r="D1575" s="207" t="s">
        <v>459</v>
      </c>
      <c r="E1575" s="207" t="s">
        <v>460</v>
      </c>
      <c r="F1575" s="207" t="s">
        <v>461</v>
      </c>
      <c r="G1575" s="207" t="s">
        <v>81</v>
      </c>
      <c r="H1575" s="207" t="s">
        <v>328</v>
      </c>
      <c r="I1575" s="209">
        <v>-342662</v>
      </c>
      <c r="J1575" s="204"/>
      <c r="K1575" s="210" t="s">
        <v>315</v>
      </c>
      <c r="L1575" s="78"/>
      <c r="M1575" s="78"/>
      <c r="N1575" s="78"/>
      <c r="O1575" s="149"/>
    </row>
    <row r="1576" spans="1:15" ht="15" customHeight="1" x14ac:dyDescent="0.35">
      <c r="A1576" s="201" t="s">
        <v>620</v>
      </c>
      <c r="B1576" s="207" t="s">
        <v>621</v>
      </c>
      <c r="C1576" s="208" t="s">
        <v>458</v>
      </c>
      <c r="D1576" s="207" t="s">
        <v>459</v>
      </c>
      <c r="E1576" s="207" t="s">
        <v>320</v>
      </c>
      <c r="F1576" s="207" t="s">
        <v>313</v>
      </c>
      <c r="G1576" s="207" t="s">
        <v>81</v>
      </c>
      <c r="H1576" s="207" t="s">
        <v>328</v>
      </c>
      <c r="I1576" s="209">
        <v>-48819.89</v>
      </c>
      <c r="J1576" s="204"/>
      <c r="K1576" s="210" t="s">
        <v>314</v>
      </c>
      <c r="L1576" s="78"/>
      <c r="M1576" s="78"/>
      <c r="N1576" s="78"/>
      <c r="O1576" s="149"/>
    </row>
    <row r="1577" spans="1:15" ht="15" customHeight="1" x14ac:dyDescent="0.35">
      <c r="A1577" s="201" t="s">
        <v>620</v>
      </c>
      <c r="B1577" s="207" t="s">
        <v>621</v>
      </c>
      <c r="C1577" s="208" t="s">
        <v>458</v>
      </c>
      <c r="D1577" s="207" t="s">
        <v>459</v>
      </c>
      <c r="E1577" s="207" t="s">
        <v>430</v>
      </c>
      <c r="F1577" s="207" t="s">
        <v>431</v>
      </c>
      <c r="G1577" s="207" t="s">
        <v>81</v>
      </c>
      <c r="H1577" s="207" t="s">
        <v>328</v>
      </c>
      <c r="I1577" s="209">
        <v>-73489.259999999995</v>
      </c>
      <c r="J1577" s="204"/>
      <c r="K1577" s="210" t="s">
        <v>325</v>
      </c>
      <c r="L1577" s="78"/>
      <c r="M1577" s="78"/>
      <c r="N1577" s="78"/>
      <c r="O1577" s="149"/>
    </row>
    <row r="1578" spans="1:15" ht="15" customHeight="1" x14ac:dyDescent="0.35">
      <c r="A1578" s="201" t="s">
        <v>622</v>
      </c>
      <c r="B1578" s="207" t="s">
        <v>623</v>
      </c>
      <c r="C1578" s="208" t="s">
        <v>286</v>
      </c>
      <c r="D1578" s="207" t="s">
        <v>287</v>
      </c>
      <c r="E1578" s="207" t="s">
        <v>345</v>
      </c>
      <c r="F1578" s="207" t="s">
        <v>346</v>
      </c>
      <c r="G1578" s="207" t="s">
        <v>81</v>
      </c>
      <c r="H1578" s="207" t="s">
        <v>328</v>
      </c>
      <c r="I1578" s="209">
        <v>9712486.0500000007</v>
      </c>
      <c r="J1578" s="204"/>
      <c r="K1578" s="210" t="s">
        <v>293</v>
      </c>
      <c r="L1578" s="78"/>
      <c r="M1578" s="78"/>
      <c r="N1578" s="78"/>
      <c r="O1578" s="149"/>
    </row>
    <row r="1579" spans="1:15" ht="15" customHeight="1" x14ac:dyDescent="0.35">
      <c r="A1579" s="201" t="s">
        <v>622</v>
      </c>
      <c r="B1579" s="207" t="s">
        <v>623</v>
      </c>
      <c r="C1579" s="208" t="s">
        <v>286</v>
      </c>
      <c r="D1579" s="207" t="s">
        <v>287</v>
      </c>
      <c r="E1579" s="207" t="s">
        <v>363</v>
      </c>
      <c r="F1579" s="207" t="s">
        <v>364</v>
      </c>
      <c r="G1579" s="207" t="s">
        <v>81</v>
      </c>
      <c r="H1579" s="207" t="s">
        <v>328</v>
      </c>
      <c r="I1579" s="209">
        <v>648859.21</v>
      </c>
      <c r="J1579" s="204"/>
      <c r="K1579" s="210" t="s">
        <v>293</v>
      </c>
      <c r="L1579" s="78"/>
      <c r="M1579" s="78"/>
      <c r="N1579" s="78"/>
      <c r="O1579" s="149"/>
    </row>
    <row r="1580" spans="1:15" ht="15" customHeight="1" x14ac:dyDescent="0.35">
      <c r="A1580" s="201" t="s">
        <v>622</v>
      </c>
      <c r="B1580" s="207" t="s">
        <v>623</v>
      </c>
      <c r="C1580" s="208" t="s">
        <v>286</v>
      </c>
      <c r="D1580" s="207" t="s">
        <v>287</v>
      </c>
      <c r="E1580" s="207" t="s">
        <v>363</v>
      </c>
      <c r="F1580" s="207" t="s">
        <v>364</v>
      </c>
      <c r="G1580" s="207" t="s">
        <v>421</v>
      </c>
      <c r="H1580" s="207" t="s">
        <v>422</v>
      </c>
      <c r="I1580" s="209">
        <v>1883.78</v>
      </c>
      <c r="J1580" s="204"/>
      <c r="K1580" s="210" t="s">
        <v>324</v>
      </c>
      <c r="L1580" s="78"/>
      <c r="M1580" s="78"/>
      <c r="N1580" s="78"/>
      <c r="O1580" s="149"/>
    </row>
    <row r="1581" spans="1:15" ht="15" customHeight="1" x14ac:dyDescent="0.35">
      <c r="A1581" s="201" t="s">
        <v>622</v>
      </c>
      <c r="B1581" s="207" t="s">
        <v>623</v>
      </c>
      <c r="C1581" s="208" t="s">
        <v>286</v>
      </c>
      <c r="D1581" s="207" t="s">
        <v>287</v>
      </c>
      <c r="E1581" s="207" t="s">
        <v>365</v>
      </c>
      <c r="F1581" s="207" t="s">
        <v>366</v>
      </c>
      <c r="G1581" s="207" t="s">
        <v>81</v>
      </c>
      <c r="H1581" s="207" t="s">
        <v>328</v>
      </c>
      <c r="I1581" s="209">
        <v>108589</v>
      </c>
      <c r="J1581" s="204"/>
      <c r="K1581" s="210" t="s">
        <v>293</v>
      </c>
      <c r="L1581" s="78"/>
      <c r="M1581" s="78"/>
      <c r="N1581" s="78"/>
      <c r="O1581" s="149"/>
    </row>
    <row r="1582" spans="1:15" ht="15" customHeight="1" x14ac:dyDescent="0.35">
      <c r="A1582" s="201" t="s">
        <v>622</v>
      </c>
      <c r="B1582" s="207" t="s">
        <v>623</v>
      </c>
      <c r="C1582" s="208" t="s">
        <v>286</v>
      </c>
      <c r="D1582" s="207" t="s">
        <v>287</v>
      </c>
      <c r="E1582" s="207" t="s">
        <v>365</v>
      </c>
      <c r="F1582" s="207" t="s">
        <v>366</v>
      </c>
      <c r="G1582" s="207" t="s">
        <v>421</v>
      </c>
      <c r="H1582" s="207" t="s">
        <v>422</v>
      </c>
      <c r="I1582" s="209">
        <v>17341.41</v>
      </c>
      <c r="J1582" s="204"/>
      <c r="K1582" s="210" t="s">
        <v>324</v>
      </c>
      <c r="L1582" s="78"/>
      <c r="M1582" s="78"/>
      <c r="N1582" s="78"/>
      <c r="O1582" s="149"/>
    </row>
    <row r="1583" spans="1:15" ht="15" customHeight="1" x14ac:dyDescent="0.35">
      <c r="A1583" s="201" t="s">
        <v>622</v>
      </c>
      <c r="B1583" s="207" t="s">
        <v>623</v>
      </c>
      <c r="C1583" s="208" t="s">
        <v>286</v>
      </c>
      <c r="D1583" s="207" t="s">
        <v>287</v>
      </c>
      <c r="E1583" s="207" t="s">
        <v>365</v>
      </c>
      <c r="F1583" s="207" t="s">
        <v>366</v>
      </c>
      <c r="G1583" s="207" t="s">
        <v>428</v>
      </c>
      <c r="H1583" s="207" t="s">
        <v>429</v>
      </c>
      <c r="I1583" s="209">
        <v>5130.4799999999996</v>
      </c>
      <c r="J1583" s="204"/>
      <c r="K1583" s="210" t="s">
        <v>324</v>
      </c>
      <c r="L1583" s="78"/>
      <c r="M1583" s="78"/>
      <c r="N1583" s="78"/>
      <c r="O1583" s="149"/>
    </row>
    <row r="1584" spans="1:15" ht="15" customHeight="1" x14ac:dyDescent="0.35">
      <c r="A1584" s="201" t="s">
        <v>622</v>
      </c>
      <c r="B1584" s="207" t="s">
        <v>623</v>
      </c>
      <c r="C1584" s="208" t="s">
        <v>286</v>
      </c>
      <c r="D1584" s="207" t="s">
        <v>287</v>
      </c>
      <c r="E1584" s="207" t="s">
        <v>444</v>
      </c>
      <c r="F1584" s="207" t="s">
        <v>445</v>
      </c>
      <c r="G1584" s="207" t="s">
        <v>81</v>
      </c>
      <c r="H1584" s="207" t="s">
        <v>328</v>
      </c>
      <c r="I1584" s="209">
        <v>23613.37</v>
      </c>
      <c r="J1584" s="204"/>
      <c r="K1584" s="210" t="s">
        <v>293</v>
      </c>
      <c r="L1584" s="78"/>
      <c r="M1584" s="78"/>
      <c r="N1584" s="78"/>
      <c r="O1584" s="149"/>
    </row>
    <row r="1585" spans="1:15" ht="15" customHeight="1" x14ac:dyDescent="0.35">
      <c r="A1585" s="201" t="s">
        <v>622</v>
      </c>
      <c r="B1585" s="207" t="s">
        <v>623</v>
      </c>
      <c r="C1585" s="208" t="s">
        <v>286</v>
      </c>
      <c r="D1585" s="207" t="s">
        <v>287</v>
      </c>
      <c r="E1585" s="207" t="s">
        <v>446</v>
      </c>
      <c r="F1585" s="207" t="s">
        <v>447</v>
      </c>
      <c r="G1585" s="207" t="s">
        <v>81</v>
      </c>
      <c r="H1585" s="207" t="s">
        <v>328</v>
      </c>
      <c r="I1585" s="209">
        <v>36490.35</v>
      </c>
      <c r="J1585" s="204"/>
      <c r="K1585" s="210" t="s">
        <v>293</v>
      </c>
      <c r="L1585" s="78"/>
      <c r="M1585" s="78"/>
      <c r="N1585" s="78"/>
      <c r="O1585" s="149"/>
    </row>
    <row r="1586" spans="1:15" ht="15" customHeight="1" x14ac:dyDescent="0.35">
      <c r="A1586" s="201" t="s">
        <v>622</v>
      </c>
      <c r="B1586" s="207" t="s">
        <v>623</v>
      </c>
      <c r="C1586" s="208" t="s">
        <v>286</v>
      </c>
      <c r="D1586" s="207" t="s">
        <v>287</v>
      </c>
      <c r="E1586" s="207" t="s">
        <v>349</v>
      </c>
      <c r="F1586" s="207" t="s">
        <v>350</v>
      </c>
      <c r="G1586" s="207" t="s">
        <v>81</v>
      </c>
      <c r="H1586" s="207" t="s">
        <v>328</v>
      </c>
      <c r="I1586" s="209">
        <v>1462449.54</v>
      </c>
      <c r="J1586" s="204"/>
      <c r="K1586" s="210" t="s">
        <v>296</v>
      </c>
      <c r="L1586" s="78"/>
      <c r="M1586" s="78"/>
      <c r="N1586" s="78"/>
      <c r="O1586" s="149"/>
    </row>
    <row r="1587" spans="1:15" ht="15" customHeight="1" x14ac:dyDescent="0.35">
      <c r="A1587" s="201" t="s">
        <v>622</v>
      </c>
      <c r="B1587" s="207" t="s">
        <v>623</v>
      </c>
      <c r="C1587" s="208" t="s">
        <v>286</v>
      </c>
      <c r="D1587" s="207" t="s">
        <v>287</v>
      </c>
      <c r="E1587" s="207" t="s">
        <v>349</v>
      </c>
      <c r="F1587" s="207" t="s">
        <v>350</v>
      </c>
      <c r="G1587" s="207" t="s">
        <v>421</v>
      </c>
      <c r="H1587" s="207" t="s">
        <v>422</v>
      </c>
      <c r="I1587" s="209">
        <v>2347.14</v>
      </c>
      <c r="J1587" s="204"/>
      <c r="K1587" s="210" t="s">
        <v>324</v>
      </c>
      <c r="L1587" s="78"/>
      <c r="M1587" s="78"/>
      <c r="N1587" s="78"/>
      <c r="O1587" s="149"/>
    </row>
    <row r="1588" spans="1:15" ht="15" customHeight="1" x14ac:dyDescent="0.35">
      <c r="A1588" s="201" t="s">
        <v>622</v>
      </c>
      <c r="B1588" s="207" t="s">
        <v>623</v>
      </c>
      <c r="C1588" s="208" t="s">
        <v>286</v>
      </c>
      <c r="D1588" s="207" t="s">
        <v>287</v>
      </c>
      <c r="E1588" s="207" t="s">
        <v>349</v>
      </c>
      <c r="F1588" s="207" t="s">
        <v>350</v>
      </c>
      <c r="G1588" s="207" t="s">
        <v>428</v>
      </c>
      <c r="H1588" s="207" t="s">
        <v>429</v>
      </c>
      <c r="I1588" s="209">
        <v>655.04999999999995</v>
      </c>
      <c r="J1588" s="204"/>
      <c r="K1588" s="210" t="s">
        <v>324</v>
      </c>
      <c r="L1588" s="78"/>
      <c r="M1588" s="78"/>
      <c r="N1588" s="78"/>
      <c r="O1588" s="149"/>
    </row>
    <row r="1589" spans="1:15" ht="15" customHeight="1" x14ac:dyDescent="0.35">
      <c r="A1589" s="201" t="s">
        <v>622</v>
      </c>
      <c r="B1589" s="207" t="s">
        <v>623</v>
      </c>
      <c r="C1589" s="208" t="s">
        <v>286</v>
      </c>
      <c r="D1589" s="207" t="s">
        <v>287</v>
      </c>
      <c r="E1589" s="207" t="s">
        <v>351</v>
      </c>
      <c r="F1589" s="207" t="s">
        <v>352</v>
      </c>
      <c r="G1589" s="207" t="s">
        <v>81</v>
      </c>
      <c r="H1589" s="207" t="s">
        <v>328</v>
      </c>
      <c r="I1589" s="209">
        <v>15944.86</v>
      </c>
      <c r="J1589" s="204"/>
      <c r="K1589" s="210" t="s">
        <v>293</v>
      </c>
      <c r="L1589" s="78"/>
      <c r="M1589" s="78"/>
      <c r="N1589" s="78"/>
      <c r="O1589" s="149"/>
    </row>
    <row r="1590" spans="1:15" ht="15" customHeight="1" x14ac:dyDescent="0.35">
      <c r="A1590" s="201" t="s">
        <v>622</v>
      </c>
      <c r="B1590" s="207" t="s">
        <v>623</v>
      </c>
      <c r="C1590" s="208" t="s">
        <v>286</v>
      </c>
      <c r="D1590" s="207" t="s">
        <v>287</v>
      </c>
      <c r="E1590" s="207" t="s">
        <v>353</v>
      </c>
      <c r="F1590" s="207" t="s">
        <v>354</v>
      </c>
      <c r="G1590" s="207" t="s">
        <v>81</v>
      </c>
      <c r="H1590" s="207" t="s">
        <v>328</v>
      </c>
      <c r="I1590" s="209">
        <v>-15944.86</v>
      </c>
      <c r="J1590" s="204"/>
      <c r="K1590" s="210" t="s">
        <v>293</v>
      </c>
      <c r="L1590" s="78"/>
      <c r="M1590" s="78"/>
      <c r="N1590" s="78"/>
      <c r="O1590" s="149"/>
    </row>
    <row r="1591" spans="1:15" ht="15" customHeight="1" x14ac:dyDescent="0.35">
      <c r="A1591" s="201" t="s">
        <v>622</v>
      </c>
      <c r="B1591" s="207" t="s">
        <v>623</v>
      </c>
      <c r="C1591" s="208" t="s">
        <v>286</v>
      </c>
      <c r="D1591" s="207" t="s">
        <v>287</v>
      </c>
      <c r="E1591" s="207" t="s">
        <v>355</v>
      </c>
      <c r="F1591" s="207" t="s">
        <v>356</v>
      </c>
      <c r="G1591" s="207" t="s">
        <v>81</v>
      </c>
      <c r="H1591" s="207" t="s">
        <v>328</v>
      </c>
      <c r="I1591" s="209">
        <v>1545038.28</v>
      </c>
      <c r="J1591" s="204"/>
      <c r="K1591" s="210" t="s">
        <v>301</v>
      </c>
      <c r="L1591" s="78"/>
      <c r="M1591" s="78"/>
      <c r="N1591" s="78"/>
      <c r="O1591" s="149"/>
    </row>
    <row r="1592" spans="1:15" ht="15" customHeight="1" x14ac:dyDescent="0.35">
      <c r="A1592" s="201" t="s">
        <v>622</v>
      </c>
      <c r="B1592" s="207" t="s">
        <v>623</v>
      </c>
      <c r="C1592" s="208" t="s">
        <v>286</v>
      </c>
      <c r="D1592" s="207" t="s">
        <v>287</v>
      </c>
      <c r="E1592" s="207" t="s">
        <v>355</v>
      </c>
      <c r="F1592" s="207" t="s">
        <v>356</v>
      </c>
      <c r="G1592" s="207" t="s">
        <v>421</v>
      </c>
      <c r="H1592" s="207" t="s">
        <v>422</v>
      </c>
      <c r="I1592" s="209">
        <v>3041.72</v>
      </c>
      <c r="J1592" s="204"/>
      <c r="K1592" s="210" t="s">
        <v>324</v>
      </c>
      <c r="L1592" s="78"/>
      <c r="M1592" s="78"/>
      <c r="N1592" s="78"/>
      <c r="O1592" s="149"/>
    </row>
    <row r="1593" spans="1:15" ht="15" customHeight="1" x14ac:dyDescent="0.35">
      <c r="A1593" s="201" t="s">
        <v>622</v>
      </c>
      <c r="B1593" s="207" t="s">
        <v>623</v>
      </c>
      <c r="C1593" s="208" t="s">
        <v>286</v>
      </c>
      <c r="D1593" s="207" t="s">
        <v>287</v>
      </c>
      <c r="E1593" s="207" t="s">
        <v>355</v>
      </c>
      <c r="F1593" s="207" t="s">
        <v>356</v>
      </c>
      <c r="G1593" s="207" t="s">
        <v>428</v>
      </c>
      <c r="H1593" s="207" t="s">
        <v>429</v>
      </c>
      <c r="I1593" s="209">
        <v>815.79</v>
      </c>
      <c r="J1593" s="204"/>
      <c r="K1593" s="210" t="s">
        <v>324</v>
      </c>
      <c r="L1593" s="78"/>
      <c r="M1593" s="78"/>
      <c r="N1593" s="78"/>
      <c r="O1593" s="149"/>
    </row>
    <row r="1594" spans="1:15" ht="15" customHeight="1" x14ac:dyDescent="0.35">
      <c r="A1594" s="201" t="s">
        <v>622</v>
      </c>
      <c r="B1594" s="207" t="s">
        <v>623</v>
      </c>
      <c r="C1594" s="208" t="s">
        <v>286</v>
      </c>
      <c r="D1594" s="207" t="s">
        <v>287</v>
      </c>
      <c r="E1594" s="207" t="s">
        <v>415</v>
      </c>
      <c r="F1594" s="207" t="s">
        <v>416</v>
      </c>
      <c r="G1594" s="207" t="s">
        <v>81</v>
      </c>
      <c r="H1594" s="207" t="s">
        <v>328</v>
      </c>
      <c r="I1594" s="209">
        <v>13916.12</v>
      </c>
      <c r="J1594" s="204"/>
      <c r="K1594" s="210" t="s">
        <v>292</v>
      </c>
      <c r="L1594" s="78"/>
      <c r="M1594" s="78"/>
      <c r="N1594" s="78"/>
      <c r="O1594" s="149"/>
    </row>
    <row r="1595" spans="1:15" ht="15" customHeight="1" x14ac:dyDescent="0.35">
      <c r="A1595" s="201" t="s">
        <v>622</v>
      </c>
      <c r="B1595" s="207" t="s">
        <v>623</v>
      </c>
      <c r="C1595" s="208" t="s">
        <v>286</v>
      </c>
      <c r="D1595" s="207" t="s">
        <v>287</v>
      </c>
      <c r="E1595" s="207" t="s">
        <v>448</v>
      </c>
      <c r="F1595" s="207" t="s">
        <v>449</v>
      </c>
      <c r="G1595" s="207" t="s">
        <v>81</v>
      </c>
      <c r="H1595" s="207" t="s">
        <v>328</v>
      </c>
      <c r="I1595" s="209">
        <v>50771.18</v>
      </c>
      <c r="J1595" s="204"/>
      <c r="K1595" s="210" t="s">
        <v>292</v>
      </c>
      <c r="L1595" s="78"/>
      <c r="M1595" s="78"/>
      <c r="N1595" s="78"/>
      <c r="O1595" s="149"/>
    </row>
    <row r="1596" spans="1:15" ht="15" customHeight="1" x14ac:dyDescent="0.35">
      <c r="A1596" s="201" t="s">
        <v>622</v>
      </c>
      <c r="B1596" s="207" t="s">
        <v>623</v>
      </c>
      <c r="C1596" s="208" t="s">
        <v>286</v>
      </c>
      <c r="D1596" s="207" t="s">
        <v>287</v>
      </c>
      <c r="E1596" s="207" t="s">
        <v>474</v>
      </c>
      <c r="F1596" s="207" t="s">
        <v>475</v>
      </c>
      <c r="G1596" s="207" t="s">
        <v>81</v>
      </c>
      <c r="H1596" s="207" t="s">
        <v>328</v>
      </c>
      <c r="I1596" s="209">
        <v>3650.71</v>
      </c>
      <c r="J1596" s="204"/>
      <c r="K1596" s="210" t="s">
        <v>292</v>
      </c>
      <c r="L1596" s="78"/>
      <c r="M1596" s="78"/>
      <c r="N1596" s="78"/>
      <c r="O1596" s="149"/>
    </row>
    <row r="1597" spans="1:15" ht="15" customHeight="1" x14ac:dyDescent="0.35">
      <c r="A1597" s="201" t="s">
        <v>622</v>
      </c>
      <c r="B1597" s="207" t="s">
        <v>623</v>
      </c>
      <c r="C1597" s="208" t="s">
        <v>286</v>
      </c>
      <c r="D1597" s="207" t="s">
        <v>287</v>
      </c>
      <c r="E1597" s="207" t="s">
        <v>367</v>
      </c>
      <c r="F1597" s="207" t="s">
        <v>368</v>
      </c>
      <c r="G1597" s="207" t="s">
        <v>81</v>
      </c>
      <c r="H1597" s="207" t="s">
        <v>328</v>
      </c>
      <c r="I1597" s="209">
        <v>10980.5</v>
      </c>
      <c r="J1597" s="204"/>
      <c r="K1597" s="210" t="s">
        <v>292</v>
      </c>
      <c r="L1597" s="78"/>
      <c r="M1597" s="78"/>
      <c r="N1597" s="78"/>
      <c r="O1597" s="149"/>
    </row>
    <row r="1598" spans="1:15" ht="15" customHeight="1" x14ac:dyDescent="0.35">
      <c r="A1598" s="201" t="s">
        <v>622</v>
      </c>
      <c r="B1598" s="207" t="s">
        <v>623</v>
      </c>
      <c r="C1598" s="208" t="s">
        <v>286</v>
      </c>
      <c r="D1598" s="207" t="s">
        <v>287</v>
      </c>
      <c r="E1598" s="207" t="s">
        <v>375</v>
      </c>
      <c r="F1598" s="207" t="s">
        <v>376</v>
      </c>
      <c r="G1598" s="207" t="s">
        <v>81</v>
      </c>
      <c r="H1598" s="207" t="s">
        <v>328</v>
      </c>
      <c r="I1598" s="209">
        <v>39552.71</v>
      </c>
      <c r="J1598" s="204"/>
      <c r="K1598" s="210" t="s">
        <v>292</v>
      </c>
      <c r="L1598" s="78"/>
      <c r="M1598" s="78"/>
      <c r="N1598" s="78"/>
      <c r="O1598" s="149"/>
    </row>
    <row r="1599" spans="1:15" ht="15" customHeight="1" x14ac:dyDescent="0.35">
      <c r="A1599" s="201" t="s">
        <v>622</v>
      </c>
      <c r="B1599" s="207" t="s">
        <v>623</v>
      </c>
      <c r="C1599" s="208" t="s">
        <v>286</v>
      </c>
      <c r="D1599" s="207" t="s">
        <v>287</v>
      </c>
      <c r="E1599" s="207" t="s">
        <v>377</v>
      </c>
      <c r="F1599" s="207" t="s">
        <v>378</v>
      </c>
      <c r="G1599" s="207" t="s">
        <v>81</v>
      </c>
      <c r="H1599" s="207" t="s">
        <v>328</v>
      </c>
      <c r="I1599" s="209">
        <v>11985.54</v>
      </c>
      <c r="J1599" s="204"/>
      <c r="K1599" s="210" t="s">
        <v>292</v>
      </c>
      <c r="L1599" s="78"/>
      <c r="M1599" s="78"/>
      <c r="N1599" s="78"/>
      <c r="O1599" s="149"/>
    </row>
    <row r="1600" spans="1:15" ht="15" customHeight="1" x14ac:dyDescent="0.35">
      <c r="A1600" s="201" t="s">
        <v>622</v>
      </c>
      <c r="B1600" s="207" t="s">
        <v>623</v>
      </c>
      <c r="C1600" s="208" t="s">
        <v>286</v>
      </c>
      <c r="D1600" s="207" t="s">
        <v>287</v>
      </c>
      <c r="E1600" s="207" t="s">
        <v>288</v>
      </c>
      <c r="F1600" s="207" t="s">
        <v>289</v>
      </c>
      <c r="G1600" s="207" t="s">
        <v>81</v>
      </c>
      <c r="H1600" s="207" t="s">
        <v>328</v>
      </c>
      <c r="I1600" s="209">
        <v>3101.5</v>
      </c>
      <c r="J1600" s="204"/>
      <c r="K1600" s="210" t="s">
        <v>292</v>
      </c>
      <c r="L1600" s="78"/>
      <c r="M1600" s="78"/>
      <c r="N1600" s="78"/>
      <c r="O1600" s="149"/>
    </row>
    <row r="1601" spans="1:15" ht="15" customHeight="1" x14ac:dyDescent="0.35">
      <c r="A1601" s="201" t="s">
        <v>622</v>
      </c>
      <c r="B1601" s="207" t="s">
        <v>623</v>
      </c>
      <c r="C1601" s="208" t="s">
        <v>286</v>
      </c>
      <c r="D1601" s="207" t="s">
        <v>287</v>
      </c>
      <c r="E1601" s="207" t="s">
        <v>379</v>
      </c>
      <c r="F1601" s="207" t="s">
        <v>380</v>
      </c>
      <c r="G1601" s="207" t="s">
        <v>81</v>
      </c>
      <c r="H1601" s="207" t="s">
        <v>328</v>
      </c>
      <c r="I1601" s="209">
        <v>855</v>
      </c>
      <c r="J1601" s="204"/>
      <c r="K1601" s="210" t="s">
        <v>292</v>
      </c>
      <c r="L1601" s="78"/>
      <c r="M1601" s="78"/>
      <c r="N1601" s="78"/>
      <c r="O1601" s="149"/>
    </row>
    <row r="1602" spans="1:15" ht="15" customHeight="1" x14ac:dyDescent="0.35">
      <c r="A1602" s="201" t="s">
        <v>622</v>
      </c>
      <c r="B1602" s="207" t="s">
        <v>623</v>
      </c>
      <c r="C1602" s="208" t="s">
        <v>286</v>
      </c>
      <c r="D1602" s="207" t="s">
        <v>287</v>
      </c>
      <c r="E1602" s="207" t="s">
        <v>379</v>
      </c>
      <c r="F1602" s="207" t="s">
        <v>380</v>
      </c>
      <c r="G1602" s="207" t="s">
        <v>421</v>
      </c>
      <c r="H1602" s="207" t="s">
        <v>422</v>
      </c>
      <c r="I1602" s="209">
        <v>558.4</v>
      </c>
      <c r="J1602" s="204"/>
      <c r="K1602" s="210" t="s">
        <v>324</v>
      </c>
      <c r="L1602" s="78"/>
      <c r="M1602" s="78"/>
      <c r="N1602" s="78"/>
      <c r="O1602" s="149"/>
    </row>
    <row r="1603" spans="1:15" ht="15" customHeight="1" x14ac:dyDescent="0.35">
      <c r="A1603" s="201" t="s">
        <v>622</v>
      </c>
      <c r="B1603" s="207" t="s">
        <v>623</v>
      </c>
      <c r="C1603" s="208" t="s">
        <v>286</v>
      </c>
      <c r="D1603" s="207" t="s">
        <v>287</v>
      </c>
      <c r="E1603" s="207" t="s">
        <v>359</v>
      </c>
      <c r="F1603" s="207" t="s">
        <v>360</v>
      </c>
      <c r="G1603" s="207" t="s">
        <v>81</v>
      </c>
      <c r="H1603" s="207" t="s">
        <v>328</v>
      </c>
      <c r="I1603" s="209">
        <v>3276.12</v>
      </c>
      <c r="J1603" s="204"/>
      <c r="K1603" s="210" t="s">
        <v>292</v>
      </c>
      <c r="L1603" s="78"/>
      <c r="M1603" s="78"/>
      <c r="N1603" s="78"/>
      <c r="O1603" s="149"/>
    </row>
    <row r="1604" spans="1:15" ht="15" customHeight="1" x14ac:dyDescent="0.35">
      <c r="A1604" s="201" t="s">
        <v>622</v>
      </c>
      <c r="B1604" s="207" t="s">
        <v>623</v>
      </c>
      <c r="C1604" s="208" t="s">
        <v>286</v>
      </c>
      <c r="D1604" s="207" t="s">
        <v>287</v>
      </c>
      <c r="E1604" s="207" t="s">
        <v>359</v>
      </c>
      <c r="F1604" s="207" t="s">
        <v>360</v>
      </c>
      <c r="G1604" s="207" t="s">
        <v>421</v>
      </c>
      <c r="H1604" s="207" t="s">
        <v>422</v>
      </c>
      <c r="I1604" s="209">
        <v>1796.43</v>
      </c>
      <c r="J1604" s="204"/>
      <c r="K1604" s="210" t="s">
        <v>324</v>
      </c>
      <c r="L1604" s="78"/>
      <c r="M1604" s="78"/>
      <c r="N1604" s="78"/>
      <c r="O1604" s="149"/>
    </row>
    <row r="1605" spans="1:15" ht="15" customHeight="1" x14ac:dyDescent="0.35">
      <c r="A1605" s="201" t="s">
        <v>622</v>
      </c>
      <c r="B1605" s="207" t="s">
        <v>623</v>
      </c>
      <c r="C1605" s="208" t="s">
        <v>286</v>
      </c>
      <c r="D1605" s="207" t="s">
        <v>287</v>
      </c>
      <c r="E1605" s="207" t="s">
        <v>624</v>
      </c>
      <c r="F1605" s="207" t="s">
        <v>625</v>
      </c>
      <c r="G1605" s="207" t="s">
        <v>81</v>
      </c>
      <c r="H1605" s="207" t="s">
        <v>328</v>
      </c>
      <c r="I1605" s="209">
        <v>1440</v>
      </c>
      <c r="J1605" s="204"/>
      <c r="K1605" s="210" t="s">
        <v>292</v>
      </c>
      <c r="L1605" s="78"/>
      <c r="M1605" s="78"/>
      <c r="N1605" s="78"/>
      <c r="O1605" s="149"/>
    </row>
    <row r="1606" spans="1:15" ht="15" customHeight="1" x14ac:dyDescent="0.35">
      <c r="A1606" s="201" t="s">
        <v>622</v>
      </c>
      <c r="B1606" s="207" t="s">
        <v>623</v>
      </c>
      <c r="C1606" s="208" t="s">
        <v>286</v>
      </c>
      <c r="D1606" s="207" t="s">
        <v>287</v>
      </c>
      <c r="E1606" s="207" t="s">
        <v>452</v>
      </c>
      <c r="F1606" s="207" t="s">
        <v>453</v>
      </c>
      <c r="G1606" s="207" t="s">
        <v>81</v>
      </c>
      <c r="H1606" s="207" t="s">
        <v>328</v>
      </c>
      <c r="I1606" s="209">
        <v>18871.25</v>
      </c>
      <c r="J1606" s="204"/>
      <c r="K1606" s="210" t="s">
        <v>292</v>
      </c>
      <c r="L1606" s="78"/>
      <c r="M1606" s="78"/>
      <c r="N1606" s="78"/>
      <c r="O1606" s="149"/>
    </row>
    <row r="1607" spans="1:15" ht="15" customHeight="1" x14ac:dyDescent="0.35">
      <c r="A1607" s="201" t="s">
        <v>622</v>
      </c>
      <c r="B1607" s="207" t="s">
        <v>623</v>
      </c>
      <c r="C1607" s="208" t="s">
        <v>286</v>
      </c>
      <c r="D1607" s="207" t="s">
        <v>287</v>
      </c>
      <c r="E1607" s="207" t="s">
        <v>466</v>
      </c>
      <c r="F1607" s="207" t="s">
        <v>467</v>
      </c>
      <c r="G1607" s="207" t="s">
        <v>81</v>
      </c>
      <c r="H1607" s="207" t="s">
        <v>328</v>
      </c>
      <c r="I1607" s="209">
        <v>1381.4</v>
      </c>
      <c r="J1607" s="204"/>
      <c r="K1607" s="210" t="s">
        <v>292</v>
      </c>
      <c r="L1607" s="78"/>
      <c r="M1607" s="78"/>
      <c r="N1607" s="78"/>
      <c r="O1607" s="149"/>
    </row>
    <row r="1608" spans="1:15" ht="15" customHeight="1" x14ac:dyDescent="0.35">
      <c r="A1608" s="201" t="s">
        <v>622</v>
      </c>
      <c r="B1608" s="207" t="s">
        <v>623</v>
      </c>
      <c r="C1608" s="208" t="s">
        <v>286</v>
      </c>
      <c r="D1608" s="207" t="s">
        <v>287</v>
      </c>
      <c r="E1608" s="207" t="s">
        <v>626</v>
      </c>
      <c r="F1608" s="207" t="s">
        <v>627</v>
      </c>
      <c r="G1608" s="207" t="s">
        <v>81</v>
      </c>
      <c r="H1608" s="207" t="s">
        <v>328</v>
      </c>
      <c r="I1608" s="209">
        <v>22293.5</v>
      </c>
      <c r="J1608" s="204"/>
      <c r="K1608" s="210" t="s">
        <v>292</v>
      </c>
      <c r="L1608" s="78"/>
      <c r="M1608" s="78"/>
      <c r="N1608" s="78"/>
      <c r="O1608" s="149"/>
    </row>
    <row r="1609" spans="1:15" ht="15" customHeight="1" x14ac:dyDescent="0.35">
      <c r="A1609" s="201" t="s">
        <v>622</v>
      </c>
      <c r="B1609" s="207" t="s">
        <v>623</v>
      </c>
      <c r="C1609" s="208" t="s">
        <v>286</v>
      </c>
      <c r="D1609" s="207" t="s">
        <v>287</v>
      </c>
      <c r="E1609" s="207" t="s">
        <v>385</v>
      </c>
      <c r="F1609" s="207" t="s">
        <v>386</v>
      </c>
      <c r="G1609" s="207" t="s">
        <v>81</v>
      </c>
      <c r="H1609" s="207" t="s">
        <v>328</v>
      </c>
      <c r="I1609" s="209">
        <v>410</v>
      </c>
      <c r="J1609" s="204"/>
      <c r="K1609" s="210" t="s">
        <v>292</v>
      </c>
      <c r="L1609" s="78"/>
      <c r="M1609" s="78"/>
      <c r="N1609" s="78"/>
      <c r="O1609" s="149"/>
    </row>
    <row r="1610" spans="1:15" ht="15" customHeight="1" x14ac:dyDescent="0.35">
      <c r="A1610" s="201" t="s">
        <v>622</v>
      </c>
      <c r="B1610" s="207" t="s">
        <v>623</v>
      </c>
      <c r="C1610" s="208" t="s">
        <v>286</v>
      </c>
      <c r="D1610" s="207" t="s">
        <v>287</v>
      </c>
      <c r="E1610" s="207" t="s">
        <v>494</v>
      </c>
      <c r="F1610" s="207" t="s">
        <v>495</v>
      </c>
      <c r="G1610" s="207" t="s">
        <v>81</v>
      </c>
      <c r="H1610" s="207" t="s">
        <v>328</v>
      </c>
      <c r="I1610" s="209">
        <v>229658.54</v>
      </c>
      <c r="J1610" s="204"/>
      <c r="K1610" s="210" t="s">
        <v>292</v>
      </c>
      <c r="L1610" s="78"/>
      <c r="M1610" s="78"/>
      <c r="N1610" s="78"/>
      <c r="O1610" s="149"/>
    </row>
    <row r="1611" spans="1:15" ht="15" customHeight="1" x14ac:dyDescent="0.35">
      <c r="A1611" s="201" t="s">
        <v>622</v>
      </c>
      <c r="B1611" s="207" t="s">
        <v>623</v>
      </c>
      <c r="C1611" s="208" t="s">
        <v>286</v>
      </c>
      <c r="D1611" s="207" t="s">
        <v>287</v>
      </c>
      <c r="E1611" s="207" t="s">
        <v>312</v>
      </c>
      <c r="F1611" s="207" t="s">
        <v>313</v>
      </c>
      <c r="G1611" s="207" t="s">
        <v>81</v>
      </c>
      <c r="H1611" s="207" t="s">
        <v>328</v>
      </c>
      <c r="I1611" s="209">
        <v>34846.9</v>
      </c>
      <c r="J1611" s="204"/>
      <c r="K1611" s="210" t="s">
        <v>306</v>
      </c>
      <c r="L1611" s="78"/>
      <c r="M1611" s="78"/>
      <c r="N1611" s="78"/>
      <c r="O1611" s="149"/>
    </row>
    <row r="1612" spans="1:15" ht="15" customHeight="1" x14ac:dyDescent="0.35">
      <c r="A1612" s="201" t="s">
        <v>622</v>
      </c>
      <c r="B1612" s="207" t="s">
        <v>623</v>
      </c>
      <c r="C1612" s="208" t="s">
        <v>286</v>
      </c>
      <c r="D1612" s="207" t="s">
        <v>287</v>
      </c>
      <c r="E1612" s="207" t="s">
        <v>312</v>
      </c>
      <c r="F1612" s="207" t="s">
        <v>313</v>
      </c>
      <c r="G1612" s="207" t="s">
        <v>421</v>
      </c>
      <c r="H1612" s="207" t="s">
        <v>422</v>
      </c>
      <c r="I1612" s="209">
        <v>215.57</v>
      </c>
      <c r="J1612" s="204"/>
      <c r="K1612" s="210" t="s">
        <v>324</v>
      </c>
      <c r="L1612" s="78"/>
      <c r="M1612" s="78"/>
      <c r="N1612" s="78"/>
      <c r="O1612" s="149"/>
    </row>
    <row r="1613" spans="1:15" ht="15" customHeight="1" x14ac:dyDescent="0.35">
      <c r="A1613" s="201" t="s">
        <v>622</v>
      </c>
      <c r="B1613" s="207" t="s">
        <v>623</v>
      </c>
      <c r="C1613" s="208" t="s">
        <v>286</v>
      </c>
      <c r="D1613" s="207" t="s">
        <v>287</v>
      </c>
      <c r="E1613" s="207" t="s">
        <v>454</v>
      </c>
      <c r="F1613" s="207" t="s">
        <v>455</v>
      </c>
      <c r="G1613" s="207" t="s">
        <v>81</v>
      </c>
      <c r="H1613" s="207" t="s">
        <v>328</v>
      </c>
      <c r="I1613" s="209">
        <v>-1418130</v>
      </c>
      <c r="J1613" s="204"/>
      <c r="K1613" s="210" t="s">
        <v>317</v>
      </c>
      <c r="L1613" s="78"/>
      <c r="M1613" s="78"/>
      <c r="N1613" s="78"/>
      <c r="O1613" s="149"/>
    </row>
    <row r="1614" spans="1:15" ht="15" customHeight="1" x14ac:dyDescent="0.35">
      <c r="A1614" s="201" t="s">
        <v>622</v>
      </c>
      <c r="B1614" s="207" t="s">
        <v>623</v>
      </c>
      <c r="C1614" s="208" t="s">
        <v>286</v>
      </c>
      <c r="D1614" s="207" t="s">
        <v>287</v>
      </c>
      <c r="E1614" s="207" t="s">
        <v>401</v>
      </c>
      <c r="F1614" s="207" t="s">
        <v>402</v>
      </c>
      <c r="G1614" s="207" t="s">
        <v>81</v>
      </c>
      <c r="H1614" s="207" t="s">
        <v>328</v>
      </c>
      <c r="I1614" s="209">
        <v>-910680</v>
      </c>
      <c r="J1614" s="204"/>
      <c r="K1614" s="210" t="s">
        <v>311</v>
      </c>
      <c r="L1614" s="78"/>
      <c r="M1614" s="78"/>
      <c r="N1614" s="78"/>
      <c r="O1614" s="149"/>
    </row>
    <row r="1615" spans="1:15" ht="15" customHeight="1" x14ac:dyDescent="0.35">
      <c r="A1615" s="201" t="s">
        <v>622</v>
      </c>
      <c r="B1615" s="207" t="s">
        <v>623</v>
      </c>
      <c r="C1615" s="208" t="s">
        <v>286</v>
      </c>
      <c r="D1615" s="207" t="s">
        <v>287</v>
      </c>
      <c r="E1615" s="207" t="s">
        <v>456</v>
      </c>
      <c r="F1615" s="207" t="s">
        <v>457</v>
      </c>
      <c r="G1615" s="207" t="s">
        <v>81</v>
      </c>
      <c r="H1615" s="207" t="s">
        <v>328</v>
      </c>
      <c r="I1615" s="209">
        <v>-146983</v>
      </c>
      <c r="J1615" s="204"/>
      <c r="K1615" s="210" t="s">
        <v>311</v>
      </c>
      <c r="L1615" s="78"/>
      <c r="M1615" s="78"/>
      <c r="N1615" s="78"/>
      <c r="O1615" s="149"/>
    </row>
    <row r="1616" spans="1:15" ht="15" customHeight="1" x14ac:dyDescent="0.35">
      <c r="A1616" s="201" t="s">
        <v>622</v>
      </c>
      <c r="B1616" s="207" t="s">
        <v>623</v>
      </c>
      <c r="C1616" s="208" t="s">
        <v>286</v>
      </c>
      <c r="D1616" s="207" t="s">
        <v>287</v>
      </c>
      <c r="E1616" s="207" t="s">
        <v>320</v>
      </c>
      <c r="F1616" s="207" t="s">
        <v>313</v>
      </c>
      <c r="G1616" s="207" t="s">
        <v>81</v>
      </c>
      <c r="H1616" s="207" t="s">
        <v>328</v>
      </c>
      <c r="I1616" s="209">
        <v>-34846.9</v>
      </c>
      <c r="J1616" s="204"/>
      <c r="K1616" s="210" t="s">
        <v>314</v>
      </c>
      <c r="L1616" s="78"/>
      <c r="M1616" s="78"/>
      <c r="N1616" s="78"/>
      <c r="O1616" s="149"/>
    </row>
    <row r="1617" spans="1:15" ht="15" customHeight="1" x14ac:dyDescent="0.35">
      <c r="A1617" s="201" t="s">
        <v>622</v>
      </c>
      <c r="B1617" s="207" t="s">
        <v>623</v>
      </c>
      <c r="C1617" s="208" t="s">
        <v>286</v>
      </c>
      <c r="D1617" s="207" t="s">
        <v>287</v>
      </c>
      <c r="E1617" s="207" t="s">
        <v>320</v>
      </c>
      <c r="F1617" s="207" t="s">
        <v>313</v>
      </c>
      <c r="G1617" s="207" t="s">
        <v>421</v>
      </c>
      <c r="H1617" s="207" t="s">
        <v>422</v>
      </c>
      <c r="I1617" s="209">
        <v>-215.57</v>
      </c>
      <c r="J1617" s="204"/>
      <c r="K1617" s="210" t="s">
        <v>324</v>
      </c>
      <c r="L1617" s="78"/>
      <c r="M1617" s="78"/>
      <c r="N1617" s="78"/>
      <c r="O1617" s="149"/>
    </row>
    <row r="1618" spans="1:15" ht="15" customHeight="1" x14ac:dyDescent="0.35">
      <c r="A1618" s="201" t="s">
        <v>622</v>
      </c>
      <c r="B1618" s="207" t="s">
        <v>623</v>
      </c>
      <c r="C1618" s="208" t="s">
        <v>458</v>
      </c>
      <c r="D1618" s="207" t="s">
        <v>459</v>
      </c>
      <c r="E1618" s="207" t="s">
        <v>367</v>
      </c>
      <c r="F1618" s="207" t="s">
        <v>368</v>
      </c>
      <c r="G1618" s="207" t="s">
        <v>81</v>
      </c>
      <c r="H1618" s="207" t="s">
        <v>328</v>
      </c>
      <c r="I1618" s="209">
        <v>980.7</v>
      </c>
      <c r="J1618" s="204"/>
      <c r="K1618" s="210" t="s">
        <v>292</v>
      </c>
      <c r="L1618" s="78"/>
      <c r="M1618" s="78"/>
      <c r="N1618" s="78"/>
      <c r="O1618" s="149"/>
    </row>
    <row r="1619" spans="1:15" ht="15" customHeight="1" x14ac:dyDescent="0.35">
      <c r="A1619" s="201" t="s">
        <v>622</v>
      </c>
      <c r="B1619" s="207" t="s">
        <v>623</v>
      </c>
      <c r="C1619" s="208" t="s">
        <v>458</v>
      </c>
      <c r="D1619" s="207" t="s">
        <v>459</v>
      </c>
      <c r="E1619" s="207" t="s">
        <v>373</v>
      </c>
      <c r="F1619" s="207" t="s">
        <v>374</v>
      </c>
      <c r="G1619" s="207" t="s">
        <v>81</v>
      </c>
      <c r="H1619" s="207" t="s">
        <v>328</v>
      </c>
      <c r="I1619" s="209">
        <v>393211.8</v>
      </c>
      <c r="J1619" s="204"/>
      <c r="K1619" s="210" t="s">
        <v>292</v>
      </c>
      <c r="L1619" s="78"/>
      <c r="M1619" s="78"/>
      <c r="N1619" s="78"/>
      <c r="O1619" s="149"/>
    </row>
    <row r="1620" spans="1:15" ht="15" customHeight="1" x14ac:dyDescent="0.35">
      <c r="A1620" s="201" t="s">
        <v>622</v>
      </c>
      <c r="B1620" s="207" t="s">
        <v>623</v>
      </c>
      <c r="C1620" s="208" t="s">
        <v>458</v>
      </c>
      <c r="D1620" s="207" t="s">
        <v>459</v>
      </c>
      <c r="E1620" s="207" t="s">
        <v>482</v>
      </c>
      <c r="F1620" s="207" t="s">
        <v>483</v>
      </c>
      <c r="G1620" s="207" t="s">
        <v>81</v>
      </c>
      <c r="H1620" s="207" t="s">
        <v>328</v>
      </c>
      <c r="I1620" s="209">
        <v>154.18</v>
      </c>
      <c r="J1620" s="204"/>
      <c r="K1620" s="210" t="s">
        <v>292</v>
      </c>
      <c r="L1620" s="78"/>
      <c r="M1620" s="78"/>
      <c r="N1620" s="78"/>
      <c r="O1620" s="149"/>
    </row>
    <row r="1621" spans="1:15" ht="15" customHeight="1" x14ac:dyDescent="0.35">
      <c r="A1621" s="201" t="s">
        <v>622</v>
      </c>
      <c r="B1621" s="207" t="s">
        <v>623</v>
      </c>
      <c r="C1621" s="208" t="s">
        <v>458</v>
      </c>
      <c r="D1621" s="207" t="s">
        <v>459</v>
      </c>
      <c r="E1621" s="207" t="s">
        <v>312</v>
      </c>
      <c r="F1621" s="207" t="s">
        <v>313</v>
      </c>
      <c r="G1621" s="207" t="s">
        <v>81</v>
      </c>
      <c r="H1621" s="207" t="s">
        <v>328</v>
      </c>
      <c r="I1621" s="209">
        <v>59004.26</v>
      </c>
      <c r="J1621" s="204"/>
      <c r="K1621" s="210" t="s">
        <v>306</v>
      </c>
      <c r="L1621" s="78"/>
      <c r="M1621" s="78"/>
      <c r="N1621" s="78"/>
      <c r="O1621" s="149"/>
    </row>
    <row r="1622" spans="1:15" ht="15" customHeight="1" x14ac:dyDescent="0.35">
      <c r="A1622" s="201" t="s">
        <v>622</v>
      </c>
      <c r="B1622" s="207" t="s">
        <v>623</v>
      </c>
      <c r="C1622" s="208" t="s">
        <v>458</v>
      </c>
      <c r="D1622" s="207" t="s">
        <v>459</v>
      </c>
      <c r="E1622" s="207" t="s">
        <v>460</v>
      </c>
      <c r="F1622" s="207" t="s">
        <v>461</v>
      </c>
      <c r="G1622" s="207" t="s">
        <v>81</v>
      </c>
      <c r="H1622" s="207" t="s">
        <v>328</v>
      </c>
      <c r="I1622" s="209">
        <v>-387654</v>
      </c>
      <c r="J1622" s="204"/>
      <c r="K1622" s="210" t="s">
        <v>315</v>
      </c>
      <c r="L1622" s="78"/>
      <c r="M1622" s="78"/>
      <c r="N1622" s="78"/>
      <c r="O1622" s="149"/>
    </row>
    <row r="1623" spans="1:15" ht="15" customHeight="1" x14ac:dyDescent="0.35">
      <c r="A1623" s="201" t="s">
        <v>622</v>
      </c>
      <c r="B1623" s="207" t="s">
        <v>623</v>
      </c>
      <c r="C1623" s="208" t="s">
        <v>458</v>
      </c>
      <c r="D1623" s="207" t="s">
        <v>459</v>
      </c>
      <c r="E1623" s="207" t="s">
        <v>320</v>
      </c>
      <c r="F1623" s="207" t="s">
        <v>313</v>
      </c>
      <c r="G1623" s="207" t="s">
        <v>81</v>
      </c>
      <c r="H1623" s="207" t="s">
        <v>328</v>
      </c>
      <c r="I1623" s="209">
        <v>-59004.26</v>
      </c>
      <c r="J1623" s="204"/>
      <c r="K1623" s="210" t="s">
        <v>314</v>
      </c>
      <c r="L1623" s="78"/>
      <c r="M1623" s="78"/>
      <c r="N1623" s="78"/>
      <c r="O1623" s="149"/>
    </row>
    <row r="1624" spans="1:15" ht="15" customHeight="1" x14ac:dyDescent="0.35">
      <c r="A1624" s="201" t="s">
        <v>622</v>
      </c>
      <c r="B1624" s="207" t="s">
        <v>623</v>
      </c>
      <c r="C1624" s="208" t="s">
        <v>458</v>
      </c>
      <c r="D1624" s="207" t="s">
        <v>459</v>
      </c>
      <c r="E1624" s="207" t="s">
        <v>430</v>
      </c>
      <c r="F1624" s="207" t="s">
        <v>431</v>
      </c>
      <c r="G1624" s="207" t="s">
        <v>81</v>
      </c>
      <c r="H1624" s="207" t="s">
        <v>328</v>
      </c>
      <c r="I1624" s="209">
        <v>-1379.49</v>
      </c>
      <c r="J1624" s="204"/>
      <c r="K1624" s="210" t="s">
        <v>325</v>
      </c>
      <c r="L1624" s="78"/>
      <c r="M1624" s="78"/>
      <c r="N1624" s="78"/>
      <c r="O1624" s="149"/>
    </row>
    <row r="1625" spans="1:15" ht="15" customHeight="1" x14ac:dyDescent="0.35">
      <c r="A1625" s="201" t="s">
        <v>628</v>
      </c>
      <c r="B1625" s="207" t="s">
        <v>629</v>
      </c>
      <c r="C1625" s="208" t="s">
        <v>286</v>
      </c>
      <c r="D1625" s="207" t="s">
        <v>287</v>
      </c>
      <c r="E1625" s="207" t="s">
        <v>379</v>
      </c>
      <c r="F1625" s="207" t="s">
        <v>380</v>
      </c>
      <c r="G1625" s="207" t="s">
        <v>81</v>
      </c>
      <c r="H1625" s="207" t="s">
        <v>328</v>
      </c>
      <c r="I1625" s="209">
        <v>8000</v>
      </c>
      <c r="J1625" s="204"/>
      <c r="K1625" s="210" t="s">
        <v>292</v>
      </c>
      <c r="L1625" s="78"/>
      <c r="M1625" s="78"/>
      <c r="N1625" s="78"/>
      <c r="O1625" s="149"/>
    </row>
    <row r="1626" spans="1:15" ht="15" customHeight="1" x14ac:dyDescent="0.35">
      <c r="A1626" s="201" t="s">
        <v>630</v>
      </c>
      <c r="B1626" s="207" t="s">
        <v>631</v>
      </c>
      <c r="C1626" s="208" t="s">
        <v>286</v>
      </c>
      <c r="D1626" s="207" t="s">
        <v>287</v>
      </c>
      <c r="E1626" s="207" t="s">
        <v>345</v>
      </c>
      <c r="F1626" s="207" t="s">
        <v>346</v>
      </c>
      <c r="G1626" s="207" t="s">
        <v>81</v>
      </c>
      <c r="H1626" s="207" t="s">
        <v>328</v>
      </c>
      <c r="I1626" s="209">
        <v>3770230.33</v>
      </c>
      <c r="J1626" s="204"/>
      <c r="K1626" s="210" t="s">
        <v>293</v>
      </c>
      <c r="L1626" s="78"/>
      <c r="M1626" s="78"/>
      <c r="N1626" s="78"/>
      <c r="O1626" s="149"/>
    </row>
    <row r="1627" spans="1:15" ht="15" customHeight="1" x14ac:dyDescent="0.35">
      <c r="A1627" s="201" t="s">
        <v>630</v>
      </c>
      <c r="B1627" s="207" t="s">
        <v>631</v>
      </c>
      <c r="C1627" s="208" t="s">
        <v>286</v>
      </c>
      <c r="D1627" s="207" t="s">
        <v>287</v>
      </c>
      <c r="E1627" s="207" t="s">
        <v>363</v>
      </c>
      <c r="F1627" s="207" t="s">
        <v>364</v>
      </c>
      <c r="G1627" s="207" t="s">
        <v>81</v>
      </c>
      <c r="H1627" s="207" t="s">
        <v>328</v>
      </c>
      <c r="I1627" s="209">
        <v>262998.96999999997</v>
      </c>
      <c r="J1627" s="204"/>
      <c r="K1627" s="210" t="s">
        <v>293</v>
      </c>
      <c r="L1627" s="78"/>
      <c r="M1627" s="78"/>
      <c r="N1627" s="78"/>
      <c r="O1627" s="149"/>
    </row>
    <row r="1628" spans="1:15" ht="15" customHeight="1" x14ac:dyDescent="0.35">
      <c r="A1628" s="201" t="s">
        <v>630</v>
      </c>
      <c r="B1628" s="207" t="s">
        <v>631</v>
      </c>
      <c r="C1628" s="208" t="s">
        <v>286</v>
      </c>
      <c r="D1628" s="207" t="s">
        <v>287</v>
      </c>
      <c r="E1628" s="207" t="s">
        <v>446</v>
      </c>
      <c r="F1628" s="207" t="s">
        <v>447</v>
      </c>
      <c r="G1628" s="207" t="s">
        <v>81</v>
      </c>
      <c r="H1628" s="207" t="s">
        <v>328</v>
      </c>
      <c r="I1628" s="209">
        <v>666.68</v>
      </c>
      <c r="J1628" s="204"/>
      <c r="K1628" s="210" t="s">
        <v>293</v>
      </c>
      <c r="L1628" s="78"/>
      <c r="M1628" s="78"/>
      <c r="N1628" s="78"/>
      <c r="O1628" s="149"/>
    </row>
    <row r="1629" spans="1:15" ht="15" customHeight="1" x14ac:dyDescent="0.35">
      <c r="A1629" s="201" t="s">
        <v>630</v>
      </c>
      <c r="B1629" s="207" t="s">
        <v>631</v>
      </c>
      <c r="C1629" s="208" t="s">
        <v>286</v>
      </c>
      <c r="D1629" s="207" t="s">
        <v>287</v>
      </c>
      <c r="E1629" s="207" t="s">
        <v>349</v>
      </c>
      <c r="F1629" s="207" t="s">
        <v>350</v>
      </c>
      <c r="G1629" s="207" t="s">
        <v>81</v>
      </c>
      <c r="H1629" s="207" t="s">
        <v>328</v>
      </c>
      <c r="I1629" s="209">
        <v>565334.63</v>
      </c>
      <c r="J1629" s="204"/>
      <c r="K1629" s="210" t="s">
        <v>296</v>
      </c>
      <c r="L1629" s="78"/>
      <c r="M1629" s="78"/>
      <c r="N1629" s="78"/>
      <c r="O1629" s="149"/>
    </row>
    <row r="1630" spans="1:15" ht="15" customHeight="1" x14ac:dyDescent="0.35">
      <c r="A1630" s="201" t="s">
        <v>630</v>
      </c>
      <c r="B1630" s="207" t="s">
        <v>631</v>
      </c>
      <c r="C1630" s="208" t="s">
        <v>286</v>
      </c>
      <c r="D1630" s="207" t="s">
        <v>287</v>
      </c>
      <c r="E1630" s="207" t="s">
        <v>351</v>
      </c>
      <c r="F1630" s="207" t="s">
        <v>352</v>
      </c>
      <c r="G1630" s="207" t="s">
        <v>81</v>
      </c>
      <c r="H1630" s="207" t="s">
        <v>328</v>
      </c>
      <c r="I1630" s="209">
        <v>4119.79</v>
      </c>
      <c r="J1630" s="204"/>
      <c r="K1630" s="210" t="s">
        <v>293</v>
      </c>
      <c r="L1630" s="78"/>
      <c r="M1630" s="78"/>
      <c r="N1630" s="78"/>
      <c r="O1630" s="149"/>
    </row>
    <row r="1631" spans="1:15" ht="15" customHeight="1" x14ac:dyDescent="0.35">
      <c r="A1631" s="201" t="s">
        <v>630</v>
      </c>
      <c r="B1631" s="207" t="s">
        <v>631</v>
      </c>
      <c r="C1631" s="208" t="s">
        <v>286</v>
      </c>
      <c r="D1631" s="207" t="s">
        <v>287</v>
      </c>
      <c r="E1631" s="207" t="s">
        <v>353</v>
      </c>
      <c r="F1631" s="207" t="s">
        <v>354</v>
      </c>
      <c r="G1631" s="207" t="s">
        <v>81</v>
      </c>
      <c r="H1631" s="207" t="s">
        <v>328</v>
      </c>
      <c r="I1631" s="209">
        <v>-4119.79</v>
      </c>
      <c r="J1631" s="204"/>
      <c r="K1631" s="210" t="s">
        <v>293</v>
      </c>
      <c r="L1631" s="78"/>
      <c r="M1631" s="78"/>
      <c r="N1631" s="78"/>
      <c r="O1631" s="149"/>
    </row>
    <row r="1632" spans="1:15" ht="15" customHeight="1" x14ac:dyDescent="0.35">
      <c r="A1632" s="201" t="s">
        <v>630</v>
      </c>
      <c r="B1632" s="207" t="s">
        <v>631</v>
      </c>
      <c r="C1632" s="208" t="s">
        <v>286</v>
      </c>
      <c r="D1632" s="207" t="s">
        <v>287</v>
      </c>
      <c r="E1632" s="207" t="s">
        <v>355</v>
      </c>
      <c r="F1632" s="207" t="s">
        <v>356</v>
      </c>
      <c r="G1632" s="207" t="s">
        <v>81</v>
      </c>
      <c r="H1632" s="207" t="s">
        <v>328</v>
      </c>
      <c r="I1632" s="209">
        <v>608805.96</v>
      </c>
      <c r="J1632" s="204"/>
      <c r="K1632" s="210" t="s">
        <v>301</v>
      </c>
      <c r="L1632" s="78"/>
      <c r="M1632" s="78"/>
      <c r="N1632" s="78"/>
      <c r="O1632" s="149"/>
    </row>
    <row r="1633" spans="1:15" ht="15" customHeight="1" x14ac:dyDescent="0.35">
      <c r="A1633" s="201" t="s">
        <v>630</v>
      </c>
      <c r="B1633" s="207" t="s">
        <v>631</v>
      </c>
      <c r="C1633" s="208" t="s">
        <v>286</v>
      </c>
      <c r="D1633" s="207" t="s">
        <v>287</v>
      </c>
      <c r="E1633" s="207" t="s">
        <v>415</v>
      </c>
      <c r="F1633" s="207" t="s">
        <v>416</v>
      </c>
      <c r="G1633" s="207" t="s">
        <v>81</v>
      </c>
      <c r="H1633" s="207" t="s">
        <v>328</v>
      </c>
      <c r="I1633" s="209">
        <v>513.91999999999996</v>
      </c>
      <c r="J1633" s="204"/>
      <c r="K1633" s="210" t="s">
        <v>292</v>
      </c>
      <c r="L1633" s="78"/>
      <c r="M1633" s="78"/>
      <c r="N1633" s="78"/>
      <c r="O1633" s="149"/>
    </row>
    <row r="1634" spans="1:15" ht="15" customHeight="1" x14ac:dyDescent="0.35">
      <c r="A1634" s="201" t="s">
        <v>630</v>
      </c>
      <c r="B1634" s="207" t="s">
        <v>631</v>
      </c>
      <c r="C1634" s="208" t="s">
        <v>286</v>
      </c>
      <c r="D1634" s="207" t="s">
        <v>287</v>
      </c>
      <c r="E1634" s="207" t="s">
        <v>375</v>
      </c>
      <c r="F1634" s="207" t="s">
        <v>376</v>
      </c>
      <c r="G1634" s="207" t="s">
        <v>81</v>
      </c>
      <c r="H1634" s="207" t="s">
        <v>328</v>
      </c>
      <c r="I1634" s="209">
        <v>2449.1999999999998</v>
      </c>
      <c r="J1634" s="204"/>
      <c r="K1634" s="210" t="s">
        <v>292</v>
      </c>
      <c r="L1634" s="78"/>
      <c r="M1634" s="78"/>
      <c r="N1634" s="78"/>
      <c r="O1634" s="149"/>
    </row>
    <row r="1635" spans="1:15" ht="15" customHeight="1" x14ac:dyDescent="0.35">
      <c r="A1635" s="201" t="s">
        <v>630</v>
      </c>
      <c r="B1635" s="207" t="s">
        <v>631</v>
      </c>
      <c r="C1635" s="208" t="s">
        <v>286</v>
      </c>
      <c r="D1635" s="207" t="s">
        <v>287</v>
      </c>
      <c r="E1635" s="207" t="s">
        <v>359</v>
      </c>
      <c r="F1635" s="207" t="s">
        <v>360</v>
      </c>
      <c r="G1635" s="207" t="s">
        <v>81</v>
      </c>
      <c r="H1635" s="207" t="s">
        <v>328</v>
      </c>
      <c r="I1635" s="209">
        <v>520</v>
      </c>
      <c r="J1635" s="204"/>
      <c r="K1635" s="210" t="s">
        <v>292</v>
      </c>
      <c r="L1635" s="78"/>
      <c r="M1635" s="78"/>
      <c r="N1635" s="78"/>
      <c r="O1635" s="149"/>
    </row>
    <row r="1636" spans="1:15" ht="15" customHeight="1" x14ac:dyDescent="0.35">
      <c r="A1636" s="201" t="s">
        <v>630</v>
      </c>
      <c r="B1636" s="207" t="s">
        <v>631</v>
      </c>
      <c r="C1636" s="208" t="s">
        <v>286</v>
      </c>
      <c r="D1636" s="207" t="s">
        <v>287</v>
      </c>
      <c r="E1636" s="207" t="s">
        <v>383</v>
      </c>
      <c r="F1636" s="207" t="s">
        <v>384</v>
      </c>
      <c r="G1636" s="207" t="s">
        <v>81</v>
      </c>
      <c r="H1636" s="207" t="s">
        <v>328</v>
      </c>
      <c r="I1636" s="209">
        <v>56.52</v>
      </c>
      <c r="J1636" s="204"/>
      <c r="K1636" s="210" t="s">
        <v>292</v>
      </c>
      <c r="L1636" s="78"/>
      <c r="M1636" s="78"/>
      <c r="N1636" s="78"/>
      <c r="O1636" s="149"/>
    </row>
    <row r="1637" spans="1:15" ht="15" customHeight="1" x14ac:dyDescent="0.35">
      <c r="A1637" s="201" t="s">
        <v>630</v>
      </c>
      <c r="B1637" s="207" t="s">
        <v>631</v>
      </c>
      <c r="C1637" s="208" t="s">
        <v>286</v>
      </c>
      <c r="D1637" s="207" t="s">
        <v>287</v>
      </c>
      <c r="E1637" s="207" t="s">
        <v>312</v>
      </c>
      <c r="F1637" s="207" t="s">
        <v>313</v>
      </c>
      <c r="G1637" s="207" t="s">
        <v>81</v>
      </c>
      <c r="H1637" s="207" t="s">
        <v>328</v>
      </c>
      <c r="I1637" s="209">
        <v>749.26</v>
      </c>
      <c r="J1637" s="204"/>
      <c r="K1637" s="210" t="s">
        <v>306</v>
      </c>
      <c r="L1637" s="78"/>
      <c r="M1637" s="78"/>
      <c r="N1637" s="78"/>
      <c r="O1637" s="149"/>
    </row>
    <row r="1638" spans="1:15" ht="15" customHeight="1" x14ac:dyDescent="0.35">
      <c r="A1638" s="201" t="s">
        <v>630</v>
      </c>
      <c r="B1638" s="207" t="s">
        <v>631</v>
      </c>
      <c r="C1638" s="208" t="s">
        <v>286</v>
      </c>
      <c r="D1638" s="207" t="s">
        <v>287</v>
      </c>
      <c r="E1638" s="207" t="s">
        <v>512</v>
      </c>
      <c r="F1638" s="207" t="s">
        <v>513</v>
      </c>
      <c r="G1638" s="207" t="s">
        <v>81</v>
      </c>
      <c r="H1638" s="207" t="s">
        <v>328</v>
      </c>
      <c r="I1638" s="209">
        <v>-122852</v>
      </c>
      <c r="J1638" s="204"/>
      <c r="K1638" s="210" t="s">
        <v>316</v>
      </c>
      <c r="L1638" s="78"/>
      <c r="M1638" s="78"/>
      <c r="N1638" s="78"/>
      <c r="O1638" s="149"/>
    </row>
    <row r="1639" spans="1:15" ht="15" customHeight="1" x14ac:dyDescent="0.35">
      <c r="A1639" s="201" t="s">
        <v>630</v>
      </c>
      <c r="B1639" s="207" t="s">
        <v>631</v>
      </c>
      <c r="C1639" s="208" t="s">
        <v>286</v>
      </c>
      <c r="D1639" s="207" t="s">
        <v>287</v>
      </c>
      <c r="E1639" s="207" t="s">
        <v>401</v>
      </c>
      <c r="F1639" s="207" t="s">
        <v>402</v>
      </c>
      <c r="G1639" s="207" t="s">
        <v>81</v>
      </c>
      <c r="H1639" s="207" t="s">
        <v>328</v>
      </c>
      <c r="I1639" s="209">
        <v>-201646</v>
      </c>
      <c r="J1639" s="204"/>
      <c r="K1639" s="210" t="s">
        <v>311</v>
      </c>
      <c r="L1639" s="78"/>
      <c r="M1639" s="78"/>
      <c r="N1639" s="78"/>
      <c r="O1639" s="149"/>
    </row>
    <row r="1640" spans="1:15" ht="15" customHeight="1" x14ac:dyDescent="0.35">
      <c r="A1640" s="201" t="s">
        <v>630</v>
      </c>
      <c r="B1640" s="207" t="s">
        <v>631</v>
      </c>
      <c r="C1640" s="208" t="s">
        <v>286</v>
      </c>
      <c r="D1640" s="207" t="s">
        <v>287</v>
      </c>
      <c r="E1640" s="207" t="s">
        <v>320</v>
      </c>
      <c r="F1640" s="207" t="s">
        <v>313</v>
      </c>
      <c r="G1640" s="207" t="s">
        <v>81</v>
      </c>
      <c r="H1640" s="207" t="s">
        <v>328</v>
      </c>
      <c r="I1640" s="209">
        <v>-749.26</v>
      </c>
      <c r="J1640" s="204"/>
      <c r="K1640" s="210" t="s">
        <v>314</v>
      </c>
      <c r="L1640" s="78"/>
      <c r="M1640" s="78"/>
      <c r="N1640" s="78"/>
      <c r="O1640" s="149"/>
    </row>
    <row r="1641" spans="1:15" ht="15" customHeight="1" x14ac:dyDescent="0.35">
      <c r="A1641" s="201" t="s">
        <v>630</v>
      </c>
      <c r="B1641" s="207" t="s">
        <v>631</v>
      </c>
      <c r="C1641" s="208" t="s">
        <v>286</v>
      </c>
      <c r="D1641" s="207" t="s">
        <v>287</v>
      </c>
      <c r="E1641" s="207" t="s">
        <v>405</v>
      </c>
      <c r="F1641" s="207" t="s">
        <v>406</v>
      </c>
      <c r="G1641" s="207" t="s">
        <v>81</v>
      </c>
      <c r="H1641" s="207" t="s">
        <v>328</v>
      </c>
      <c r="I1641" s="209">
        <v>-260</v>
      </c>
      <c r="J1641" s="204"/>
      <c r="K1641" s="210" t="s">
        <v>316</v>
      </c>
      <c r="L1641" s="78"/>
      <c r="M1641" s="78"/>
      <c r="N1641" s="78"/>
      <c r="O1641" s="149"/>
    </row>
    <row r="1642" spans="1:15" ht="15" customHeight="1" x14ac:dyDescent="0.35">
      <c r="A1642" s="201" t="s">
        <v>632</v>
      </c>
      <c r="B1642" s="207" t="s">
        <v>633</v>
      </c>
      <c r="C1642" s="208" t="s">
        <v>286</v>
      </c>
      <c r="D1642" s="207" t="s">
        <v>287</v>
      </c>
      <c r="E1642" s="207" t="s">
        <v>345</v>
      </c>
      <c r="F1642" s="207" t="s">
        <v>346</v>
      </c>
      <c r="G1642" s="207" t="s">
        <v>81</v>
      </c>
      <c r="H1642" s="207" t="s">
        <v>328</v>
      </c>
      <c r="I1642" s="209">
        <v>5699692.8799999999</v>
      </c>
      <c r="J1642" s="204"/>
      <c r="K1642" s="210" t="s">
        <v>293</v>
      </c>
      <c r="L1642" s="78"/>
      <c r="M1642" s="78"/>
      <c r="N1642" s="78"/>
      <c r="O1642" s="149"/>
    </row>
    <row r="1643" spans="1:15" ht="15" customHeight="1" x14ac:dyDescent="0.35">
      <c r="A1643" s="201" t="s">
        <v>632</v>
      </c>
      <c r="B1643" s="207" t="s">
        <v>633</v>
      </c>
      <c r="C1643" s="208" t="s">
        <v>286</v>
      </c>
      <c r="D1643" s="207" t="s">
        <v>287</v>
      </c>
      <c r="E1643" s="207" t="s">
        <v>363</v>
      </c>
      <c r="F1643" s="207" t="s">
        <v>364</v>
      </c>
      <c r="G1643" s="207" t="s">
        <v>81</v>
      </c>
      <c r="H1643" s="207" t="s">
        <v>328</v>
      </c>
      <c r="I1643" s="209">
        <v>315279.18</v>
      </c>
      <c r="J1643" s="204"/>
      <c r="K1643" s="210" t="s">
        <v>293</v>
      </c>
      <c r="L1643" s="78"/>
      <c r="M1643" s="78"/>
      <c r="N1643" s="78"/>
      <c r="O1643" s="149"/>
    </row>
    <row r="1644" spans="1:15" ht="15" customHeight="1" x14ac:dyDescent="0.35">
      <c r="A1644" s="201" t="s">
        <v>632</v>
      </c>
      <c r="B1644" s="207" t="s">
        <v>633</v>
      </c>
      <c r="C1644" s="208" t="s">
        <v>286</v>
      </c>
      <c r="D1644" s="207" t="s">
        <v>287</v>
      </c>
      <c r="E1644" s="207" t="s">
        <v>365</v>
      </c>
      <c r="F1644" s="207" t="s">
        <v>366</v>
      </c>
      <c r="G1644" s="207" t="s">
        <v>81</v>
      </c>
      <c r="H1644" s="207" t="s">
        <v>328</v>
      </c>
      <c r="I1644" s="209">
        <v>115187.14</v>
      </c>
      <c r="J1644" s="204"/>
      <c r="K1644" s="210" t="s">
        <v>293</v>
      </c>
      <c r="L1644" s="78"/>
      <c r="M1644" s="78"/>
      <c r="N1644" s="78"/>
      <c r="O1644" s="149"/>
    </row>
    <row r="1645" spans="1:15" ht="15" customHeight="1" x14ac:dyDescent="0.35">
      <c r="A1645" s="201" t="s">
        <v>632</v>
      </c>
      <c r="B1645" s="207" t="s">
        <v>633</v>
      </c>
      <c r="C1645" s="208" t="s">
        <v>286</v>
      </c>
      <c r="D1645" s="207" t="s">
        <v>287</v>
      </c>
      <c r="E1645" s="207" t="s">
        <v>442</v>
      </c>
      <c r="F1645" s="207" t="s">
        <v>443</v>
      </c>
      <c r="G1645" s="207" t="s">
        <v>428</v>
      </c>
      <c r="H1645" s="207" t="s">
        <v>429</v>
      </c>
      <c r="I1645" s="209">
        <v>21946.99</v>
      </c>
      <c r="J1645" s="204"/>
      <c r="K1645" s="210" t="s">
        <v>324</v>
      </c>
      <c r="L1645" s="78"/>
      <c r="M1645" s="78"/>
      <c r="N1645" s="78"/>
      <c r="O1645" s="149"/>
    </row>
    <row r="1646" spans="1:15" ht="15" customHeight="1" x14ac:dyDescent="0.35">
      <c r="A1646" s="201" t="s">
        <v>632</v>
      </c>
      <c r="B1646" s="207" t="s">
        <v>633</v>
      </c>
      <c r="C1646" s="208" t="s">
        <v>286</v>
      </c>
      <c r="D1646" s="207" t="s">
        <v>287</v>
      </c>
      <c r="E1646" s="207" t="s">
        <v>444</v>
      </c>
      <c r="F1646" s="207" t="s">
        <v>445</v>
      </c>
      <c r="G1646" s="207" t="s">
        <v>81</v>
      </c>
      <c r="H1646" s="207" t="s">
        <v>328</v>
      </c>
      <c r="I1646" s="209">
        <v>37447.31</v>
      </c>
      <c r="J1646" s="204"/>
      <c r="K1646" s="210" t="s">
        <v>293</v>
      </c>
      <c r="L1646" s="78"/>
      <c r="M1646" s="78"/>
      <c r="N1646" s="78"/>
      <c r="O1646" s="149"/>
    </row>
    <row r="1647" spans="1:15" ht="15" customHeight="1" x14ac:dyDescent="0.35">
      <c r="A1647" s="201" t="s">
        <v>632</v>
      </c>
      <c r="B1647" s="207" t="s">
        <v>633</v>
      </c>
      <c r="C1647" s="208" t="s">
        <v>286</v>
      </c>
      <c r="D1647" s="207" t="s">
        <v>287</v>
      </c>
      <c r="E1647" s="207" t="s">
        <v>347</v>
      </c>
      <c r="F1647" s="207" t="s">
        <v>348</v>
      </c>
      <c r="G1647" s="207" t="s">
        <v>81</v>
      </c>
      <c r="H1647" s="207" t="s">
        <v>328</v>
      </c>
      <c r="I1647" s="209">
        <v>61400.77</v>
      </c>
      <c r="J1647" s="204"/>
      <c r="K1647" s="210" t="s">
        <v>293</v>
      </c>
      <c r="L1647" s="78"/>
      <c r="M1647" s="78"/>
      <c r="N1647" s="78"/>
      <c r="O1647" s="149"/>
    </row>
    <row r="1648" spans="1:15" ht="15" customHeight="1" x14ac:dyDescent="0.35">
      <c r="A1648" s="201" t="s">
        <v>632</v>
      </c>
      <c r="B1648" s="207" t="s">
        <v>633</v>
      </c>
      <c r="C1648" s="208" t="s">
        <v>286</v>
      </c>
      <c r="D1648" s="207" t="s">
        <v>287</v>
      </c>
      <c r="E1648" s="207" t="s">
        <v>446</v>
      </c>
      <c r="F1648" s="207" t="s">
        <v>447</v>
      </c>
      <c r="G1648" s="207" t="s">
        <v>81</v>
      </c>
      <c r="H1648" s="207" t="s">
        <v>328</v>
      </c>
      <c r="I1648" s="209">
        <v>19598.2</v>
      </c>
      <c r="J1648" s="204"/>
      <c r="K1648" s="210" t="s">
        <v>293</v>
      </c>
      <c r="L1648" s="78"/>
      <c r="M1648" s="78"/>
      <c r="N1648" s="78"/>
      <c r="O1648" s="149"/>
    </row>
    <row r="1649" spans="1:15" ht="15" customHeight="1" x14ac:dyDescent="0.35">
      <c r="A1649" s="201" t="s">
        <v>632</v>
      </c>
      <c r="B1649" s="207" t="s">
        <v>633</v>
      </c>
      <c r="C1649" s="208" t="s">
        <v>286</v>
      </c>
      <c r="D1649" s="207" t="s">
        <v>287</v>
      </c>
      <c r="E1649" s="207" t="s">
        <v>349</v>
      </c>
      <c r="F1649" s="207" t="s">
        <v>350</v>
      </c>
      <c r="G1649" s="207" t="s">
        <v>81</v>
      </c>
      <c r="H1649" s="207" t="s">
        <v>328</v>
      </c>
      <c r="I1649" s="209">
        <v>861540.36</v>
      </c>
      <c r="J1649" s="204"/>
      <c r="K1649" s="210" t="s">
        <v>296</v>
      </c>
      <c r="L1649" s="78"/>
      <c r="M1649" s="78"/>
      <c r="N1649" s="78"/>
      <c r="O1649" s="149"/>
    </row>
    <row r="1650" spans="1:15" ht="15" customHeight="1" x14ac:dyDescent="0.35">
      <c r="A1650" s="201" t="s">
        <v>632</v>
      </c>
      <c r="B1650" s="207" t="s">
        <v>633</v>
      </c>
      <c r="C1650" s="208" t="s">
        <v>286</v>
      </c>
      <c r="D1650" s="207" t="s">
        <v>287</v>
      </c>
      <c r="E1650" s="207" t="s">
        <v>349</v>
      </c>
      <c r="F1650" s="207" t="s">
        <v>350</v>
      </c>
      <c r="G1650" s="207" t="s">
        <v>428</v>
      </c>
      <c r="H1650" s="207" t="s">
        <v>429</v>
      </c>
      <c r="I1650" s="209">
        <v>2802.16</v>
      </c>
      <c r="J1650" s="204"/>
      <c r="K1650" s="210" t="s">
        <v>324</v>
      </c>
      <c r="L1650" s="78"/>
      <c r="M1650" s="78"/>
      <c r="N1650" s="78"/>
      <c r="O1650" s="149"/>
    </row>
    <row r="1651" spans="1:15" ht="15" customHeight="1" x14ac:dyDescent="0.35">
      <c r="A1651" s="201" t="s">
        <v>632</v>
      </c>
      <c r="B1651" s="207" t="s">
        <v>633</v>
      </c>
      <c r="C1651" s="208" t="s">
        <v>286</v>
      </c>
      <c r="D1651" s="207" t="s">
        <v>287</v>
      </c>
      <c r="E1651" s="207" t="s">
        <v>351</v>
      </c>
      <c r="F1651" s="207" t="s">
        <v>352</v>
      </c>
      <c r="G1651" s="207" t="s">
        <v>81</v>
      </c>
      <c r="H1651" s="207" t="s">
        <v>328</v>
      </c>
      <c r="I1651" s="209">
        <v>8198.2199999999993</v>
      </c>
      <c r="J1651" s="204"/>
      <c r="K1651" s="210" t="s">
        <v>293</v>
      </c>
      <c r="L1651" s="78"/>
      <c r="M1651" s="78"/>
      <c r="N1651" s="78"/>
      <c r="O1651" s="149"/>
    </row>
    <row r="1652" spans="1:15" ht="15" customHeight="1" x14ac:dyDescent="0.35">
      <c r="A1652" s="201" t="s">
        <v>632</v>
      </c>
      <c r="B1652" s="207" t="s">
        <v>633</v>
      </c>
      <c r="C1652" s="208" t="s">
        <v>286</v>
      </c>
      <c r="D1652" s="207" t="s">
        <v>287</v>
      </c>
      <c r="E1652" s="207" t="s">
        <v>351</v>
      </c>
      <c r="F1652" s="207" t="s">
        <v>352</v>
      </c>
      <c r="G1652" s="207" t="s">
        <v>428</v>
      </c>
      <c r="H1652" s="207" t="s">
        <v>429</v>
      </c>
      <c r="I1652" s="209">
        <v>66.959999999999994</v>
      </c>
      <c r="J1652" s="204"/>
      <c r="K1652" s="210" t="s">
        <v>324</v>
      </c>
      <c r="L1652" s="78"/>
      <c r="M1652" s="78"/>
      <c r="N1652" s="78"/>
      <c r="O1652" s="149"/>
    </row>
    <row r="1653" spans="1:15" ht="15" customHeight="1" x14ac:dyDescent="0.35">
      <c r="A1653" s="201" t="s">
        <v>632</v>
      </c>
      <c r="B1653" s="207" t="s">
        <v>633</v>
      </c>
      <c r="C1653" s="208" t="s">
        <v>286</v>
      </c>
      <c r="D1653" s="207" t="s">
        <v>287</v>
      </c>
      <c r="E1653" s="207" t="s">
        <v>353</v>
      </c>
      <c r="F1653" s="207" t="s">
        <v>354</v>
      </c>
      <c r="G1653" s="207" t="s">
        <v>81</v>
      </c>
      <c r="H1653" s="207" t="s">
        <v>328</v>
      </c>
      <c r="I1653" s="209">
        <v>-8198.2199999999993</v>
      </c>
      <c r="J1653" s="204"/>
      <c r="K1653" s="210" t="s">
        <v>293</v>
      </c>
      <c r="L1653" s="78"/>
      <c r="M1653" s="78"/>
      <c r="N1653" s="78"/>
      <c r="O1653" s="149"/>
    </row>
    <row r="1654" spans="1:15" ht="15" customHeight="1" x14ac:dyDescent="0.35">
      <c r="A1654" s="201" t="s">
        <v>632</v>
      </c>
      <c r="B1654" s="207" t="s">
        <v>633</v>
      </c>
      <c r="C1654" s="208" t="s">
        <v>286</v>
      </c>
      <c r="D1654" s="207" t="s">
        <v>287</v>
      </c>
      <c r="E1654" s="207" t="s">
        <v>353</v>
      </c>
      <c r="F1654" s="207" t="s">
        <v>354</v>
      </c>
      <c r="G1654" s="207" t="s">
        <v>428</v>
      </c>
      <c r="H1654" s="207" t="s">
        <v>429</v>
      </c>
      <c r="I1654" s="209">
        <v>-66.959999999999994</v>
      </c>
      <c r="J1654" s="204"/>
      <c r="K1654" s="210" t="s">
        <v>324</v>
      </c>
      <c r="L1654" s="78"/>
      <c r="M1654" s="78"/>
      <c r="N1654" s="78"/>
      <c r="O1654" s="149"/>
    </row>
    <row r="1655" spans="1:15" ht="15" customHeight="1" x14ac:dyDescent="0.35">
      <c r="A1655" s="201" t="s">
        <v>632</v>
      </c>
      <c r="B1655" s="207" t="s">
        <v>633</v>
      </c>
      <c r="C1655" s="208" t="s">
        <v>286</v>
      </c>
      <c r="D1655" s="207" t="s">
        <v>287</v>
      </c>
      <c r="E1655" s="207" t="s">
        <v>355</v>
      </c>
      <c r="F1655" s="207" t="s">
        <v>356</v>
      </c>
      <c r="G1655" s="207" t="s">
        <v>81</v>
      </c>
      <c r="H1655" s="207" t="s">
        <v>328</v>
      </c>
      <c r="I1655" s="209">
        <v>932673.9</v>
      </c>
      <c r="J1655" s="204"/>
      <c r="K1655" s="210" t="s">
        <v>301</v>
      </c>
      <c r="L1655" s="78"/>
      <c r="M1655" s="78"/>
      <c r="N1655" s="78"/>
      <c r="O1655" s="149"/>
    </row>
    <row r="1656" spans="1:15" ht="15" customHeight="1" x14ac:dyDescent="0.35">
      <c r="A1656" s="201" t="s">
        <v>632</v>
      </c>
      <c r="B1656" s="207" t="s">
        <v>633</v>
      </c>
      <c r="C1656" s="208" t="s">
        <v>286</v>
      </c>
      <c r="D1656" s="207" t="s">
        <v>287</v>
      </c>
      <c r="E1656" s="207" t="s">
        <v>355</v>
      </c>
      <c r="F1656" s="207" t="s">
        <v>356</v>
      </c>
      <c r="G1656" s="207" t="s">
        <v>428</v>
      </c>
      <c r="H1656" s="207" t="s">
        <v>429</v>
      </c>
      <c r="I1656" s="209">
        <v>3499.1</v>
      </c>
      <c r="J1656" s="204"/>
      <c r="K1656" s="210" t="s">
        <v>324</v>
      </c>
      <c r="L1656" s="78"/>
      <c r="M1656" s="78"/>
      <c r="N1656" s="78"/>
      <c r="O1656" s="149"/>
    </row>
    <row r="1657" spans="1:15" ht="15" customHeight="1" x14ac:dyDescent="0.35">
      <c r="A1657" s="201" t="s">
        <v>632</v>
      </c>
      <c r="B1657" s="207" t="s">
        <v>633</v>
      </c>
      <c r="C1657" s="208" t="s">
        <v>286</v>
      </c>
      <c r="D1657" s="207" t="s">
        <v>287</v>
      </c>
      <c r="E1657" s="207" t="s">
        <v>415</v>
      </c>
      <c r="F1657" s="207" t="s">
        <v>416</v>
      </c>
      <c r="G1657" s="207" t="s">
        <v>81</v>
      </c>
      <c r="H1657" s="207" t="s">
        <v>328</v>
      </c>
      <c r="I1657" s="209">
        <v>10956.71</v>
      </c>
      <c r="J1657" s="204"/>
      <c r="K1657" s="210" t="s">
        <v>292</v>
      </c>
      <c r="L1657" s="78"/>
      <c r="M1657" s="78"/>
      <c r="N1657" s="78"/>
      <c r="O1657" s="149"/>
    </row>
    <row r="1658" spans="1:15" ht="15" customHeight="1" x14ac:dyDescent="0.35">
      <c r="A1658" s="201" t="s">
        <v>632</v>
      </c>
      <c r="B1658" s="207" t="s">
        <v>633</v>
      </c>
      <c r="C1658" s="208" t="s">
        <v>286</v>
      </c>
      <c r="D1658" s="207" t="s">
        <v>287</v>
      </c>
      <c r="E1658" s="207" t="s">
        <v>448</v>
      </c>
      <c r="F1658" s="207" t="s">
        <v>449</v>
      </c>
      <c r="G1658" s="207" t="s">
        <v>81</v>
      </c>
      <c r="H1658" s="207" t="s">
        <v>328</v>
      </c>
      <c r="I1658" s="209">
        <v>8816.39</v>
      </c>
      <c r="J1658" s="204"/>
      <c r="K1658" s="210" t="s">
        <v>292</v>
      </c>
      <c r="L1658" s="78"/>
      <c r="M1658" s="78"/>
      <c r="N1658" s="78"/>
      <c r="O1658" s="149"/>
    </row>
    <row r="1659" spans="1:15" ht="15" customHeight="1" x14ac:dyDescent="0.35">
      <c r="A1659" s="201" t="s">
        <v>632</v>
      </c>
      <c r="B1659" s="207" t="s">
        <v>633</v>
      </c>
      <c r="C1659" s="208" t="s">
        <v>286</v>
      </c>
      <c r="D1659" s="207" t="s">
        <v>287</v>
      </c>
      <c r="E1659" s="207" t="s">
        <v>474</v>
      </c>
      <c r="F1659" s="207" t="s">
        <v>475</v>
      </c>
      <c r="G1659" s="207" t="s">
        <v>81</v>
      </c>
      <c r="H1659" s="207" t="s">
        <v>328</v>
      </c>
      <c r="I1659" s="209">
        <v>310.27999999999997</v>
      </c>
      <c r="J1659" s="204"/>
      <c r="K1659" s="210" t="s">
        <v>292</v>
      </c>
      <c r="L1659" s="78"/>
      <c r="M1659" s="78"/>
      <c r="N1659" s="78"/>
      <c r="O1659" s="149"/>
    </row>
    <row r="1660" spans="1:15" ht="15" customHeight="1" x14ac:dyDescent="0.35">
      <c r="A1660" s="201" t="s">
        <v>632</v>
      </c>
      <c r="B1660" s="207" t="s">
        <v>633</v>
      </c>
      <c r="C1660" s="208" t="s">
        <v>286</v>
      </c>
      <c r="D1660" s="207" t="s">
        <v>287</v>
      </c>
      <c r="E1660" s="207" t="s">
        <v>367</v>
      </c>
      <c r="F1660" s="207" t="s">
        <v>368</v>
      </c>
      <c r="G1660" s="207" t="s">
        <v>81</v>
      </c>
      <c r="H1660" s="207" t="s">
        <v>328</v>
      </c>
      <c r="I1660" s="209">
        <v>15315.23</v>
      </c>
      <c r="J1660" s="204"/>
      <c r="K1660" s="210" t="s">
        <v>292</v>
      </c>
      <c r="L1660" s="78"/>
      <c r="M1660" s="78"/>
      <c r="N1660" s="78"/>
      <c r="O1660" s="149"/>
    </row>
    <row r="1661" spans="1:15" ht="15" customHeight="1" x14ac:dyDescent="0.35">
      <c r="A1661" s="201" t="s">
        <v>632</v>
      </c>
      <c r="B1661" s="207" t="s">
        <v>633</v>
      </c>
      <c r="C1661" s="208" t="s">
        <v>286</v>
      </c>
      <c r="D1661" s="207" t="s">
        <v>287</v>
      </c>
      <c r="E1661" s="207" t="s">
        <v>373</v>
      </c>
      <c r="F1661" s="207" t="s">
        <v>374</v>
      </c>
      <c r="G1661" s="207" t="s">
        <v>81</v>
      </c>
      <c r="H1661" s="207" t="s">
        <v>328</v>
      </c>
      <c r="I1661" s="209">
        <v>60.7</v>
      </c>
      <c r="J1661" s="204"/>
      <c r="K1661" s="210" t="s">
        <v>292</v>
      </c>
      <c r="L1661" s="78"/>
      <c r="M1661" s="78"/>
      <c r="N1661" s="78"/>
      <c r="O1661" s="149"/>
    </row>
    <row r="1662" spans="1:15" ht="15" customHeight="1" x14ac:dyDescent="0.35">
      <c r="A1662" s="201" t="s">
        <v>632</v>
      </c>
      <c r="B1662" s="207" t="s">
        <v>633</v>
      </c>
      <c r="C1662" s="208" t="s">
        <v>286</v>
      </c>
      <c r="D1662" s="207" t="s">
        <v>287</v>
      </c>
      <c r="E1662" s="207" t="s">
        <v>375</v>
      </c>
      <c r="F1662" s="207" t="s">
        <v>376</v>
      </c>
      <c r="G1662" s="207" t="s">
        <v>81</v>
      </c>
      <c r="H1662" s="207" t="s">
        <v>328</v>
      </c>
      <c r="I1662" s="209">
        <v>25403.43</v>
      </c>
      <c r="J1662" s="204"/>
      <c r="K1662" s="210" t="s">
        <v>292</v>
      </c>
      <c r="L1662" s="78"/>
      <c r="M1662" s="78"/>
      <c r="N1662" s="78"/>
      <c r="O1662" s="149"/>
    </row>
    <row r="1663" spans="1:15" ht="15" customHeight="1" x14ac:dyDescent="0.35">
      <c r="A1663" s="201" t="s">
        <v>632</v>
      </c>
      <c r="B1663" s="207" t="s">
        <v>633</v>
      </c>
      <c r="C1663" s="208" t="s">
        <v>286</v>
      </c>
      <c r="D1663" s="207" t="s">
        <v>287</v>
      </c>
      <c r="E1663" s="207" t="s">
        <v>377</v>
      </c>
      <c r="F1663" s="207" t="s">
        <v>378</v>
      </c>
      <c r="G1663" s="207" t="s">
        <v>81</v>
      </c>
      <c r="H1663" s="207" t="s">
        <v>328</v>
      </c>
      <c r="I1663" s="209">
        <v>3871.2</v>
      </c>
      <c r="J1663" s="204"/>
      <c r="K1663" s="210" t="s">
        <v>292</v>
      </c>
      <c r="L1663" s="78"/>
      <c r="M1663" s="78"/>
      <c r="N1663" s="78"/>
      <c r="O1663" s="149"/>
    </row>
    <row r="1664" spans="1:15" ht="15" customHeight="1" x14ac:dyDescent="0.35">
      <c r="A1664" s="201" t="s">
        <v>632</v>
      </c>
      <c r="B1664" s="207" t="s">
        <v>633</v>
      </c>
      <c r="C1664" s="208" t="s">
        <v>286</v>
      </c>
      <c r="D1664" s="207" t="s">
        <v>287</v>
      </c>
      <c r="E1664" s="207" t="s">
        <v>288</v>
      </c>
      <c r="F1664" s="207" t="s">
        <v>289</v>
      </c>
      <c r="G1664" s="207" t="s">
        <v>81</v>
      </c>
      <c r="H1664" s="207" t="s">
        <v>328</v>
      </c>
      <c r="I1664" s="209">
        <v>2539</v>
      </c>
      <c r="J1664" s="204"/>
      <c r="K1664" s="210" t="s">
        <v>292</v>
      </c>
      <c r="L1664" s="78"/>
      <c r="M1664" s="78"/>
      <c r="N1664" s="78"/>
      <c r="O1664" s="149"/>
    </row>
    <row r="1665" spans="1:15" ht="15" customHeight="1" x14ac:dyDescent="0.35">
      <c r="A1665" s="201" t="s">
        <v>632</v>
      </c>
      <c r="B1665" s="207" t="s">
        <v>633</v>
      </c>
      <c r="C1665" s="208" t="s">
        <v>286</v>
      </c>
      <c r="D1665" s="207" t="s">
        <v>287</v>
      </c>
      <c r="E1665" s="207" t="s">
        <v>379</v>
      </c>
      <c r="F1665" s="207" t="s">
        <v>380</v>
      </c>
      <c r="G1665" s="207" t="s">
        <v>81</v>
      </c>
      <c r="H1665" s="207" t="s">
        <v>328</v>
      </c>
      <c r="I1665" s="209">
        <v>2880</v>
      </c>
      <c r="J1665" s="204"/>
      <c r="K1665" s="210" t="s">
        <v>292</v>
      </c>
      <c r="L1665" s="78"/>
      <c r="M1665" s="78"/>
      <c r="N1665" s="78"/>
      <c r="O1665" s="149"/>
    </row>
    <row r="1666" spans="1:15" ht="15" customHeight="1" x14ac:dyDescent="0.35">
      <c r="A1666" s="201" t="s">
        <v>632</v>
      </c>
      <c r="B1666" s="207" t="s">
        <v>633</v>
      </c>
      <c r="C1666" s="208" t="s">
        <v>286</v>
      </c>
      <c r="D1666" s="207" t="s">
        <v>287</v>
      </c>
      <c r="E1666" s="207" t="s">
        <v>359</v>
      </c>
      <c r="F1666" s="207" t="s">
        <v>360</v>
      </c>
      <c r="G1666" s="207" t="s">
        <v>81</v>
      </c>
      <c r="H1666" s="207" t="s">
        <v>328</v>
      </c>
      <c r="I1666" s="209">
        <v>6830.22</v>
      </c>
      <c r="J1666" s="204"/>
      <c r="K1666" s="210" t="s">
        <v>292</v>
      </c>
      <c r="L1666" s="78"/>
      <c r="M1666" s="78"/>
      <c r="N1666" s="78"/>
      <c r="O1666" s="149"/>
    </row>
    <row r="1667" spans="1:15" ht="15" customHeight="1" x14ac:dyDescent="0.35">
      <c r="A1667" s="201" t="s">
        <v>632</v>
      </c>
      <c r="B1667" s="207" t="s">
        <v>633</v>
      </c>
      <c r="C1667" s="208" t="s">
        <v>286</v>
      </c>
      <c r="D1667" s="207" t="s">
        <v>287</v>
      </c>
      <c r="E1667" s="207" t="s">
        <v>383</v>
      </c>
      <c r="F1667" s="207" t="s">
        <v>384</v>
      </c>
      <c r="G1667" s="207" t="s">
        <v>81</v>
      </c>
      <c r="H1667" s="207" t="s">
        <v>328</v>
      </c>
      <c r="I1667" s="209">
        <v>169.57</v>
      </c>
      <c r="J1667" s="204"/>
      <c r="K1667" s="210" t="s">
        <v>292</v>
      </c>
      <c r="L1667" s="78"/>
      <c r="M1667" s="78"/>
      <c r="N1667" s="78"/>
      <c r="O1667" s="149"/>
    </row>
    <row r="1668" spans="1:15" ht="15" customHeight="1" x14ac:dyDescent="0.35">
      <c r="A1668" s="201" t="s">
        <v>632</v>
      </c>
      <c r="B1668" s="207" t="s">
        <v>633</v>
      </c>
      <c r="C1668" s="208" t="s">
        <v>286</v>
      </c>
      <c r="D1668" s="207" t="s">
        <v>287</v>
      </c>
      <c r="E1668" s="207" t="s">
        <v>452</v>
      </c>
      <c r="F1668" s="207" t="s">
        <v>453</v>
      </c>
      <c r="G1668" s="207" t="s">
        <v>81</v>
      </c>
      <c r="H1668" s="207" t="s">
        <v>328</v>
      </c>
      <c r="I1668" s="209">
        <v>39088.910000000003</v>
      </c>
      <c r="J1668" s="204"/>
      <c r="K1668" s="210" t="s">
        <v>292</v>
      </c>
      <c r="L1668" s="78"/>
      <c r="M1668" s="78"/>
      <c r="N1668" s="78"/>
      <c r="O1668" s="149"/>
    </row>
    <row r="1669" spans="1:15" ht="15" customHeight="1" x14ac:dyDescent="0.35">
      <c r="A1669" s="201" t="s">
        <v>632</v>
      </c>
      <c r="B1669" s="207" t="s">
        <v>633</v>
      </c>
      <c r="C1669" s="208" t="s">
        <v>286</v>
      </c>
      <c r="D1669" s="207" t="s">
        <v>287</v>
      </c>
      <c r="E1669" s="207" t="s">
        <v>312</v>
      </c>
      <c r="F1669" s="207" t="s">
        <v>313</v>
      </c>
      <c r="G1669" s="207" t="s">
        <v>81</v>
      </c>
      <c r="H1669" s="207" t="s">
        <v>328</v>
      </c>
      <c r="I1669" s="209">
        <v>19952.14</v>
      </c>
      <c r="J1669" s="204"/>
      <c r="K1669" s="210" t="s">
        <v>306</v>
      </c>
      <c r="L1669" s="78"/>
      <c r="M1669" s="78"/>
      <c r="N1669" s="78"/>
      <c r="O1669" s="149"/>
    </row>
    <row r="1670" spans="1:15" ht="15" customHeight="1" x14ac:dyDescent="0.35">
      <c r="A1670" s="201" t="s">
        <v>632</v>
      </c>
      <c r="B1670" s="207" t="s">
        <v>633</v>
      </c>
      <c r="C1670" s="208" t="s">
        <v>286</v>
      </c>
      <c r="D1670" s="207" t="s">
        <v>287</v>
      </c>
      <c r="E1670" s="207" t="s">
        <v>454</v>
      </c>
      <c r="F1670" s="207" t="s">
        <v>455</v>
      </c>
      <c r="G1670" s="207" t="s">
        <v>81</v>
      </c>
      <c r="H1670" s="207" t="s">
        <v>328</v>
      </c>
      <c r="I1670" s="209">
        <v>-747601</v>
      </c>
      <c r="J1670" s="204"/>
      <c r="K1670" s="210" t="s">
        <v>317</v>
      </c>
      <c r="L1670" s="78"/>
      <c r="M1670" s="78"/>
      <c r="N1670" s="78"/>
      <c r="O1670" s="149"/>
    </row>
    <row r="1671" spans="1:15" ht="15" customHeight="1" x14ac:dyDescent="0.35">
      <c r="A1671" s="201" t="s">
        <v>632</v>
      </c>
      <c r="B1671" s="207" t="s">
        <v>633</v>
      </c>
      <c r="C1671" s="208" t="s">
        <v>286</v>
      </c>
      <c r="D1671" s="207" t="s">
        <v>287</v>
      </c>
      <c r="E1671" s="207" t="s">
        <v>401</v>
      </c>
      <c r="F1671" s="207" t="s">
        <v>402</v>
      </c>
      <c r="G1671" s="207" t="s">
        <v>81</v>
      </c>
      <c r="H1671" s="207" t="s">
        <v>328</v>
      </c>
      <c r="I1671" s="209">
        <v>-549694</v>
      </c>
      <c r="J1671" s="204"/>
      <c r="K1671" s="210" t="s">
        <v>311</v>
      </c>
      <c r="L1671" s="78"/>
      <c r="M1671" s="78"/>
      <c r="N1671" s="78"/>
      <c r="O1671" s="149"/>
    </row>
    <row r="1672" spans="1:15" ht="15" customHeight="1" x14ac:dyDescent="0.35">
      <c r="A1672" s="201" t="s">
        <v>632</v>
      </c>
      <c r="B1672" s="207" t="s">
        <v>633</v>
      </c>
      <c r="C1672" s="208" t="s">
        <v>286</v>
      </c>
      <c r="D1672" s="207" t="s">
        <v>287</v>
      </c>
      <c r="E1672" s="207" t="s">
        <v>320</v>
      </c>
      <c r="F1672" s="207" t="s">
        <v>313</v>
      </c>
      <c r="G1672" s="207" t="s">
        <v>81</v>
      </c>
      <c r="H1672" s="207" t="s">
        <v>328</v>
      </c>
      <c r="I1672" s="209">
        <v>-19952.14</v>
      </c>
      <c r="J1672" s="204"/>
      <c r="K1672" s="210" t="s">
        <v>314</v>
      </c>
      <c r="L1672" s="78"/>
      <c r="M1672" s="78"/>
      <c r="N1672" s="78"/>
      <c r="O1672" s="149"/>
    </row>
    <row r="1673" spans="1:15" ht="15" customHeight="1" x14ac:dyDescent="0.35">
      <c r="A1673" s="201" t="s">
        <v>632</v>
      </c>
      <c r="B1673" s="207" t="s">
        <v>633</v>
      </c>
      <c r="C1673" s="208" t="s">
        <v>458</v>
      </c>
      <c r="D1673" s="207" t="s">
        <v>459</v>
      </c>
      <c r="E1673" s="207" t="s">
        <v>367</v>
      </c>
      <c r="F1673" s="207" t="s">
        <v>368</v>
      </c>
      <c r="G1673" s="207" t="s">
        <v>81</v>
      </c>
      <c r="H1673" s="207" t="s">
        <v>328</v>
      </c>
      <c r="I1673" s="209">
        <v>3335.75</v>
      </c>
      <c r="J1673" s="204"/>
      <c r="K1673" s="210" t="s">
        <v>292</v>
      </c>
      <c r="L1673" s="78"/>
      <c r="M1673" s="78"/>
      <c r="N1673" s="78"/>
      <c r="O1673" s="149"/>
    </row>
    <row r="1674" spans="1:15" ht="15" customHeight="1" x14ac:dyDescent="0.35">
      <c r="A1674" s="201" t="s">
        <v>632</v>
      </c>
      <c r="B1674" s="207" t="s">
        <v>633</v>
      </c>
      <c r="C1674" s="208" t="s">
        <v>458</v>
      </c>
      <c r="D1674" s="207" t="s">
        <v>459</v>
      </c>
      <c r="E1674" s="207" t="s">
        <v>373</v>
      </c>
      <c r="F1674" s="207" t="s">
        <v>374</v>
      </c>
      <c r="G1674" s="207" t="s">
        <v>81</v>
      </c>
      <c r="H1674" s="207" t="s">
        <v>328</v>
      </c>
      <c r="I1674" s="209">
        <v>202650.57</v>
      </c>
      <c r="J1674" s="204"/>
      <c r="K1674" s="210" t="s">
        <v>292</v>
      </c>
      <c r="L1674" s="78"/>
      <c r="M1674" s="78"/>
      <c r="N1674" s="78"/>
      <c r="O1674" s="149"/>
    </row>
    <row r="1675" spans="1:15" ht="15" customHeight="1" x14ac:dyDescent="0.35">
      <c r="A1675" s="201" t="s">
        <v>632</v>
      </c>
      <c r="B1675" s="207" t="s">
        <v>633</v>
      </c>
      <c r="C1675" s="208" t="s">
        <v>458</v>
      </c>
      <c r="D1675" s="207" t="s">
        <v>459</v>
      </c>
      <c r="E1675" s="207" t="s">
        <v>452</v>
      </c>
      <c r="F1675" s="207" t="s">
        <v>453</v>
      </c>
      <c r="G1675" s="207" t="s">
        <v>81</v>
      </c>
      <c r="H1675" s="207" t="s">
        <v>328</v>
      </c>
      <c r="I1675" s="209">
        <v>1300.8</v>
      </c>
      <c r="J1675" s="204"/>
      <c r="K1675" s="210" t="s">
        <v>292</v>
      </c>
      <c r="L1675" s="78"/>
      <c r="M1675" s="78"/>
      <c r="N1675" s="78"/>
      <c r="O1675" s="149"/>
    </row>
    <row r="1676" spans="1:15" ht="15" customHeight="1" x14ac:dyDescent="0.35">
      <c r="A1676" s="201" t="s">
        <v>632</v>
      </c>
      <c r="B1676" s="207" t="s">
        <v>633</v>
      </c>
      <c r="C1676" s="208" t="s">
        <v>458</v>
      </c>
      <c r="D1676" s="207" t="s">
        <v>459</v>
      </c>
      <c r="E1676" s="207" t="s">
        <v>312</v>
      </c>
      <c r="F1676" s="207" t="s">
        <v>313</v>
      </c>
      <c r="G1676" s="207" t="s">
        <v>81</v>
      </c>
      <c r="H1676" s="207" t="s">
        <v>328</v>
      </c>
      <c r="I1676" s="209">
        <v>30726.89</v>
      </c>
      <c r="J1676" s="204"/>
      <c r="K1676" s="210" t="s">
        <v>306</v>
      </c>
      <c r="L1676" s="78"/>
      <c r="M1676" s="78"/>
      <c r="N1676" s="78"/>
      <c r="O1676" s="149"/>
    </row>
    <row r="1677" spans="1:15" ht="15" customHeight="1" x14ac:dyDescent="0.35">
      <c r="A1677" s="201" t="s">
        <v>632</v>
      </c>
      <c r="B1677" s="207" t="s">
        <v>633</v>
      </c>
      <c r="C1677" s="208" t="s">
        <v>458</v>
      </c>
      <c r="D1677" s="207" t="s">
        <v>459</v>
      </c>
      <c r="E1677" s="207" t="s">
        <v>419</v>
      </c>
      <c r="F1677" s="207" t="s">
        <v>420</v>
      </c>
      <c r="G1677" s="207" t="s">
        <v>81</v>
      </c>
      <c r="H1677" s="207" t="s">
        <v>328</v>
      </c>
      <c r="I1677" s="209">
        <v>998.3</v>
      </c>
      <c r="J1677" s="204"/>
      <c r="K1677" s="210" t="s">
        <v>325</v>
      </c>
      <c r="L1677" s="78"/>
      <c r="M1677" s="78"/>
      <c r="N1677" s="78"/>
      <c r="O1677" s="149"/>
    </row>
    <row r="1678" spans="1:15" ht="15" customHeight="1" x14ac:dyDescent="0.35">
      <c r="A1678" s="201" t="s">
        <v>632</v>
      </c>
      <c r="B1678" s="207" t="s">
        <v>633</v>
      </c>
      <c r="C1678" s="208" t="s">
        <v>458</v>
      </c>
      <c r="D1678" s="207" t="s">
        <v>459</v>
      </c>
      <c r="E1678" s="207" t="s">
        <v>460</v>
      </c>
      <c r="F1678" s="207" t="s">
        <v>461</v>
      </c>
      <c r="G1678" s="207" t="s">
        <v>81</v>
      </c>
      <c r="H1678" s="207" t="s">
        <v>328</v>
      </c>
      <c r="I1678" s="209">
        <v>-208346</v>
      </c>
      <c r="J1678" s="204"/>
      <c r="K1678" s="210" t="s">
        <v>315</v>
      </c>
      <c r="L1678" s="78"/>
      <c r="M1678" s="78"/>
      <c r="N1678" s="78"/>
      <c r="O1678" s="149"/>
    </row>
    <row r="1679" spans="1:15" ht="15" customHeight="1" x14ac:dyDescent="0.35">
      <c r="A1679" s="201" t="s">
        <v>632</v>
      </c>
      <c r="B1679" s="207" t="s">
        <v>633</v>
      </c>
      <c r="C1679" s="208" t="s">
        <v>458</v>
      </c>
      <c r="D1679" s="207" t="s">
        <v>459</v>
      </c>
      <c r="E1679" s="207" t="s">
        <v>320</v>
      </c>
      <c r="F1679" s="207" t="s">
        <v>313</v>
      </c>
      <c r="G1679" s="207" t="s">
        <v>81</v>
      </c>
      <c r="H1679" s="207" t="s">
        <v>328</v>
      </c>
      <c r="I1679" s="209">
        <v>-30726.89</v>
      </c>
      <c r="J1679" s="204"/>
      <c r="K1679" s="210" t="s">
        <v>314</v>
      </c>
      <c r="L1679" s="78"/>
      <c r="M1679" s="78"/>
      <c r="N1679" s="78"/>
      <c r="O1679" s="149"/>
    </row>
    <row r="1680" spans="1:15" ht="15" customHeight="1" x14ac:dyDescent="0.35">
      <c r="A1680" s="201" t="s">
        <v>634</v>
      </c>
      <c r="B1680" s="207" t="s">
        <v>635</v>
      </c>
      <c r="C1680" s="208" t="s">
        <v>286</v>
      </c>
      <c r="D1680" s="207" t="s">
        <v>287</v>
      </c>
      <c r="E1680" s="207" t="s">
        <v>345</v>
      </c>
      <c r="F1680" s="207" t="s">
        <v>346</v>
      </c>
      <c r="G1680" s="207" t="s">
        <v>81</v>
      </c>
      <c r="H1680" s="207" t="s">
        <v>328</v>
      </c>
      <c r="I1680" s="209">
        <v>7007260.2199999997</v>
      </c>
      <c r="J1680" s="204"/>
      <c r="K1680" s="210" t="s">
        <v>293</v>
      </c>
      <c r="L1680" s="78"/>
      <c r="M1680" s="78"/>
      <c r="N1680" s="78"/>
      <c r="O1680" s="149"/>
    </row>
    <row r="1681" spans="1:15" ht="15" customHeight="1" x14ac:dyDescent="0.35">
      <c r="A1681" s="201" t="s">
        <v>634</v>
      </c>
      <c r="B1681" s="207" t="s">
        <v>635</v>
      </c>
      <c r="C1681" s="208" t="s">
        <v>286</v>
      </c>
      <c r="D1681" s="207" t="s">
        <v>287</v>
      </c>
      <c r="E1681" s="207" t="s">
        <v>363</v>
      </c>
      <c r="F1681" s="207" t="s">
        <v>364</v>
      </c>
      <c r="G1681" s="207" t="s">
        <v>81</v>
      </c>
      <c r="H1681" s="207" t="s">
        <v>328</v>
      </c>
      <c r="I1681" s="209">
        <v>858694.51</v>
      </c>
      <c r="J1681" s="204"/>
      <c r="K1681" s="210" t="s">
        <v>293</v>
      </c>
      <c r="L1681" s="78"/>
      <c r="M1681" s="78"/>
      <c r="N1681" s="78"/>
      <c r="O1681" s="149"/>
    </row>
    <row r="1682" spans="1:15" ht="15" customHeight="1" x14ac:dyDescent="0.35">
      <c r="A1682" s="201" t="s">
        <v>634</v>
      </c>
      <c r="B1682" s="207" t="s">
        <v>635</v>
      </c>
      <c r="C1682" s="208" t="s">
        <v>286</v>
      </c>
      <c r="D1682" s="207" t="s">
        <v>287</v>
      </c>
      <c r="E1682" s="207" t="s">
        <v>488</v>
      </c>
      <c r="F1682" s="207" t="s">
        <v>489</v>
      </c>
      <c r="G1682" s="207" t="s">
        <v>81</v>
      </c>
      <c r="H1682" s="207" t="s">
        <v>328</v>
      </c>
      <c r="I1682" s="209">
        <v>215.04</v>
      </c>
      <c r="J1682" s="204"/>
      <c r="K1682" s="210" t="s">
        <v>293</v>
      </c>
      <c r="L1682" s="78"/>
      <c r="M1682" s="78"/>
      <c r="N1682" s="78"/>
      <c r="O1682" s="149"/>
    </row>
    <row r="1683" spans="1:15" ht="15" customHeight="1" x14ac:dyDescent="0.35">
      <c r="A1683" s="201" t="s">
        <v>634</v>
      </c>
      <c r="B1683" s="207" t="s">
        <v>635</v>
      </c>
      <c r="C1683" s="208" t="s">
        <v>286</v>
      </c>
      <c r="D1683" s="207" t="s">
        <v>287</v>
      </c>
      <c r="E1683" s="207" t="s">
        <v>365</v>
      </c>
      <c r="F1683" s="207" t="s">
        <v>366</v>
      </c>
      <c r="G1683" s="207" t="s">
        <v>81</v>
      </c>
      <c r="H1683" s="207" t="s">
        <v>328</v>
      </c>
      <c r="I1683" s="209">
        <v>77658.06</v>
      </c>
      <c r="J1683" s="204"/>
      <c r="K1683" s="210" t="s">
        <v>293</v>
      </c>
      <c r="L1683" s="78"/>
      <c r="M1683" s="78"/>
      <c r="N1683" s="78"/>
      <c r="O1683" s="149"/>
    </row>
    <row r="1684" spans="1:15" ht="15" customHeight="1" x14ac:dyDescent="0.35">
      <c r="A1684" s="201" t="s">
        <v>634</v>
      </c>
      <c r="B1684" s="207" t="s">
        <v>635</v>
      </c>
      <c r="C1684" s="208" t="s">
        <v>286</v>
      </c>
      <c r="D1684" s="207" t="s">
        <v>287</v>
      </c>
      <c r="E1684" s="207" t="s">
        <v>464</v>
      </c>
      <c r="F1684" s="207" t="s">
        <v>465</v>
      </c>
      <c r="G1684" s="207" t="s">
        <v>81</v>
      </c>
      <c r="H1684" s="207" t="s">
        <v>328</v>
      </c>
      <c r="I1684" s="209">
        <v>9746.84</v>
      </c>
      <c r="J1684" s="204"/>
      <c r="K1684" s="210" t="s">
        <v>293</v>
      </c>
      <c r="L1684" s="78"/>
      <c r="M1684" s="78"/>
      <c r="N1684" s="78"/>
      <c r="O1684" s="149"/>
    </row>
    <row r="1685" spans="1:15" ht="15" customHeight="1" x14ac:dyDescent="0.35">
      <c r="A1685" s="201" t="s">
        <v>634</v>
      </c>
      <c r="B1685" s="207" t="s">
        <v>635</v>
      </c>
      <c r="C1685" s="208" t="s">
        <v>286</v>
      </c>
      <c r="D1685" s="207" t="s">
        <v>287</v>
      </c>
      <c r="E1685" s="207" t="s">
        <v>444</v>
      </c>
      <c r="F1685" s="207" t="s">
        <v>445</v>
      </c>
      <c r="G1685" s="207" t="s">
        <v>81</v>
      </c>
      <c r="H1685" s="207" t="s">
        <v>328</v>
      </c>
      <c r="I1685" s="209">
        <v>54531.25</v>
      </c>
      <c r="J1685" s="204"/>
      <c r="K1685" s="210" t="s">
        <v>293</v>
      </c>
      <c r="L1685" s="78"/>
      <c r="M1685" s="78"/>
      <c r="N1685" s="78"/>
      <c r="O1685" s="149"/>
    </row>
    <row r="1686" spans="1:15" ht="15" customHeight="1" x14ac:dyDescent="0.35">
      <c r="A1686" s="201" t="s">
        <v>634</v>
      </c>
      <c r="B1686" s="207" t="s">
        <v>635</v>
      </c>
      <c r="C1686" s="208" t="s">
        <v>286</v>
      </c>
      <c r="D1686" s="207" t="s">
        <v>287</v>
      </c>
      <c r="E1686" s="207" t="s">
        <v>446</v>
      </c>
      <c r="F1686" s="207" t="s">
        <v>447</v>
      </c>
      <c r="G1686" s="207" t="s">
        <v>81</v>
      </c>
      <c r="H1686" s="207" t="s">
        <v>328</v>
      </c>
      <c r="I1686" s="209">
        <v>26441.69</v>
      </c>
      <c r="J1686" s="204"/>
      <c r="K1686" s="210" t="s">
        <v>293</v>
      </c>
      <c r="L1686" s="78"/>
      <c r="M1686" s="78"/>
      <c r="N1686" s="78"/>
      <c r="O1686" s="149"/>
    </row>
    <row r="1687" spans="1:15" ht="15" customHeight="1" x14ac:dyDescent="0.35">
      <c r="A1687" s="201" t="s">
        <v>634</v>
      </c>
      <c r="B1687" s="207" t="s">
        <v>635</v>
      </c>
      <c r="C1687" s="208" t="s">
        <v>286</v>
      </c>
      <c r="D1687" s="207" t="s">
        <v>287</v>
      </c>
      <c r="E1687" s="207" t="s">
        <v>349</v>
      </c>
      <c r="F1687" s="207" t="s">
        <v>350</v>
      </c>
      <c r="G1687" s="207" t="s">
        <v>81</v>
      </c>
      <c r="H1687" s="207" t="s">
        <v>328</v>
      </c>
      <c r="I1687" s="209">
        <v>1103149.82</v>
      </c>
      <c r="J1687" s="204"/>
      <c r="K1687" s="210" t="s">
        <v>296</v>
      </c>
      <c r="L1687" s="78"/>
      <c r="M1687" s="78"/>
      <c r="N1687" s="78"/>
      <c r="O1687" s="149"/>
    </row>
    <row r="1688" spans="1:15" ht="15" customHeight="1" x14ac:dyDescent="0.35">
      <c r="A1688" s="201" t="s">
        <v>634</v>
      </c>
      <c r="B1688" s="207" t="s">
        <v>635</v>
      </c>
      <c r="C1688" s="208" t="s">
        <v>286</v>
      </c>
      <c r="D1688" s="207" t="s">
        <v>287</v>
      </c>
      <c r="E1688" s="207" t="s">
        <v>351</v>
      </c>
      <c r="F1688" s="207" t="s">
        <v>352</v>
      </c>
      <c r="G1688" s="207" t="s">
        <v>81</v>
      </c>
      <c r="H1688" s="207" t="s">
        <v>328</v>
      </c>
      <c r="I1688" s="209">
        <v>11215.99</v>
      </c>
      <c r="J1688" s="204"/>
      <c r="K1688" s="210" t="s">
        <v>293</v>
      </c>
      <c r="L1688" s="78"/>
      <c r="M1688" s="78"/>
      <c r="N1688" s="78"/>
      <c r="O1688" s="149"/>
    </row>
    <row r="1689" spans="1:15" ht="15" customHeight="1" x14ac:dyDescent="0.35">
      <c r="A1689" s="201" t="s">
        <v>634</v>
      </c>
      <c r="B1689" s="207" t="s">
        <v>635</v>
      </c>
      <c r="C1689" s="208" t="s">
        <v>286</v>
      </c>
      <c r="D1689" s="207" t="s">
        <v>287</v>
      </c>
      <c r="E1689" s="207" t="s">
        <v>353</v>
      </c>
      <c r="F1689" s="207" t="s">
        <v>354</v>
      </c>
      <c r="G1689" s="207" t="s">
        <v>81</v>
      </c>
      <c r="H1689" s="207" t="s">
        <v>328</v>
      </c>
      <c r="I1689" s="209">
        <v>-11215.99</v>
      </c>
      <c r="J1689" s="204"/>
      <c r="K1689" s="210" t="s">
        <v>293</v>
      </c>
      <c r="L1689" s="78"/>
      <c r="M1689" s="78"/>
      <c r="N1689" s="78"/>
      <c r="O1689" s="149"/>
    </row>
    <row r="1690" spans="1:15" ht="15" customHeight="1" x14ac:dyDescent="0.35">
      <c r="A1690" s="201" t="s">
        <v>634</v>
      </c>
      <c r="B1690" s="207" t="s">
        <v>635</v>
      </c>
      <c r="C1690" s="208" t="s">
        <v>286</v>
      </c>
      <c r="D1690" s="207" t="s">
        <v>287</v>
      </c>
      <c r="E1690" s="207" t="s">
        <v>355</v>
      </c>
      <c r="F1690" s="207" t="s">
        <v>356</v>
      </c>
      <c r="G1690" s="207" t="s">
        <v>81</v>
      </c>
      <c r="H1690" s="207" t="s">
        <v>328</v>
      </c>
      <c r="I1690" s="209">
        <v>1144757.3999999999</v>
      </c>
      <c r="J1690" s="204"/>
      <c r="K1690" s="210" t="s">
        <v>301</v>
      </c>
      <c r="L1690" s="78"/>
      <c r="M1690" s="78"/>
      <c r="N1690" s="78"/>
      <c r="O1690" s="149"/>
    </row>
    <row r="1691" spans="1:15" ht="15" customHeight="1" x14ac:dyDescent="0.35">
      <c r="A1691" s="201" t="s">
        <v>634</v>
      </c>
      <c r="B1691" s="207" t="s">
        <v>635</v>
      </c>
      <c r="C1691" s="208" t="s">
        <v>286</v>
      </c>
      <c r="D1691" s="207" t="s">
        <v>287</v>
      </c>
      <c r="E1691" s="207" t="s">
        <v>415</v>
      </c>
      <c r="F1691" s="207" t="s">
        <v>416</v>
      </c>
      <c r="G1691" s="207" t="s">
        <v>81</v>
      </c>
      <c r="H1691" s="207" t="s">
        <v>328</v>
      </c>
      <c r="I1691" s="209">
        <v>4321.6000000000004</v>
      </c>
      <c r="J1691" s="204"/>
      <c r="K1691" s="210" t="s">
        <v>292</v>
      </c>
      <c r="L1691" s="78"/>
      <c r="M1691" s="78"/>
      <c r="N1691" s="78"/>
      <c r="O1691" s="149"/>
    </row>
    <row r="1692" spans="1:15" ht="15" customHeight="1" x14ac:dyDescent="0.35">
      <c r="A1692" s="201" t="s">
        <v>634</v>
      </c>
      <c r="B1692" s="207" t="s">
        <v>635</v>
      </c>
      <c r="C1692" s="208" t="s">
        <v>286</v>
      </c>
      <c r="D1692" s="207" t="s">
        <v>287</v>
      </c>
      <c r="E1692" s="207" t="s">
        <v>448</v>
      </c>
      <c r="F1692" s="207" t="s">
        <v>449</v>
      </c>
      <c r="G1692" s="207" t="s">
        <v>81</v>
      </c>
      <c r="H1692" s="207" t="s">
        <v>328</v>
      </c>
      <c r="I1692" s="209">
        <v>12056.19</v>
      </c>
      <c r="J1692" s="204"/>
      <c r="K1692" s="210" t="s">
        <v>292</v>
      </c>
      <c r="L1692" s="78"/>
      <c r="M1692" s="78"/>
      <c r="N1692" s="78"/>
      <c r="O1692" s="149"/>
    </row>
    <row r="1693" spans="1:15" ht="15" customHeight="1" x14ac:dyDescent="0.35">
      <c r="A1693" s="201" t="s">
        <v>634</v>
      </c>
      <c r="B1693" s="207" t="s">
        <v>635</v>
      </c>
      <c r="C1693" s="208" t="s">
        <v>286</v>
      </c>
      <c r="D1693" s="207" t="s">
        <v>287</v>
      </c>
      <c r="E1693" s="207" t="s">
        <v>367</v>
      </c>
      <c r="F1693" s="207" t="s">
        <v>368</v>
      </c>
      <c r="G1693" s="207" t="s">
        <v>81</v>
      </c>
      <c r="H1693" s="207" t="s">
        <v>328</v>
      </c>
      <c r="I1693" s="209">
        <v>1809.6</v>
      </c>
      <c r="J1693" s="204"/>
      <c r="K1693" s="210" t="s">
        <v>292</v>
      </c>
      <c r="L1693" s="78"/>
      <c r="M1693" s="78"/>
      <c r="N1693" s="78"/>
      <c r="O1693" s="149"/>
    </row>
    <row r="1694" spans="1:15" ht="15" customHeight="1" x14ac:dyDescent="0.35">
      <c r="A1694" s="201" t="s">
        <v>634</v>
      </c>
      <c r="B1694" s="207" t="s">
        <v>635</v>
      </c>
      <c r="C1694" s="208" t="s">
        <v>286</v>
      </c>
      <c r="D1694" s="207" t="s">
        <v>287</v>
      </c>
      <c r="E1694" s="207" t="s">
        <v>373</v>
      </c>
      <c r="F1694" s="207" t="s">
        <v>374</v>
      </c>
      <c r="G1694" s="207" t="s">
        <v>81</v>
      </c>
      <c r="H1694" s="207" t="s">
        <v>328</v>
      </c>
      <c r="I1694" s="209">
        <v>136.69999999999999</v>
      </c>
      <c r="J1694" s="204"/>
      <c r="K1694" s="210" t="s">
        <v>292</v>
      </c>
      <c r="L1694" s="78"/>
      <c r="M1694" s="78"/>
      <c r="N1694" s="78"/>
      <c r="O1694" s="149"/>
    </row>
    <row r="1695" spans="1:15" ht="15" customHeight="1" x14ac:dyDescent="0.35">
      <c r="A1695" s="201" t="s">
        <v>634</v>
      </c>
      <c r="B1695" s="207" t="s">
        <v>635</v>
      </c>
      <c r="C1695" s="208" t="s">
        <v>286</v>
      </c>
      <c r="D1695" s="207" t="s">
        <v>287</v>
      </c>
      <c r="E1695" s="207" t="s">
        <v>375</v>
      </c>
      <c r="F1695" s="207" t="s">
        <v>376</v>
      </c>
      <c r="G1695" s="207" t="s">
        <v>81</v>
      </c>
      <c r="H1695" s="207" t="s">
        <v>328</v>
      </c>
      <c r="I1695" s="209">
        <v>47610.14</v>
      </c>
      <c r="J1695" s="204"/>
      <c r="K1695" s="210" t="s">
        <v>292</v>
      </c>
      <c r="L1695" s="78"/>
      <c r="M1695" s="78"/>
      <c r="N1695" s="78"/>
      <c r="O1695" s="149"/>
    </row>
    <row r="1696" spans="1:15" ht="15" customHeight="1" x14ac:dyDescent="0.35">
      <c r="A1696" s="201" t="s">
        <v>634</v>
      </c>
      <c r="B1696" s="207" t="s">
        <v>635</v>
      </c>
      <c r="C1696" s="208" t="s">
        <v>286</v>
      </c>
      <c r="D1696" s="207" t="s">
        <v>287</v>
      </c>
      <c r="E1696" s="207" t="s">
        <v>377</v>
      </c>
      <c r="F1696" s="207" t="s">
        <v>378</v>
      </c>
      <c r="G1696" s="207" t="s">
        <v>81</v>
      </c>
      <c r="H1696" s="207" t="s">
        <v>328</v>
      </c>
      <c r="I1696" s="209">
        <v>444.3</v>
      </c>
      <c r="J1696" s="204"/>
      <c r="K1696" s="210" t="s">
        <v>292</v>
      </c>
      <c r="L1696" s="78"/>
      <c r="M1696" s="78"/>
      <c r="N1696" s="78"/>
      <c r="O1696" s="149"/>
    </row>
    <row r="1697" spans="1:15" ht="15" customHeight="1" x14ac:dyDescent="0.35">
      <c r="A1697" s="201" t="s">
        <v>634</v>
      </c>
      <c r="B1697" s="207" t="s">
        <v>635</v>
      </c>
      <c r="C1697" s="208" t="s">
        <v>286</v>
      </c>
      <c r="D1697" s="207" t="s">
        <v>287</v>
      </c>
      <c r="E1697" s="207" t="s">
        <v>288</v>
      </c>
      <c r="F1697" s="207" t="s">
        <v>289</v>
      </c>
      <c r="G1697" s="207" t="s">
        <v>81</v>
      </c>
      <c r="H1697" s="207" t="s">
        <v>328</v>
      </c>
      <c r="I1697" s="209">
        <v>1965</v>
      </c>
      <c r="J1697" s="204"/>
      <c r="K1697" s="210" t="s">
        <v>292</v>
      </c>
      <c r="L1697" s="78"/>
      <c r="M1697" s="78"/>
      <c r="N1697" s="78"/>
      <c r="O1697" s="149"/>
    </row>
    <row r="1698" spans="1:15" ht="15" customHeight="1" x14ac:dyDescent="0.35">
      <c r="A1698" s="201" t="s">
        <v>634</v>
      </c>
      <c r="B1698" s="207" t="s">
        <v>635</v>
      </c>
      <c r="C1698" s="208" t="s">
        <v>286</v>
      </c>
      <c r="D1698" s="207" t="s">
        <v>287</v>
      </c>
      <c r="E1698" s="207" t="s">
        <v>482</v>
      </c>
      <c r="F1698" s="207" t="s">
        <v>483</v>
      </c>
      <c r="G1698" s="207" t="s">
        <v>81</v>
      </c>
      <c r="H1698" s="207" t="s">
        <v>328</v>
      </c>
      <c r="I1698" s="209">
        <v>151.66999999999999</v>
      </c>
      <c r="J1698" s="204"/>
      <c r="K1698" s="210" t="s">
        <v>292</v>
      </c>
      <c r="L1698" s="78"/>
      <c r="M1698" s="78"/>
      <c r="N1698" s="78"/>
      <c r="O1698" s="149"/>
    </row>
    <row r="1699" spans="1:15" ht="15" customHeight="1" x14ac:dyDescent="0.35">
      <c r="A1699" s="201" t="s">
        <v>634</v>
      </c>
      <c r="B1699" s="207" t="s">
        <v>635</v>
      </c>
      <c r="C1699" s="208" t="s">
        <v>286</v>
      </c>
      <c r="D1699" s="207" t="s">
        <v>287</v>
      </c>
      <c r="E1699" s="207" t="s">
        <v>359</v>
      </c>
      <c r="F1699" s="207" t="s">
        <v>360</v>
      </c>
      <c r="G1699" s="207" t="s">
        <v>81</v>
      </c>
      <c r="H1699" s="207" t="s">
        <v>328</v>
      </c>
      <c r="I1699" s="209">
        <v>2164.1799999999998</v>
      </c>
      <c r="J1699" s="204"/>
      <c r="K1699" s="210" t="s">
        <v>292</v>
      </c>
      <c r="L1699" s="78"/>
      <c r="M1699" s="78"/>
      <c r="N1699" s="78"/>
      <c r="O1699" s="149"/>
    </row>
    <row r="1700" spans="1:15" ht="15" customHeight="1" x14ac:dyDescent="0.35">
      <c r="A1700" s="201" t="s">
        <v>634</v>
      </c>
      <c r="B1700" s="207" t="s">
        <v>635</v>
      </c>
      <c r="C1700" s="208" t="s">
        <v>286</v>
      </c>
      <c r="D1700" s="207" t="s">
        <v>287</v>
      </c>
      <c r="E1700" s="207" t="s">
        <v>452</v>
      </c>
      <c r="F1700" s="207" t="s">
        <v>453</v>
      </c>
      <c r="G1700" s="207" t="s">
        <v>81</v>
      </c>
      <c r="H1700" s="207" t="s">
        <v>328</v>
      </c>
      <c r="I1700" s="209">
        <v>11888.82</v>
      </c>
      <c r="J1700" s="204"/>
      <c r="K1700" s="210" t="s">
        <v>292</v>
      </c>
      <c r="L1700" s="78"/>
      <c r="M1700" s="78"/>
      <c r="N1700" s="78"/>
      <c r="O1700" s="149"/>
    </row>
    <row r="1701" spans="1:15" ht="15" customHeight="1" x14ac:dyDescent="0.35">
      <c r="A1701" s="201" t="s">
        <v>634</v>
      </c>
      <c r="B1701" s="207" t="s">
        <v>635</v>
      </c>
      <c r="C1701" s="208" t="s">
        <v>286</v>
      </c>
      <c r="D1701" s="207" t="s">
        <v>287</v>
      </c>
      <c r="E1701" s="207" t="s">
        <v>312</v>
      </c>
      <c r="F1701" s="207" t="s">
        <v>313</v>
      </c>
      <c r="G1701" s="207" t="s">
        <v>81</v>
      </c>
      <c r="H1701" s="207" t="s">
        <v>328</v>
      </c>
      <c r="I1701" s="209">
        <v>15186.89</v>
      </c>
      <c r="J1701" s="204"/>
      <c r="K1701" s="210" t="s">
        <v>306</v>
      </c>
      <c r="L1701" s="78"/>
      <c r="M1701" s="78"/>
      <c r="N1701" s="78"/>
      <c r="O1701" s="149"/>
    </row>
    <row r="1702" spans="1:15" ht="15" customHeight="1" x14ac:dyDescent="0.35">
      <c r="A1702" s="201" t="s">
        <v>634</v>
      </c>
      <c r="B1702" s="207" t="s">
        <v>635</v>
      </c>
      <c r="C1702" s="208" t="s">
        <v>286</v>
      </c>
      <c r="D1702" s="207" t="s">
        <v>287</v>
      </c>
      <c r="E1702" s="207" t="s">
        <v>454</v>
      </c>
      <c r="F1702" s="207" t="s">
        <v>455</v>
      </c>
      <c r="G1702" s="207" t="s">
        <v>81</v>
      </c>
      <c r="H1702" s="207" t="s">
        <v>328</v>
      </c>
      <c r="I1702" s="209">
        <v>-994952</v>
      </c>
      <c r="J1702" s="204"/>
      <c r="K1702" s="210" t="s">
        <v>317</v>
      </c>
      <c r="L1702" s="78"/>
      <c r="M1702" s="78"/>
      <c r="N1702" s="78"/>
      <c r="O1702" s="149"/>
    </row>
    <row r="1703" spans="1:15" ht="15" customHeight="1" x14ac:dyDescent="0.35">
      <c r="A1703" s="201" t="s">
        <v>634</v>
      </c>
      <c r="B1703" s="207" t="s">
        <v>635</v>
      </c>
      <c r="C1703" s="208" t="s">
        <v>286</v>
      </c>
      <c r="D1703" s="207" t="s">
        <v>287</v>
      </c>
      <c r="E1703" s="207" t="s">
        <v>401</v>
      </c>
      <c r="F1703" s="207" t="s">
        <v>402</v>
      </c>
      <c r="G1703" s="207" t="s">
        <v>81</v>
      </c>
      <c r="H1703" s="207" t="s">
        <v>328</v>
      </c>
      <c r="I1703" s="209">
        <v>-657358</v>
      </c>
      <c r="J1703" s="204"/>
      <c r="K1703" s="210" t="s">
        <v>311</v>
      </c>
      <c r="L1703" s="78"/>
      <c r="M1703" s="78"/>
      <c r="N1703" s="78"/>
      <c r="O1703" s="149"/>
    </row>
    <row r="1704" spans="1:15" ht="15" customHeight="1" x14ac:dyDescent="0.35">
      <c r="A1704" s="201" t="s">
        <v>634</v>
      </c>
      <c r="B1704" s="207" t="s">
        <v>635</v>
      </c>
      <c r="C1704" s="208" t="s">
        <v>286</v>
      </c>
      <c r="D1704" s="207" t="s">
        <v>287</v>
      </c>
      <c r="E1704" s="207" t="s">
        <v>456</v>
      </c>
      <c r="F1704" s="207" t="s">
        <v>457</v>
      </c>
      <c r="G1704" s="207" t="s">
        <v>81</v>
      </c>
      <c r="H1704" s="207" t="s">
        <v>328</v>
      </c>
      <c r="I1704" s="209">
        <v>17497</v>
      </c>
      <c r="J1704" s="204"/>
      <c r="K1704" s="210" t="s">
        <v>311</v>
      </c>
      <c r="L1704" s="78"/>
      <c r="M1704" s="78"/>
      <c r="N1704" s="78"/>
      <c r="O1704" s="149"/>
    </row>
    <row r="1705" spans="1:15" ht="15" customHeight="1" x14ac:dyDescent="0.35">
      <c r="A1705" s="201" t="s">
        <v>634</v>
      </c>
      <c r="B1705" s="207" t="s">
        <v>635</v>
      </c>
      <c r="C1705" s="208" t="s">
        <v>286</v>
      </c>
      <c r="D1705" s="207" t="s">
        <v>287</v>
      </c>
      <c r="E1705" s="207" t="s">
        <v>496</v>
      </c>
      <c r="F1705" s="207" t="s">
        <v>497</v>
      </c>
      <c r="G1705" s="207" t="s">
        <v>81</v>
      </c>
      <c r="H1705" s="207" t="s">
        <v>328</v>
      </c>
      <c r="I1705" s="209">
        <v>-372940</v>
      </c>
      <c r="J1705" s="204"/>
      <c r="K1705" s="210" t="s">
        <v>311</v>
      </c>
      <c r="L1705" s="78"/>
      <c r="M1705" s="78"/>
      <c r="N1705" s="78"/>
      <c r="O1705" s="149"/>
    </row>
    <row r="1706" spans="1:15" ht="15" customHeight="1" x14ac:dyDescent="0.35">
      <c r="A1706" s="201" t="s">
        <v>634</v>
      </c>
      <c r="B1706" s="207" t="s">
        <v>635</v>
      </c>
      <c r="C1706" s="208" t="s">
        <v>286</v>
      </c>
      <c r="D1706" s="207" t="s">
        <v>287</v>
      </c>
      <c r="E1706" s="207" t="s">
        <v>320</v>
      </c>
      <c r="F1706" s="207" t="s">
        <v>313</v>
      </c>
      <c r="G1706" s="207" t="s">
        <v>81</v>
      </c>
      <c r="H1706" s="207" t="s">
        <v>328</v>
      </c>
      <c r="I1706" s="209">
        <v>-15186.89</v>
      </c>
      <c r="J1706" s="204"/>
      <c r="K1706" s="210" t="s">
        <v>314</v>
      </c>
      <c r="L1706" s="78"/>
      <c r="M1706" s="78"/>
      <c r="N1706" s="78"/>
      <c r="O1706" s="149"/>
    </row>
    <row r="1707" spans="1:15" ht="15" customHeight="1" x14ac:dyDescent="0.35">
      <c r="A1707" s="201" t="s">
        <v>634</v>
      </c>
      <c r="B1707" s="207" t="s">
        <v>635</v>
      </c>
      <c r="C1707" s="208" t="s">
        <v>286</v>
      </c>
      <c r="D1707" s="207" t="s">
        <v>287</v>
      </c>
      <c r="E1707" s="207" t="s">
        <v>405</v>
      </c>
      <c r="F1707" s="207" t="s">
        <v>406</v>
      </c>
      <c r="G1707" s="207" t="s">
        <v>81</v>
      </c>
      <c r="H1707" s="207" t="s">
        <v>328</v>
      </c>
      <c r="I1707" s="209">
        <v>-7884</v>
      </c>
      <c r="J1707" s="204"/>
      <c r="K1707" s="210" t="s">
        <v>316</v>
      </c>
      <c r="L1707" s="78"/>
      <c r="M1707" s="78"/>
      <c r="N1707" s="78"/>
      <c r="O1707" s="149"/>
    </row>
    <row r="1708" spans="1:15" ht="15" customHeight="1" x14ac:dyDescent="0.35">
      <c r="A1708" s="201" t="s">
        <v>634</v>
      </c>
      <c r="B1708" s="207" t="s">
        <v>635</v>
      </c>
      <c r="C1708" s="208" t="s">
        <v>458</v>
      </c>
      <c r="D1708" s="207" t="s">
        <v>459</v>
      </c>
      <c r="E1708" s="207" t="s">
        <v>373</v>
      </c>
      <c r="F1708" s="207" t="s">
        <v>374</v>
      </c>
      <c r="G1708" s="207" t="s">
        <v>81</v>
      </c>
      <c r="H1708" s="207" t="s">
        <v>328</v>
      </c>
      <c r="I1708" s="209">
        <v>269874.83</v>
      </c>
      <c r="J1708" s="204"/>
      <c r="K1708" s="210" t="s">
        <v>292</v>
      </c>
      <c r="L1708" s="78"/>
      <c r="M1708" s="78"/>
      <c r="N1708" s="78"/>
      <c r="O1708" s="149"/>
    </row>
    <row r="1709" spans="1:15" ht="15" customHeight="1" x14ac:dyDescent="0.35">
      <c r="A1709" s="201" t="s">
        <v>634</v>
      </c>
      <c r="B1709" s="207" t="s">
        <v>635</v>
      </c>
      <c r="C1709" s="208" t="s">
        <v>458</v>
      </c>
      <c r="D1709" s="207" t="s">
        <v>459</v>
      </c>
      <c r="E1709" s="207" t="s">
        <v>312</v>
      </c>
      <c r="F1709" s="207" t="s">
        <v>313</v>
      </c>
      <c r="G1709" s="207" t="s">
        <v>81</v>
      </c>
      <c r="H1709" s="207" t="s">
        <v>328</v>
      </c>
      <c r="I1709" s="209">
        <v>39973.25</v>
      </c>
      <c r="J1709" s="204"/>
      <c r="K1709" s="210" t="s">
        <v>306</v>
      </c>
      <c r="L1709" s="78"/>
      <c r="M1709" s="78"/>
      <c r="N1709" s="78"/>
      <c r="O1709" s="149"/>
    </row>
    <row r="1710" spans="1:15" ht="15" customHeight="1" x14ac:dyDescent="0.35">
      <c r="A1710" s="201" t="s">
        <v>634</v>
      </c>
      <c r="B1710" s="207" t="s">
        <v>635</v>
      </c>
      <c r="C1710" s="208" t="s">
        <v>458</v>
      </c>
      <c r="D1710" s="207" t="s">
        <v>459</v>
      </c>
      <c r="E1710" s="207" t="s">
        <v>419</v>
      </c>
      <c r="F1710" s="207" t="s">
        <v>420</v>
      </c>
      <c r="G1710" s="207" t="s">
        <v>81</v>
      </c>
      <c r="H1710" s="207" t="s">
        <v>328</v>
      </c>
      <c r="I1710" s="209">
        <v>4094.3</v>
      </c>
      <c r="J1710" s="204"/>
      <c r="K1710" s="210" t="s">
        <v>325</v>
      </c>
      <c r="L1710" s="78"/>
      <c r="M1710" s="78"/>
      <c r="N1710" s="78"/>
      <c r="O1710" s="149"/>
    </row>
    <row r="1711" spans="1:15" ht="15" customHeight="1" x14ac:dyDescent="0.35">
      <c r="A1711" s="201" t="s">
        <v>634</v>
      </c>
      <c r="B1711" s="207" t="s">
        <v>635</v>
      </c>
      <c r="C1711" s="208" t="s">
        <v>458</v>
      </c>
      <c r="D1711" s="207" t="s">
        <v>459</v>
      </c>
      <c r="E1711" s="207" t="s">
        <v>460</v>
      </c>
      <c r="F1711" s="207" t="s">
        <v>461</v>
      </c>
      <c r="G1711" s="207" t="s">
        <v>81</v>
      </c>
      <c r="H1711" s="207" t="s">
        <v>328</v>
      </c>
      <c r="I1711" s="209">
        <v>-274106</v>
      </c>
      <c r="J1711" s="204"/>
      <c r="K1711" s="210" t="s">
        <v>315</v>
      </c>
      <c r="L1711" s="78"/>
      <c r="M1711" s="78"/>
      <c r="N1711" s="78"/>
      <c r="O1711" s="149"/>
    </row>
    <row r="1712" spans="1:15" ht="15" customHeight="1" x14ac:dyDescent="0.35">
      <c r="A1712" s="201" t="s">
        <v>634</v>
      </c>
      <c r="B1712" s="207" t="s">
        <v>635</v>
      </c>
      <c r="C1712" s="208" t="s">
        <v>458</v>
      </c>
      <c r="D1712" s="207" t="s">
        <v>459</v>
      </c>
      <c r="E1712" s="207" t="s">
        <v>320</v>
      </c>
      <c r="F1712" s="207" t="s">
        <v>313</v>
      </c>
      <c r="G1712" s="207" t="s">
        <v>81</v>
      </c>
      <c r="H1712" s="207" t="s">
        <v>328</v>
      </c>
      <c r="I1712" s="209">
        <v>-39973.25</v>
      </c>
      <c r="J1712" s="204"/>
      <c r="K1712" s="210" t="s">
        <v>314</v>
      </c>
      <c r="L1712" s="78"/>
      <c r="M1712" s="78"/>
      <c r="N1712" s="78"/>
      <c r="O1712" s="149"/>
    </row>
    <row r="1713" spans="1:15" ht="15" customHeight="1" x14ac:dyDescent="0.35">
      <c r="A1713" s="201" t="s">
        <v>636</v>
      </c>
      <c r="B1713" s="207" t="s">
        <v>637</v>
      </c>
      <c r="C1713" s="208" t="s">
        <v>286</v>
      </c>
      <c r="D1713" s="207" t="s">
        <v>287</v>
      </c>
      <c r="E1713" s="207" t="s">
        <v>345</v>
      </c>
      <c r="F1713" s="207" t="s">
        <v>346</v>
      </c>
      <c r="G1713" s="207" t="s">
        <v>81</v>
      </c>
      <c r="H1713" s="207" t="s">
        <v>328</v>
      </c>
      <c r="I1713" s="209">
        <v>9650203.7699999996</v>
      </c>
      <c r="J1713" s="204"/>
      <c r="K1713" s="210" t="s">
        <v>293</v>
      </c>
      <c r="L1713" s="78"/>
      <c r="M1713" s="78"/>
      <c r="N1713" s="78"/>
      <c r="O1713" s="149"/>
    </row>
    <row r="1714" spans="1:15" ht="15" customHeight="1" x14ac:dyDescent="0.35">
      <c r="A1714" s="201" t="s">
        <v>636</v>
      </c>
      <c r="B1714" s="207" t="s">
        <v>637</v>
      </c>
      <c r="C1714" s="208" t="s">
        <v>286</v>
      </c>
      <c r="D1714" s="207" t="s">
        <v>287</v>
      </c>
      <c r="E1714" s="207" t="s">
        <v>363</v>
      </c>
      <c r="F1714" s="207" t="s">
        <v>364</v>
      </c>
      <c r="G1714" s="207" t="s">
        <v>81</v>
      </c>
      <c r="H1714" s="207" t="s">
        <v>328</v>
      </c>
      <c r="I1714" s="209">
        <v>822469.42</v>
      </c>
      <c r="J1714" s="204"/>
      <c r="K1714" s="210" t="s">
        <v>293</v>
      </c>
      <c r="L1714" s="78"/>
      <c r="M1714" s="78"/>
      <c r="N1714" s="78"/>
      <c r="O1714" s="149"/>
    </row>
    <row r="1715" spans="1:15" ht="15" customHeight="1" x14ac:dyDescent="0.35">
      <c r="A1715" s="201" t="s">
        <v>636</v>
      </c>
      <c r="B1715" s="207" t="s">
        <v>637</v>
      </c>
      <c r="C1715" s="208" t="s">
        <v>286</v>
      </c>
      <c r="D1715" s="207" t="s">
        <v>287</v>
      </c>
      <c r="E1715" s="207" t="s">
        <v>365</v>
      </c>
      <c r="F1715" s="207" t="s">
        <v>366</v>
      </c>
      <c r="G1715" s="207" t="s">
        <v>81</v>
      </c>
      <c r="H1715" s="207" t="s">
        <v>328</v>
      </c>
      <c r="I1715" s="209">
        <v>125899.12</v>
      </c>
      <c r="J1715" s="204"/>
      <c r="K1715" s="210" t="s">
        <v>293</v>
      </c>
      <c r="L1715" s="78"/>
      <c r="M1715" s="78"/>
      <c r="N1715" s="78"/>
      <c r="O1715" s="149"/>
    </row>
    <row r="1716" spans="1:15" ht="15" customHeight="1" x14ac:dyDescent="0.35">
      <c r="A1716" s="201" t="s">
        <v>636</v>
      </c>
      <c r="B1716" s="207" t="s">
        <v>637</v>
      </c>
      <c r="C1716" s="208" t="s">
        <v>286</v>
      </c>
      <c r="D1716" s="207" t="s">
        <v>287</v>
      </c>
      <c r="E1716" s="207" t="s">
        <v>464</v>
      </c>
      <c r="F1716" s="207" t="s">
        <v>465</v>
      </c>
      <c r="G1716" s="207" t="s">
        <v>81</v>
      </c>
      <c r="H1716" s="207" t="s">
        <v>328</v>
      </c>
      <c r="I1716" s="209">
        <v>80614.2</v>
      </c>
      <c r="J1716" s="204"/>
      <c r="K1716" s="210" t="s">
        <v>293</v>
      </c>
      <c r="L1716" s="78"/>
      <c r="M1716" s="78"/>
      <c r="N1716" s="78"/>
      <c r="O1716" s="149"/>
    </row>
    <row r="1717" spans="1:15" ht="15" customHeight="1" x14ac:dyDescent="0.35">
      <c r="A1717" s="201" t="s">
        <v>636</v>
      </c>
      <c r="B1717" s="207" t="s">
        <v>637</v>
      </c>
      <c r="C1717" s="208" t="s">
        <v>286</v>
      </c>
      <c r="D1717" s="207" t="s">
        <v>287</v>
      </c>
      <c r="E1717" s="207" t="s">
        <v>442</v>
      </c>
      <c r="F1717" s="207" t="s">
        <v>443</v>
      </c>
      <c r="G1717" s="207" t="s">
        <v>81</v>
      </c>
      <c r="H1717" s="207" t="s">
        <v>328</v>
      </c>
      <c r="I1717" s="209">
        <v>19861.330000000002</v>
      </c>
      <c r="J1717" s="204"/>
      <c r="K1717" s="210" t="s">
        <v>293</v>
      </c>
      <c r="L1717" s="78"/>
      <c r="M1717" s="78"/>
      <c r="N1717" s="78"/>
      <c r="O1717" s="149"/>
    </row>
    <row r="1718" spans="1:15" ht="15" customHeight="1" x14ac:dyDescent="0.35">
      <c r="A1718" s="201" t="s">
        <v>636</v>
      </c>
      <c r="B1718" s="207" t="s">
        <v>637</v>
      </c>
      <c r="C1718" s="208" t="s">
        <v>286</v>
      </c>
      <c r="D1718" s="207" t="s">
        <v>287</v>
      </c>
      <c r="E1718" s="207" t="s">
        <v>444</v>
      </c>
      <c r="F1718" s="207" t="s">
        <v>445</v>
      </c>
      <c r="G1718" s="207" t="s">
        <v>81</v>
      </c>
      <c r="H1718" s="207" t="s">
        <v>328</v>
      </c>
      <c r="I1718" s="209">
        <v>57513.3</v>
      </c>
      <c r="J1718" s="204"/>
      <c r="K1718" s="210" t="s">
        <v>293</v>
      </c>
      <c r="L1718" s="78"/>
      <c r="M1718" s="78"/>
      <c r="N1718" s="78"/>
      <c r="O1718" s="149"/>
    </row>
    <row r="1719" spans="1:15" ht="15" customHeight="1" x14ac:dyDescent="0.35">
      <c r="A1719" s="201" t="s">
        <v>636</v>
      </c>
      <c r="B1719" s="207" t="s">
        <v>637</v>
      </c>
      <c r="C1719" s="208" t="s">
        <v>286</v>
      </c>
      <c r="D1719" s="207" t="s">
        <v>287</v>
      </c>
      <c r="E1719" s="207" t="s">
        <v>347</v>
      </c>
      <c r="F1719" s="207" t="s">
        <v>348</v>
      </c>
      <c r="G1719" s="207" t="s">
        <v>81</v>
      </c>
      <c r="H1719" s="207" t="s">
        <v>328</v>
      </c>
      <c r="I1719" s="209">
        <v>42.9</v>
      </c>
      <c r="J1719" s="204"/>
      <c r="K1719" s="210" t="s">
        <v>293</v>
      </c>
      <c r="L1719" s="78"/>
      <c r="M1719" s="78"/>
      <c r="N1719" s="78"/>
      <c r="O1719" s="149"/>
    </row>
    <row r="1720" spans="1:15" ht="15" customHeight="1" x14ac:dyDescent="0.35">
      <c r="A1720" s="201" t="s">
        <v>636</v>
      </c>
      <c r="B1720" s="207" t="s">
        <v>637</v>
      </c>
      <c r="C1720" s="208" t="s">
        <v>286</v>
      </c>
      <c r="D1720" s="207" t="s">
        <v>287</v>
      </c>
      <c r="E1720" s="207" t="s">
        <v>446</v>
      </c>
      <c r="F1720" s="207" t="s">
        <v>447</v>
      </c>
      <c r="G1720" s="207" t="s">
        <v>81</v>
      </c>
      <c r="H1720" s="207" t="s">
        <v>328</v>
      </c>
      <c r="I1720" s="209">
        <v>34612.46</v>
      </c>
      <c r="J1720" s="204"/>
      <c r="K1720" s="210" t="s">
        <v>293</v>
      </c>
      <c r="L1720" s="78"/>
      <c r="M1720" s="78"/>
      <c r="N1720" s="78"/>
      <c r="O1720" s="149"/>
    </row>
    <row r="1721" spans="1:15" ht="15" customHeight="1" x14ac:dyDescent="0.35">
      <c r="A1721" s="201" t="s">
        <v>636</v>
      </c>
      <c r="B1721" s="207" t="s">
        <v>637</v>
      </c>
      <c r="C1721" s="208" t="s">
        <v>286</v>
      </c>
      <c r="D1721" s="207" t="s">
        <v>287</v>
      </c>
      <c r="E1721" s="207" t="s">
        <v>349</v>
      </c>
      <c r="F1721" s="207" t="s">
        <v>350</v>
      </c>
      <c r="G1721" s="207" t="s">
        <v>81</v>
      </c>
      <c r="H1721" s="207" t="s">
        <v>328</v>
      </c>
      <c r="I1721" s="209">
        <v>1494495.56</v>
      </c>
      <c r="J1721" s="204"/>
      <c r="K1721" s="210" t="s">
        <v>296</v>
      </c>
      <c r="L1721" s="78"/>
      <c r="M1721" s="78"/>
      <c r="N1721" s="78"/>
      <c r="O1721" s="149"/>
    </row>
    <row r="1722" spans="1:15" ht="15" customHeight="1" x14ac:dyDescent="0.35">
      <c r="A1722" s="201" t="s">
        <v>636</v>
      </c>
      <c r="B1722" s="207" t="s">
        <v>637</v>
      </c>
      <c r="C1722" s="208" t="s">
        <v>286</v>
      </c>
      <c r="D1722" s="207" t="s">
        <v>287</v>
      </c>
      <c r="E1722" s="207" t="s">
        <v>351</v>
      </c>
      <c r="F1722" s="207" t="s">
        <v>352</v>
      </c>
      <c r="G1722" s="207" t="s">
        <v>81</v>
      </c>
      <c r="H1722" s="207" t="s">
        <v>328</v>
      </c>
      <c r="I1722" s="209">
        <v>14821.92</v>
      </c>
      <c r="J1722" s="204"/>
      <c r="K1722" s="210" t="s">
        <v>293</v>
      </c>
      <c r="L1722" s="78"/>
      <c r="M1722" s="78"/>
      <c r="N1722" s="78"/>
      <c r="O1722" s="149"/>
    </row>
    <row r="1723" spans="1:15" ht="15" customHeight="1" x14ac:dyDescent="0.35">
      <c r="A1723" s="201" t="s">
        <v>636</v>
      </c>
      <c r="B1723" s="207" t="s">
        <v>637</v>
      </c>
      <c r="C1723" s="208" t="s">
        <v>286</v>
      </c>
      <c r="D1723" s="207" t="s">
        <v>287</v>
      </c>
      <c r="E1723" s="207" t="s">
        <v>353</v>
      </c>
      <c r="F1723" s="207" t="s">
        <v>354</v>
      </c>
      <c r="G1723" s="207" t="s">
        <v>81</v>
      </c>
      <c r="H1723" s="207" t="s">
        <v>328</v>
      </c>
      <c r="I1723" s="209">
        <v>-14821.92</v>
      </c>
      <c r="J1723" s="204"/>
      <c r="K1723" s="210" t="s">
        <v>293</v>
      </c>
      <c r="L1723" s="78"/>
      <c r="M1723" s="78"/>
      <c r="N1723" s="78"/>
      <c r="O1723" s="149"/>
    </row>
    <row r="1724" spans="1:15" ht="15" customHeight="1" x14ac:dyDescent="0.35">
      <c r="A1724" s="201" t="s">
        <v>636</v>
      </c>
      <c r="B1724" s="207" t="s">
        <v>637</v>
      </c>
      <c r="C1724" s="208" t="s">
        <v>286</v>
      </c>
      <c r="D1724" s="207" t="s">
        <v>287</v>
      </c>
      <c r="E1724" s="207" t="s">
        <v>355</v>
      </c>
      <c r="F1724" s="207" t="s">
        <v>356</v>
      </c>
      <c r="G1724" s="207" t="s">
        <v>81</v>
      </c>
      <c r="H1724" s="207" t="s">
        <v>328</v>
      </c>
      <c r="I1724" s="209">
        <v>1516489.21</v>
      </c>
      <c r="J1724" s="204"/>
      <c r="K1724" s="210" t="s">
        <v>301</v>
      </c>
      <c r="L1724" s="78"/>
      <c r="M1724" s="78"/>
      <c r="N1724" s="78"/>
      <c r="O1724" s="149"/>
    </row>
    <row r="1725" spans="1:15" ht="15" customHeight="1" x14ac:dyDescent="0.35">
      <c r="A1725" s="201" t="s">
        <v>636</v>
      </c>
      <c r="B1725" s="207" t="s">
        <v>637</v>
      </c>
      <c r="C1725" s="208" t="s">
        <v>286</v>
      </c>
      <c r="D1725" s="207" t="s">
        <v>287</v>
      </c>
      <c r="E1725" s="207" t="s">
        <v>415</v>
      </c>
      <c r="F1725" s="207" t="s">
        <v>416</v>
      </c>
      <c r="G1725" s="207" t="s">
        <v>81</v>
      </c>
      <c r="H1725" s="207" t="s">
        <v>328</v>
      </c>
      <c r="I1725" s="209">
        <v>9680.7000000000007</v>
      </c>
      <c r="J1725" s="204"/>
      <c r="K1725" s="210" t="s">
        <v>292</v>
      </c>
      <c r="L1725" s="78"/>
      <c r="M1725" s="78"/>
      <c r="N1725" s="78"/>
      <c r="O1725" s="149"/>
    </row>
    <row r="1726" spans="1:15" ht="15" customHeight="1" x14ac:dyDescent="0.35">
      <c r="A1726" s="201" t="s">
        <v>636</v>
      </c>
      <c r="B1726" s="207" t="s">
        <v>637</v>
      </c>
      <c r="C1726" s="208" t="s">
        <v>286</v>
      </c>
      <c r="D1726" s="207" t="s">
        <v>287</v>
      </c>
      <c r="E1726" s="207" t="s">
        <v>448</v>
      </c>
      <c r="F1726" s="207" t="s">
        <v>449</v>
      </c>
      <c r="G1726" s="207" t="s">
        <v>81</v>
      </c>
      <c r="H1726" s="207" t="s">
        <v>328</v>
      </c>
      <c r="I1726" s="209">
        <v>29476.44</v>
      </c>
      <c r="J1726" s="204"/>
      <c r="K1726" s="210" t="s">
        <v>292</v>
      </c>
      <c r="L1726" s="78"/>
      <c r="M1726" s="78"/>
      <c r="N1726" s="78"/>
      <c r="O1726" s="149"/>
    </row>
    <row r="1727" spans="1:15" ht="15" customHeight="1" x14ac:dyDescent="0.35">
      <c r="A1727" s="201" t="s">
        <v>636</v>
      </c>
      <c r="B1727" s="207" t="s">
        <v>637</v>
      </c>
      <c r="C1727" s="208" t="s">
        <v>286</v>
      </c>
      <c r="D1727" s="207" t="s">
        <v>287</v>
      </c>
      <c r="E1727" s="207" t="s">
        <v>367</v>
      </c>
      <c r="F1727" s="207" t="s">
        <v>368</v>
      </c>
      <c r="G1727" s="207" t="s">
        <v>81</v>
      </c>
      <c r="H1727" s="207" t="s">
        <v>328</v>
      </c>
      <c r="I1727" s="209">
        <v>18619.21</v>
      </c>
      <c r="J1727" s="204"/>
      <c r="K1727" s="210" t="s">
        <v>292</v>
      </c>
      <c r="L1727" s="78"/>
      <c r="M1727" s="78"/>
      <c r="N1727" s="78"/>
      <c r="O1727" s="149"/>
    </row>
    <row r="1728" spans="1:15" ht="15" customHeight="1" x14ac:dyDescent="0.35">
      <c r="A1728" s="201" t="s">
        <v>636</v>
      </c>
      <c r="B1728" s="207" t="s">
        <v>637</v>
      </c>
      <c r="C1728" s="208" t="s">
        <v>286</v>
      </c>
      <c r="D1728" s="207" t="s">
        <v>287</v>
      </c>
      <c r="E1728" s="207" t="s">
        <v>373</v>
      </c>
      <c r="F1728" s="207" t="s">
        <v>374</v>
      </c>
      <c r="G1728" s="207" t="s">
        <v>81</v>
      </c>
      <c r="H1728" s="207" t="s">
        <v>328</v>
      </c>
      <c r="I1728" s="209">
        <v>1609.85</v>
      </c>
      <c r="J1728" s="204"/>
      <c r="K1728" s="210" t="s">
        <v>292</v>
      </c>
      <c r="L1728" s="78"/>
      <c r="M1728" s="78"/>
      <c r="N1728" s="78"/>
      <c r="O1728" s="149"/>
    </row>
    <row r="1729" spans="1:15" ht="15" customHeight="1" x14ac:dyDescent="0.35">
      <c r="A1729" s="201" t="s">
        <v>636</v>
      </c>
      <c r="B1729" s="207" t="s">
        <v>637</v>
      </c>
      <c r="C1729" s="208" t="s">
        <v>286</v>
      </c>
      <c r="D1729" s="207" t="s">
        <v>287</v>
      </c>
      <c r="E1729" s="207" t="s">
        <v>375</v>
      </c>
      <c r="F1729" s="207" t="s">
        <v>376</v>
      </c>
      <c r="G1729" s="207" t="s">
        <v>81</v>
      </c>
      <c r="H1729" s="207" t="s">
        <v>328</v>
      </c>
      <c r="I1729" s="209">
        <v>51881.65</v>
      </c>
      <c r="J1729" s="204"/>
      <c r="K1729" s="210" t="s">
        <v>292</v>
      </c>
      <c r="L1729" s="78"/>
      <c r="M1729" s="78"/>
      <c r="N1729" s="78"/>
      <c r="O1729" s="149"/>
    </row>
    <row r="1730" spans="1:15" ht="15" customHeight="1" x14ac:dyDescent="0.35">
      <c r="A1730" s="201" t="s">
        <v>636</v>
      </c>
      <c r="B1730" s="207" t="s">
        <v>637</v>
      </c>
      <c r="C1730" s="208" t="s">
        <v>286</v>
      </c>
      <c r="D1730" s="207" t="s">
        <v>287</v>
      </c>
      <c r="E1730" s="207" t="s">
        <v>377</v>
      </c>
      <c r="F1730" s="207" t="s">
        <v>378</v>
      </c>
      <c r="G1730" s="207" t="s">
        <v>81</v>
      </c>
      <c r="H1730" s="207" t="s">
        <v>328</v>
      </c>
      <c r="I1730" s="209">
        <v>8261.99</v>
      </c>
      <c r="J1730" s="204"/>
      <c r="K1730" s="210" t="s">
        <v>292</v>
      </c>
      <c r="L1730" s="78"/>
      <c r="M1730" s="78"/>
      <c r="N1730" s="78"/>
      <c r="O1730" s="149"/>
    </row>
    <row r="1731" spans="1:15" ht="15" customHeight="1" x14ac:dyDescent="0.35">
      <c r="A1731" s="201" t="s">
        <v>636</v>
      </c>
      <c r="B1731" s="207" t="s">
        <v>637</v>
      </c>
      <c r="C1731" s="208" t="s">
        <v>286</v>
      </c>
      <c r="D1731" s="207" t="s">
        <v>287</v>
      </c>
      <c r="E1731" s="207" t="s">
        <v>288</v>
      </c>
      <c r="F1731" s="207" t="s">
        <v>289</v>
      </c>
      <c r="G1731" s="207" t="s">
        <v>81</v>
      </c>
      <c r="H1731" s="207" t="s">
        <v>328</v>
      </c>
      <c r="I1731" s="209">
        <v>4881</v>
      </c>
      <c r="J1731" s="204"/>
      <c r="K1731" s="210" t="s">
        <v>292</v>
      </c>
      <c r="L1731" s="78"/>
      <c r="M1731" s="78"/>
      <c r="N1731" s="78"/>
      <c r="O1731" s="149"/>
    </row>
    <row r="1732" spans="1:15" ht="15" customHeight="1" x14ac:dyDescent="0.35">
      <c r="A1732" s="201" t="s">
        <v>636</v>
      </c>
      <c r="B1732" s="207" t="s">
        <v>637</v>
      </c>
      <c r="C1732" s="208" t="s">
        <v>286</v>
      </c>
      <c r="D1732" s="207" t="s">
        <v>287</v>
      </c>
      <c r="E1732" s="207" t="s">
        <v>379</v>
      </c>
      <c r="F1732" s="207" t="s">
        <v>380</v>
      </c>
      <c r="G1732" s="207" t="s">
        <v>81</v>
      </c>
      <c r="H1732" s="207" t="s">
        <v>328</v>
      </c>
      <c r="I1732" s="209">
        <v>3330</v>
      </c>
      <c r="J1732" s="204"/>
      <c r="K1732" s="210" t="s">
        <v>292</v>
      </c>
      <c r="L1732" s="78"/>
      <c r="M1732" s="78"/>
      <c r="N1732" s="78"/>
      <c r="O1732" s="149"/>
    </row>
    <row r="1733" spans="1:15" ht="15" customHeight="1" x14ac:dyDescent="0.35">
      <c r="A1733" s="201" t="s">
        <v>636</v>
      </c>
      <c r="B1733" s="207" t="s">
        <v>637</v>
      </c>
      <c r="C1733" s="208" t="s">
        <v>286</v>
      </c>
      <c r="D1733" s="207" t="s">
        <v>287</v>
      </c>
      <c r="E1733" s="207" t="s">
        <v>357</v>
      </c>
      <c r="F1733" s="207" t="s">
        <v>358</v>
      </c>
      <c r="G1733" s="207" t="s">
        <v>81</v>
      </c>
      <c r="H1733" s="207" t="s">
        <v>328</v>
      </c>
      <c r="I1733" s="209">
        <v>100.1</v>
      </c>
      <c r="J1733" s="204"/>
      <c r="K1733" s="210" t="s">
        <v>292</v>
      </c>
      <c r="L1733" s="78"/>
      <c r="M1733" s="78"/>
      <c r="N1733" s="78"/>
      <c r="O1733" s="149"/>
    </row>
    <row r="1734" spans="1:15" ht="15" customHeight="1" x14ac:dyDescent="0.35">
      <c r="A1734" s="201" t="s">
        <v>636</v>
      </c>
      <c r="B1734" s="207" t="s">
        <v>637</v>
      </c>
      <c r="C1734" s="208" t="s">
        <v>286</v>
      </c>
      <c r="D1734" s="207" t="s">
        <v>287</v>
      </c>
      <c r="E1734" s="207" t="s">
        <v>359</v>
      </c>
      <c r="F1734" s="207" t="s">
        <v>360</v>
      </c>
      <c r="G1734" s="207" t="s">
        <v>81</v>
      </c>
      <c r="H1734" s="207" t="s">
        <v>328</v>
      </c>
      <c r="I1734" s="209">
        <v>4381.68</v>
      </c>
      <c r="J1734" s="204"/>
      <c r="K1734" s="210" t="s">
        <v>292</v>
      </c>
      <c r="L1734" s="78"/>
      <c r="M1734" s="78"/>
      <c r="N1734" s="78"/>
      <c r="O1734" s="149"/>
    </row>
    <row r="1735" spans="1:15" ht="15" customHeight="1" x14ac:dyDescent="0.35">
      <c r="A1735" s="201" t="s">
        <v>636</v>
      </c>
      <c r="B1735" s="207" t="s">
        <v>637</v>
      </c>
      <c r="C1735" s="208" t="s">
        <v>286</v>
      </c>
      <c r="D1735" s="207" t="s">
        <v>287</v>
      </c>
      <c r="E1735" s="207" t="s">
        <v>359</v>
      </c>
      <c r="F1735" s="207" t="s">
        <v>360</v>
      </c>
      <c r="G1735" s="207" t="s">
        <v>490</v>
      </c>
      <c r="H1735" s="207" t="s">
        <v>491</v>
      </c>
      <c r="I1735" s="209">
        <v>113.93</v>
      </c>
      <c r="J1735" s="204"/>
      <c r="K1735" s="210" t="s">
        <v>292</v>
      </c>
      <c r="L1735" s="78"/>
      <c r="M1735" s="78"/>
      <c r="N1735" s="78"/>
      <c r="O1735" s="149"/>
    </row>
    <row r="1736" spans="1:15" ht="15" customHeight="1" x14ac:dyDescent="0.35">
      <c r="A1736" s="201" t="s">
        <v>636</v>
      </c>
      <c r="B1736" s="207" t="s">
        <v>637</v>
      </c>
      <c r="C1736" s="208" t="s">
        <v>286</v>
      </c>
      <c r="D1736" s="207" t="s">
        <v>287</v>
      </c>
      <c r="E1736" s="207" t="s">
        <v>383</v>
      </c>
      <c r="F1736" s="207" t="s">
        <v>384</v>
      </c>
      <c r="G1736" s="207" t="s">
        <v>81</v>
      </c>
      <c r="H1736" s="207" t="s">
        <v>328</v>
      </c>
      <c r="I1736" s="209">
        <v>169.57</v>
      </c>
      <c r="J1736" s="204"/>
      <c r="K1736" s="210" t="s">
        <v>292</v>
      </c>
      <c r="L1736" s="78"/>
      <c r="M1736" s="78"/>
      <c r="N1736" s="78"/>
      <c r="O1736" s="149"/>
    </row>
    <row r="1737" spans="1:15" ht="15" customHeight="1" x14ac:dyDescent="0.35">
      <c r="A1737" s="201" t="s">
        <v>636</v>
      </c>
      <c r="B1737" s="207" t="s">
        <v>637</v>
      </c>
      <c r="C1737" s="208" t="s">
        <v>286</v>
      </c>
      <c r="D1737" s="207" t="s">
        <v>287</v>
      </c>
      <c r="E1737" s="207" t="s">
        <v>452</v>
      </c>
      <c r="F1737" s="207" t="s">
        <v>453</v>
      </c>
      <c r="G1737" s="207" t="s">
        <v>81</v>
      </c>
      <c r="H1737" s="207" t="s">
        <v>328</v>
      </c>
      <c r="I1737" s="209">
        <v>30262.54</v>
      </c>
      <c r="J1737" s="204"/>
      <c r="K1737" s="210" t="s">
        <v>292</v>
      </c>
      <c r="L1737" s="78"/>
      <c r="M1737" s="78"/>
      <c r="N1737" s="78"/>
      <c r="O1737" s="149"/>
    </row>
    <row r="1738" spans="1:15" ht="15" customHeight="1" x14ac:dyDescent="0.35">
      <c r="A1738" s="201" t="s">
        <v>636</v>
      </c>
      <c r="B1738" s="207" t="s">
        <v>637</v>
      </c>
      <c r="C1738" s="208" t="s">
        <v>286</v>
      </c>
      <c r="D1738" s="207" t="s">
        <v>287</v>
      </c>
      <c r="E1738" s="207" t="s">
        <v>312</v>
      </c>
      <c r="F1738" s="207" t="s">
        <v>313</v>
      </c>
      <c r="G1738" s="207" t="s">
        <v>81</v>
      </c>
      <c r="H1738" s="207" t="s">
        <v>328</v>
      </c>
      <c r="I1738" s="209">
        <v>26040.94</v>
      </c>
      <c r="J1738" s="204"/>
      <c r="K1738" s="210" t="s">
        <v>306</v>
      </c>
      <c r="L1738" s="78"/>
      <c r="M1738" s="78"/>
      <c r="N1738" s="78"/>
      <c r="O1738" s="149"/>
    </row>
    <row r="1739" spans="1:15" ht="15" customHeight="1" x14ac:dyDescent="0.35">
      <c r="A1739" s="201" t="s">
        <v>636</v>
      </c>
      <c r="B1739" s="207" t="s">
        <v>637</v>
      </c>
      <c r="C1739" s="208" t="s">
        <v>286</v>
      </c>
      <c r="D1739" s="207" t="s">
        <v>287</v>
      </c>
      <c r="E1739" s="207" t="s">
        <v>312</v>
      </c>
      <c r="F1739" s="207" t="s">
        <v>313</v>
      </c>
      <c r="G1739" s="207" t="s">
        <v>490</v>
      </c>
      <c r="H1739" s="207" t="s">
        <v>491</v>
      </c>
      <c r="I1739" s="209">
        <v>13.67</v>
      </c>
      <c r="J1739" s="204"/>
      <c r="K1739" s="210" t="s">
        <v>306</v>
      </c>
      <c r="L1739" s="78"/>
      <c r="M1739" s="78"/>
      <c r="N1739" s="78"/>
      <c r="O1739" s="149"/>
    </row>
    <row r="1740" spans="1:15" ht="15" customHeight="1" x14ac:dyDescent="0.35">
      <c r="A1740" s="201" t="s">
        <v>636</v>
      </c>
      <c r="B1740" s="207" t="s">
        <v>637</v>
      </c>
      <c r="C1740" s="208" t="s">
        <v>286</v>
      </c>
      <c r="D1740" s="207" t="s">
        <v>287</v>
      </c>
      <c r="E1740" s="207" t="s">
        <v>454</v>
      </c>
      <c r="F1740" s="207" t="s">
        <v>455</v>
      </c>
      <c r="G1740" s="207" t="s">
        <v>81</v>
      </c>
      <c r="H1740" s="207" t="s">
        <v>328</v>
      </c>
      <c r="I1740" s="209">
        <v>-1221399</v>
      </c>
      <c r="J1740" s="204"/>
      <c r="K1740" s="210" t="s">
        <v>317</v>
      </c>
      <c r="L1740" s="78"/>
      <c r="M1740" s="78"/>
      <c r="N1740" s="78"/>
      <c r="O1740" s="149"/>
    </row>
    <row r="1741" spans="1:15" ht="15" customHeight="1" x14ac:dyDescent="0.35">
      <c r="A1741" s="201" t="s">
        <v>636</v>
      </c>
      <c r="B1741" s="207" t="s">
        <v>637</v>
      </c>
      <c r="C1741" s="208" t="s">
        <v>286</v>
      </c>
      <c r="D1741" s="207" t="s">
        <v>287</v>
      </c>
      <c r="E1741" s="207" t="s">
        <v>512</v>
      </c>
      <c r="F1741" s="207" t="s">
        <v>513</v>
      </c>
      <c r="G1741" s="207" t="s">
        <v>508</v>
      </c>
      <c r="H1741" s="207" t="s">
        <v>509</v>
      </c>
      <c r="I1741" s="209">
        <v>-77848</v>
      </c>
      <c r="J1741" s="204"/>
      <c r="K1741" s="210" t="s">
        <v>316</v>
      </c>
      <c r="L1741" s="78"/>
      <c r="M1741" s="78"/>
      <c r="N1741" s="78"/>
      <c r="O1741" s="149"/>
    </row>
    <row r="1742" spans="1:15" ht="15" customHeight="1" x14ac:dyDescent="0.35">
      <c r="A1742" s="201" t="s">
        <v>636</v>
      </c>
      <c r="B1742" s="207" t="s">
        <v>637</v>
      </c>
      <c r="C1742" s="208" t="s">
        <v>286</v>
      </c>
      <c r="D1742" s="207" t="s">
        <v>287</v>
      </c>
      <c r="E1742" s="207" t="s">
        <v>401</v>
      </c>
      <c r="F1742" s="207" t="s">
        <v>402</v>
      </c>
      <c r="G1742" s="207" t="s">
        <v>81</v>
      </c>
      <c r="H1742" s="207" t="s">
        <v>328</v>
      </c>
      <c r="I1742" s="209">
        <v>-625996</v>
      </c>
      <c r="J1742" s="204"/>
      <c r="K1742" s="210" t="s">
        <v>311</v>
      </c>
      <c r="L1742" s="78"/>
      <c r="M1742" s="78"/>
      <c r="N1742" s="78"/>
      <c r="O1742" s="149"/>
    </row>
    <row r="1743" spans="1:15" ht="15" customHeight="1" x14ac:dyDescent="0.35">
      <c r="A1743" s="201" t="s">
        <v>636</v>
      </c>
      <c r="B1743" s="207" t="s">
        <v>637</v>
      </c>
      <c r="C1743" s="208" t="s">
        <v>286</v>
      </c>
      <c r="D1743" s="207" t="s">
        <v>287</v>
      </c>
      <c r="E1743" s="207" t="s">
        <v>456</v>
      </c>
      <c r="F1743" s="207" t="s">
        <v>457</v>
      </c>
      <c r="G1743" s="207" t="s">
        <v>81</v>
      </c>
      <c r="H1743" s="207" t="s">
        <v>328</v>
      </c>
      <c r="I1743" s="209">
        <v>-793680</v>
      </c>
      <c r="J1743" s="204"/>
      <c r="K1743" s="210" t="s">
        <v>311</v>
      </c>
      <c r="L1743" s="78"/>
      <c r="M1743" s="78"/>
      <c r="N1743" s="78"/>
      <c r="O1743" s="149"/>
    </row>
    <row r="1744" spans="1:15" ht="15" customHeight="1" x14ac:dyDescent="0.35">
      <c r="A1744" s="201" t="s">
        <v>636</v>
      </c>
      <c r="B1744" s="207" t="s">
        <v>637</v>
      </c>
      <c r="C1744" s="208" t="s">
        <v>286</v>
      </c>
      <c r="D1744" s="207" t="s">
        <v>287</v>
      </c>
      <c r="E1744" s="207" t="s">
        <v>320</v>
      </c>
      <c r="F1744" s="207" t="s">
        <v>313</v>
      </c>
      <c r="G1744" s="207" t="s">
        <v>81</v>
      </c>
      <c r="H1744" s="207" t="s">
        <v>328</v>
      </c>
      <c r="I1744" s="209">
        <v>-26040.94</v>
      </c>
      <c r="J1744" s="204"/>
      <c r="K1744" s="210" t="s">
        <v>314</v>
      </c>
      <c r="L1744" s="78"/>
      <c r="M1744" s="78"/>
      <c r="N1744" s="78"/>
      <c r="O1744" s="149"/>
    </row>
    <row r="1745" spans="1:15" ht="15" customHeight="1" x14ac:dyDescent="0.35">
      <c r="A1745" s="201" t="s">
        <v>636</v>
      </c>
      <c r="B1745" s="207" t="s">
        <v>637</v>
      </c>
      <c r="C1745" s="208" t="s">
        <v>286</v>
      </c>
      <c r="D1745" s="207" t="s">
        <v>287</v>
      </c>
      <c r="E1745" s="207" t="s">
        <v>320</v>
      </c>
      <c r="F1745" s="207" t="s">
        <v>313</v>
      </c>
      <c r="G1745" s="207" t="s">
        <v>490</v>
      </c>
      <c r="H1745" s="207" t="s">
        <v>491</v>
      </c>
      <c r="I1745" s="209">
        <v>-13.67</v>
      </c>
      <c r="J1745" s="204"/>
      <c r="K1745" s="210" t="s">
        <v>314</v>
      </c>
      <c r="L1745" s="78"/>
      <c r="M1745" s="78"/>
      <c r="N1745" s="78"/>
      <c r="O1745" s="149"/>
    </row>
    <row r="1746" spans="1:15" ht="15" customHeight="1" x14ac:dyDescent="0.35">
      <c r="A1746" s="201" t="s">
        <v>636</v>
      </c>
      <c r="B1746" s="207" t="s">
        <v>637</v>
      </c>
      <c r="C1746" s="208" t="s">
        <v>286</v>
      </c>
      <c r="D1746" s="207" t="s">
        <v>287</v>
      </c>
      <c r="E1746" s="207" t="s">
        <v>405</v>
      </c>
      <c r="F1746" s="207" t="s">
        <v>406</v>
      </c>
      <c r="G1746" s="207" t="s">
        <v>81</v>
      </c>
      <c r="H1746" s="207" t="s">
        <v>328</v>
      </c>
      <c r="I1746" s="209">
        <v>-38869</v>
      </c>
      <c r="J1746" s="204"/>
      <c r="K1746" s="210" t="s">
        <v>316</v>
      </c>
      <c r="L1746" s="78"/>
      <c r="M1746" s="78"/>
      <c r="N1746" s="78"/>
      <c r="O1746" s="149"/>
    </row>
    <row r="1747" spans="1:15" ht="15" customHeight="1" x14ac:dyDescent="0.35">
      <c r="A1747" s="201" t="s">
        <v>636</v>
      </c>
      <c r="B1747" s="207" t="s">
        <v>637</v>
      </c>
      <c r="C1747" s="208" t="s">
        <v>458</v>
      </c>
      <c r="D1747" s="207" t="s">
        <v>459</v>
      </c>
      <c r="E1747" s="207" t="s">
        <v>367</v>
      </c>
      <c r="F1747" s="207" t="s">
        <v>368</v>
      </c>
      <c r="G1747" s="207" t="s">
        <v>81</v>
      </c>
      <c r="H1747" s="207" t="s">
        <v>328</v>
      </c>
      <c r="I1747" s="209">
        <v>316.57</v>
      </c>
      <c r="J1747" s="204"/>
      <c r="K1747" s="210" t="s">
        <v>292</v>
      </c>
      <c r="L1747" s="78"/>
      <c r="M1747" s="78"/>
      <c r="N1747" s="78"/>
      <c r="O1747" s="149"/>
    </row>
    <row r="1748" spans="1:15" ht="15" customHeight="1" x14ac:dyDescent="0.35">
      <c r="A1748" s="201" t="s">
        <v>636</v>
      </c>
      <c r="B1748" s="207" t="s">
        <v>637</v>
      </c>
      <c r="C1748" s="208" t="s">
        <v>458</v>
      </c>
      <c r="D1748" s="207" t="s">
        <v>459</v>
      </c>
      <c r="E1748" s="207" t="s">
        <v>373</v>
      </c>
      <c r="F1748" s="207" t="s">
        <v>374</v>
      </c>
      <c r="G1748" s="207" t="s">
        <v>81</v>
      </c>
      <c r="H1748" s="207" t="s">
        <v>328</v>
      </c>
      <c r="I1748" s="209">
        <v>309807.32</v>
      </c>
      <c r="J1748" s="204"/>
      <c r="K1748" s="210" t="s">
        <v>292</v>
      </c>
      <c r="L1748" s="78"/>
      <c r="M1748" s="78"/>
      <c r="N1748" s="78"/>
      <c r="O1748" s="149"/>
    </row>
    <row r="1749" spans="1:15" ht="15" customHeight="1" x14ac:dyDescent="0.35">
      <c r="A1749" s="201" t="s">
        <v>636</v>
      </c>
      <c r="B1749" s="207" t="s">
        <v>637</v>
      </c>
      <c r="C1749" s="208" t="s">
        <v>458</v>
      </c>
      <c r="D1749" s="207" t="s">
        <v>459</v>
      </c>
      <c r="E1749" s="207" t="s">
        <v>452</v>
      </c>
      <c r="F1749" s="207" t="s">
        <v>453</v>
      </c>
      <c r="G1749" s="207" t="s">
        <v>81</v>
      </c>
      <c r="H1749" s="207" t="s">
        <v>328</v>
      </c>
      <c r="I1749" s="209">
        <v>5999.2</v>
      </c>
      <c r="J1749" s="204"/>
      <c r="K1749" s="210" t="s">
        <v>292</v>
      </c>
      <c r="L1749" s="78"/>
      <c r="M1749" s="78"/>
      <c r="N1749" s="78"/>
      <c r="O1749" s="149"/>
    </row>
    <row r="1750" spans="1:15" ht="15" customHeight="1" x14ac:dyDescent="0.35">
      <c r="A1750" s="201" t="s">
        <v>636</v>
      </c>
      <c r="B1750" s="207" t="s">
        <v>637</v>
      </c>
      <c r="C1750" s="208" t="s">
        <v>458</v>
      </c>
      <c r="D1750" s="207" t="s">
        <v>459</v>
      </c>
      <c r="E1750" s="207" t="s">
        <v>312</v>
      </c>
      <c r="F1750" s="207" t="s">
        <v>313</v>
      </c>
      <c r="G1750" s="207" t="s">
        <v>81</v>
      </c>
      <c r="H1750" s="207" t="s">
        <v>328</v>
      </c>
      <c r="I1750" s="209">
        <v>47688.1</v>
      </c>
      <c r="J1750" s="204"/>
      <c r="K1750" s="210" t="s">
        <v>306</v>
      </c>
      <c r="L1750" s="78"/>
      <c r="M1750" s="78"/>
      <c r="N1750" s="78"/>
      <c r="O1750" s="149"/>
    </row>
    <row r="1751" spans="1:15" ht="15" customHeight="1" x14ac:dyDescent="0.35">
      <c r="A1751" s="201" t="s">
        <v>636</v>
      </c>
      <c r="B1751" s="207" t="s">
        <v>637</v>
      </c>
      <c r="C1751" s="208" t="s">
        <v>458</v>
      </c>
      <c r="D1751" s="207" t="s">
        <v>459</v>
      </c>
      <c r="E1751" s="207" t="s">
        <v>419</v>
      </c>
      <c r="F1751" s="207" t="s">
        <v>420</v>
      </c>
      <c r="G1751" s="207" t="s">
        <v>81</v>
      </c>
      <c r="H1751" s="207" t="s">
        <v>328</v>
      </c>
      <c r="I1751" s="209">
        <v>17438.150000000001</v>
      </c>
      <c r="J1751" s="204"/>
      <c r="K1751" s="210" t="s">
        <v>325</v>
      </c>
      <c r="L1751" s="78"/>
      <c r="M1751" s="78"/>
      <c r="N1751" s="78"/>
      <c r="O1751" s="149"/>
    </row>
    <row r="1752" spans="1:15" ht="15" customHeight="1" x14ac:dyDescent="0.35">
      <c r="A1752" s="201" t="s">
        <v>636</v>
      </c>
      <c r="B1752" s="207" t="s">
        <v>637</v>
      </c>
      <c r="C1752" s="208" t="s">
        <v>458</v>
      </c>
      <c r="D1752" s="207" t="s">
        <v>459</v>
      </c>
      <c r="E1752" s="207" t="s">
        <v>460</v>
      </c>
      <c r="F1752" s="207" t="s">
        <v>461</v>
      </c>
      <c r="G1752" s="207" t="s">
        <v>81</v>
      </c>
      <c r="H1752" s="207" t="s">
        <v>328</v>
      </c>
      <c r="I1752" s="209">
        <v>-335171</v>
      </c>
      <c r="J1752" s="204"/>
      <c r="K1752" s="210" t="s">
        <v>315</v>
      </c>
      <c r="L1752" s="78"/>
      <c r="M1752" s="78"/>
      <c r="N1752" s="78"/>
      <c r="O1752" s="149"/>
    </row>
    <row r="1753" spans="1:15" ht="15" customHeight="1" x14ac:dyDescent="0.35">
      <c r="A1753" s="201" t="s">
        <v>636</v>
      </c>
      <c r="B1753" s="207" t="s">
        <v>637</v>
      </c>
      <c r="C1753" s="208" t="s">
        <v>458</v>
      </c>
      <c r="D1753" s="207" t="s">
        <v>459</v>
      </c>
      <c r="E1753" s="207" t="s">
        <v>320</v>
      </c>
      <c r="F1753" s="207" t="s">
        <v>313</v>
      </c>
      <c r="G1753" s="207" t="s">
        <v>81</v>
      </c>
      <c r="H1753" s="207" t="s">
        <v>328</v>
      </c>
      <c r="I1753" s="209">
        <v>-47688.1</v>
      </c>
      <c r="J1753" s="204"/>
      <c r="K1753" s="210" t="s">
        <v>314</v>
      </c>
      <c r="L1753" s="78"/>
      <c r="M1753" s="78"/>
      <c r="N1753" s="78"/>
      <c r="O1753" s="149"/>
    </row>
    <row r="1754" spans="1:15" ht="15" customHeight="1" x14ac:dyDescent="0.35">
      <c r="A1754" s="201" t="s">
        <v>638</v>
      </c>
      <c r="B1754" s="207" t="s">
        <v>639</v>
      </c>
      <c r="C1754" s="208" t="s">
        <v>286</v>
      </c>
      <c r="D1754" s="207" t="s">
        <v>287</v>
      </c>
      <c r="E1754" s="207" t="s">
        <v>345</v>
      </c>
      <c r="F1754" s="207" t="s">
        <v>346</v>
      </c>
      <c r="G1754" s="207" t="s">
        <v>81</v>
      </c>
      <c r="H1754" s="207" t="s">
        <v>328</v>
      </c>
      <c r="I1754" s="209">
        <v>7097112.7800000003</v>
      </c>
      <c r="J1754" s="204"/>
      <c r="K1754" s="210" t="s">
        <v>293</v>
      </c>
      <c r="L1754" s="78"/>
      <c r="M1754" s="78"/>
      <c r="N1754" s="78"/>
      <c r="O1754" s="149"/>
    </row>
    <row r="1755" spans="1:15" ht="15" customHeight="1" x14ac:dyDescent="0.35">
      <c r="A1755" s="201" t="s">
        <v>638</v>
      </c>
      <c r="B1755" s="207" t="s">
        <v>639</v>
      </c>
      <c r="C1755" s="208" t="s">
        <v>286</v>
      </c>
      <c r="D1755" s="207" t="s">
        <v>287</v>
      </c>
      <c r="E1755" s="207" t="s">
        <v>345</v>
      </c>
      <c r="F1755" s="207" t="s">
        <v>346</v>
      </c>
      <c r="G1755" s="207" t="s">
        <v>421</v>
      </c>
      <c r="H1755" s="207" t="s">
        <v>422</v>
      </c>
      <c r="I1755" s="209">
        <v>33800.550000000003</v>
      </c>
      <c r="J1755" s="204"/>
      <c r="K1755" s="210" t="s">
        <v>324</v>
      </c>
      <c r="L1755" s="78"/>
      <c r="M1755" s="78"/>
      <c r="N1755" s="78"/>
      <c r="O1755" s="149"/>
    </row>
    <row r="1756" spans="1:15" ht="15" customHeight="1" x14ac:dyDescent="0.35">
      <c r="A1756" s="201" t="s">
        <v>638</v>
      </c>
      <c r="B1756" s="207" t="s">
        <v>639</v>
      </c>
      <c r="C1756" s="208" t="s">
        <v>286</v>
      </c>
      <c r="D1756" s="207" t="s">
        <v>287</v>
      </c>
      <c r="E1756" s="207" t="s">
        <v>363</v>
      </c>
      <c r="F1756" s="207" t="s">
        <v>364</v>
      </c>
      <c r="G1756" s="207" t="s">
        <v>81</v>
      </c>
      <c r="H1756" s="207" t="s">
        <v>328</v>
      </c>
      <c r="I1756" s="209">
        <v>119674.74</v>
      </c>
      <c r="J1756" s="204"/>
      <c r="K1756" s="210" t="s">
        <v>293</v>
      </c>
      <c r="L1756" s="78"/>
      <c r="M1756" s="78"/>
      <c r="N1756" s="78"/>
      <c r="O1756" s="149"/>
    </row>
    <row r="1757" spans="1:15" ht="15" customHeight="1" x14ac:dyDescent="0.35">
      <c r="A1757" s="201" t="s">
        <v>638</v>
      </c>
      <c r="B1757" s="207" t="s">
        <v>639</v>
      </c>
      <c r="C1757" s="208" t="s">
        <v>286</v>
      </c>
      <c r="D1757" s="207" t="s">
        <v>287</v>
      </c>
      <c r="E1757" s="207" t="s">
        <v>488</v>
      </c>
      <c r="F1757" s="207" t="s">
        <v>489</v>
      </c>
      <c r="G1757" s="207" t="s">
        <v>81</v>
      </c>
      <c r="H1757" s="207" t="s">
        <v>328</v>
      </c>
      <c r="I1757" s="209">
        <v>144.83000000000001</v>
      </c>
      <c r="J1757" s="204"/>
      <c r="K1757" s="210" t="s">
        <v>293</v>
      </c>
      <c r="L1757" s="78"/>
      <c r="M1757" s="78"/>
      <c r="N1757" s="78"/>
      <c r="O1757" s="149"/>
    </row>
    <row r="1758" spans="1:15" ht="15" customHeight="1" x14ac:dyDescent="0.35">
      <c r="A1758" s="201" t="s">
        <v>638</v>
      </c>
      <c r="B1758" s="207" t="s">
        <v>639</v>
      </c>
      <c r="C1758" s="208" t="s">
        <v>286</v>
      </c>
      <c r="D1758" s="207" t="s">
        <v>287</v>
      </c>
      <c r="E1758" s="207" t="s">
        <v>365</v>
      </c>
      <c r="F1758" s="207" t="s">
        <v>366</v>
      </c>
      <c r="G1758" s="207" t="s">
        <v>81</v>
      </c>
      <c r="H1758" s="207" t="s">
        <v>328</v>
      </c>
      <c r="I1758" s="209">
        <v>104412.07</v>
      </c>
      <c r="J1758" s="204"/>
      <c r="K1758" s="210" t="s">
        <v>293</v>
      </c>
      <c r="L1758" s="78"/>
      <c r="M1758" s="78"/>
      <c r="N1758" s="78"/>
      <c r="O1758" s="149"/>
    </row>
    <row r="1759" spans="1:15" ht="15" customHeight="1" x14ac:dyDescent="0.35">
      <c r="A1759" s="201" t="s">
        <v>638</v>
      </c>
      <c r="B1759" s="207" t="s">
        <v>639</v>
      </c>
      <c r="C1759" s="208" t="s">
        <v>286</v>
      </c>
      <c r="D1759" s="207" t="s">
        <v>287</v>
      </c>
      <c r="E1759" s="207" t="s">
        <v>365</v>
      </c>
      <c r="F1759" s="207" t="s">
        <v>366</v>
      </c>
      <c r="G1759" s="207" t="s">
        <v>421</v>
      </c>
      <c r="H1759" s="207" t="s">
        <v>422</v>
      </c>
      <c r="I1759" s="209">
        <v>8846.84</v>
      </c>
      <c r="J1759" s="204"/>
      <c r="K1759" s="210" t="s">
        <v>324</v>
      </c>
      <c r="L1759" s="78"/>
      <c r="M1759" s="78"/>
      <c r="N1759" s="78"/>
      <c r="O1759" s="149"/>
    </row>
    <row r="1760" spans="1:15" ht="15" customHeight="1" x14ac:dyDescent="0.35">
      <c r="A1760" s="201" t="s">
        <v>638</v>
      </c>
      <c r="B1760" s="207" t="s">
        <v>639</v>
      </c>
      <c r="C1760" s="208" t="s">
        <v>286</v>
      </c>
      <c r="D1760" s="207" t="s">
        <v>287</v>
      </c>
      <c r="E1760" s="207" t="s">
        <v>464</v>
      </c>
      <c r="F1760" s="207" t="s">
        <v>465</v>
      </c>
      <c r="G1760" s="207" t="s">
        <v>81</v>
      </c>
      <c r="H1760" s="207" t="s">
        <v>328</v>
      </c>
      <c r="I1760" s="209">
        <v>8442.41</v>
      </c>
      <c r="J1760" s="204"/>
      <c r="K1760" s="210" t="s">
        <v>293</v>
      </c>
      <c r="L1760" s="78"/>
      <c r="M1760" s="78"/>
      <c r="N1760" s="78"/>
      <c r="O1760" s="149"/>
    </row>
    <row r="1761" spans="1:15" ht="15" customHeight="1" x14ac:dyDescent="0.35">
      <c r="A1761" s="201" t="s">
        <v>638</v>
      </c>
      <c r="B1761" s="207" t="s">
        <v>639</v>
      </c>
      <c r="C1761" s="208" t="s">
        <v>286</v>
      </c>
      <c r="D1761" s="207" t="s">
        <v>287</v>
      </c>
      <c r="E1761" s="207" t="s">
        <v>444</v>
      </c>
      <c r="F1761" s="207" t="s">
        <v>445</v>
      </c>
      <c r="G1761" s="207" t="s">
        <v>81</v>
      </c>
      <c r="H1761" s="207" t="s">
        <v>328</v>
      </c>
      <c r="I1761" s="209">
        <v>55355.59</v>
      </c>
      <c r="J1761" s="204"/>
      <c r="K1761" s="210" t="s">
        <v>293</v>
      </c>
      <c r="L1761" s="78"/>
      <c r="M1761" s="78"/>
      <c r="N1761" s="78"/>
      <c r="O1761" s="149"/>
    </row>
    <row r="1762" spans="1:15" ht="15" customHeight="1" x14ac:dyDescent="0.35">
      <c r="A1762" s="201" t="s">
        <v>638</v>
      </c>
      <c r="B1762" s="207" t="s">
        <v>639</v>
      </c>
      <c r="C1762" s="208" t="s">
        <v>286</v>
      </c>
      <c r="D1762" s="207" t="s">
        <v>287</v>
      </c>
      <c r="E1762" s="207" t="s">
        <v>347</v>
      </c>
      <c r="F1762" s="207" t="s">
        <v>348</v>
      </c>
      <c r="G1762" s="207" t="s">
        <v>81</v>
      </c>
      <c r="H1762" s="207" t="s">
        <v>328</v>
      </c>
      <c r="I1762" s="209">
        <v>0</v>
      </c>
      <c r="J1762" s="204"/>
      <c r="K1762" s="210" t="s">
        <v>293</v>
      </c>
      <c r="L1762" s="78"/>
      <c r="M1762" s="78"/>
      <c r="N1762" s="78"/>
      <c r="O1762" s="149"/>
    </row>
    <row r="1763" spans="1:15" ht="15" customHeight="1" x14ac:dyDescent="0.35">
      <c r="A1763" s="201" t="s">
        <v>638</v>
      </c>
      <c r="B1763" s="207" t="s">
        <v>639</v>
      </c>
      <c r="C1763" s="208" t="s">
        <v>286</v>
      </c>
      <c r="D1763" s="207" t="s">
        <v>287</v>
      </c>
      <c r="E1763" s="207" t="s">
        <v>446</v>
      </c>
      <c r="F1763" s="207" t="s">
        <v>447</v>
      </c>
      <c r="G1763" s="207" t="s">
        <v>81</v>
      </c>
      <c r="H1763" s="207" t="s">
        <v>328</v>
      </c>
      <c r="I1763" s="209">
        <v>25193.99</v>
      </c>
      <c r="J1763" s="204"/>
      <c r="K1763" s="210" t="s">
        <v>293</v>
      </c>
      <c r="L1763" s="78"/>
      <c r="M1763" s="78"/>
      <c r="N1763" s="78"/>
      <c r="O1763" s="149"/>
    </row>
    <row r="1764" spans="1:15" ht="15" customHeight="1" x14ac:dyDescent="0.35">
      <c r="A1764" s="201" t="s">
        <v>638</v>
      </c>
      <c r="B1764" s="207" t="s">
        <v>639</v>
      </c>
      <c r="C1764" s="208" t="s">
        <v>286</v>
      </c>
      <c r="D1764" s="207" t="s">
        <v>287</v>
      </c>
      <c r="E1764" s="207" t="s">
        <v>446</v>
      </c>
      <c r="F1764" s="207" t="s">
        <v>447</v>
      </c>
      <c r="G1764" s="207" t="s">
        <v>544</v>
      </c>
      <c r="H1764" s="207" t="s">
        <v>545</v>
      </c>
      <c r="I1764" s="209">
        <v>377.76</v>
      </c>
      <c r="J1764" s="204"/>
      <c r="K1764" s="210" t="s">
        <v>321</v>
      </c>
      <c r="L1764" s="78"/>
      <c r="M1764" s="78"/>
      <c r="N1764" s="78"/>
      <c r="O1764" s="149" t="s">
        <v>427</v>
      </c>
    </row>
    <row r="1765" spans="1:15" ht="15" customHeight="1" x14ac:dyDescent="0.35">
      <c r="A1765" s="201" t="s">
        <v>638</v>
      </c>
      <c r="B1765" s="207" t="s">
        <v>639</v>
      </c>
      <c r="C1765" s="208" t="s">
        <v>286</v>
      </c>
      <c r="D1765" s="207" t="s">
        <v>287</v>
      </c>
      <c r="E1765" s="207" t="s">
        <v>349</v>
      </c>
      <c r="F1765" s="207" t="s">
        <v>350</v>
      </c>
      <c r="G1765" s="207" t="s">
        <v>81</v>
      </c>
      <c r="H1765" s="207" t="s">
        <v>328</v>
      </c>
      <c r="I1765" s="209">
        <v>1023721.76</v>
      </c>
      <c r="J1765" s="204"/>
      <c r="K1765" s="210" t="s">
        <v>296</v>
      </c>
      <c r="L1765" s="78"/>
      <c r="M1765" s="78"/>
      <c r="N1765" s="78"/>
      <c r="O1765" s="149"/>
    </row>
    <row r="1766" spans="1:15" ht="15" customHeight="1" x14ac:dyDescent="0.35">
      <c r="A1766" s="201" t="s">
        <v>638</v>
      </c>
      <c r="B1766" s="207" t="s">
        <v>639</v>
      </c>
      <c r="C1766" s="208" t="s">
        <v>286</v>
      </c>
      <c r="D1766" s="207" t="s">
        <v>287</v>
      </c>
      <c r="E1766" s="207" t="s">
        <v>349</v>
      </c>
      <c r="F1766" s="207" t="s">
        <v>350</v>
      </c>
      <c r="G1766" s="207" t="s">
        <v>421</v>
      </c>
      <c r="H1766" s="207" t="s">
        <v>422</v>
      </c>
      <c r="I1766" s="209">
        <v>3487.6</v>
      </c>
      <c r="J1766" s="204"/>
      <c r="K1766" s="210" t="s">
        <v>324</v>
      </c>
      <c r="L1766" s="78"/>
      <c r="M1766" s="78"/>
      <c r="N1766" s="78"/>
      <c r="O1766" s="149"/>
    </row>
    <row r="1767" spans="1:15" ht="15" customHeight="1" x14ac:dyDescent="0.35">
      <c r="A1767" s="201" t="s">
        <v>638</v>
      </c>
      <c r="B1767" s="207" t="s">
        <v>639</v>
      </c>
      <c r="C1767" s="208" t="s">
        <v>286</v>
      </c>
      <c r="D1767" s="207" t="s">
        <v>287</v>
      </c>
      <c r="E1767" s="207" t="s">
        <v>351</v>
      </c>
      <c r="F1767" s="207" t="s">
        <v>352</v>
      </c>
      <c r="G1767" s="207" t="s">
        <v>81</v>
      </c>
      <c r="H1767" s="207" t="s">
        <v>328</v>
      </c>
      <c r="I1767" s="209">
        <v>10502.16</v>
      </c>
      <c r="J1767" s="204"/>
      <c r="K1767" s="210" t="s">
        <v>293</v>
      </c>
      <c r="L1767" s="78"/>
      <c r="M1767" s="78"/>
      <c r="N1767" s="78"/>
      <c r="O1767" s="149"/>
    </row>
    <row r="1768" spans="1:15" ht="15" customHeight="1" x14ac:dyDescent="0.35">
      <c r="A1768" s="201" t="s">
        <v>638</v>
      </c>
      <c r="B1768" s="207" t="s">
        <v>639</v>
      </c>
      <c r="C1768" s="208" t="s">
        <v>286</v>
      </c>
      <c r="D1768" s="207" t="s">
        <v>287</v>
      </c>
      <c r="E1768" s="207" t="s">
        <v>353</v>
      </c>
      <c r="F1768" s="207" t="s">
        <v>354</v>
      </c>
      <c r="G1768" s="207" t="s">
        <v>81</v>
      </c>
      <c r="H1768" s="207" t="s">
        <v>328</v>
      </c>
      <c r="I1768" s="209">
        <v>-10502.16</v>
      </c>
      <c r="J1768" s="204"/>
      <c r="K1768" s="210" t="s">
        <v>293</v>
      </c>
      <c r="L1768" s="78"/>
      <c r="M1768" s="78"/>
      <c r="N1768" s="78"/>
      <c r="O1768" s="149"/>
    </row>
    <row r="1769" spans="1:15" ht="15" customHeight="1" x14ac:dyDescent="0.35">
      <c r="A1769" s="201" t="s">
        <v>638</v>
      </c>
      <c r="B1769" s="207" t="s">
        <v>639</v>
      </c>
      <c r="C1769" s="208" t="s">
        <v>286</v>
      </c>
      <c r="D1769" s="207" t="s">
        <v>287</v>
      </c>
      <c r="E1769" s="207" t="s">
        <v>355</v>
      </c>
      <c r="F1769" s="207" t="s">
        <v>356</v>
      </c>
      <c r="G1769" s="207" t="s">
        <v>81</v>
      </c>
      <c r="H1769" s="207" t="s">
        <v>328</v>
      </c>
      <c r="I1769" s="209">
        <v>1120100.1000000001</v>
      </c>
      <c r="J1769" s="204"/>
      <c r="K1769" s="210" t="s">
        <v>301</v>
      </c>
      <c r="L1769" s="78"/>
      <c r="M1769" s="78"/>
      <c r="N1769" s="78"/>
      <c r="O1769" s="149"/>
    </row>
    <row r="1770" spans="1:15" ht="15" customHeight="1" x14ac:dyDescent="0.35">
      <c r="A1770" s="201" t="s">
        <v>638</v>
      </c>
      <c r="B1770" s="207" t="s">
        <v>639</v>
      </c>
      <c r="C1770" s="208" t="s">
        <v>286</v>
      </c>
      <c r="D1770" s="207" t="s">
        <v>287</v>
      </c>
      <c r="E1770" s="207" t="s">
        <v>355</v>
      </c>
      <c r="F1770" s="207" t="s">
        <v>356</v>
      </c>
      <c r="G1770" s="207" t="s">
        <v>544</v>
      </c>
      <c r="H1770" s="207" t="s">
        <v>545</v>
      </c>
      <c r="I1770" s="209">
        <v>53.26</v>
      </c>
      <c r="J1770" s="204"/>
      <c r="K1770" s="210" t="s">
        <v>321</v>
      </c>
      <c r="L1770" s="78"/>
      <c r="M1770" s="78"/>
      <c r="N1770" s="78"/>
      <c r="O1770" s="149" t="s">
        <v>427</v>
      </c>
    </row>
    <row r="1771" spans="1:15" ht="15" customHeight="1" x14ac:dyDescent="0.35">
      <c r="A1771" s="201" t="s">
        <v>638</v>
      </c>
      <c r="B1771" s="207" t="s">
        <v>639</v>
      </c>
      <c r="C1771" s="208" t="s">
        <v>286</v>
      </c>
      <c r="D1771" s="207" t="s">
        <v>287</v>
      </c>
      <c r="E1771" s="207" t="s">
        <v>355</v>
      </c>
      <c r="F1771" s="207" t="s">
        <v>356</v>
      </c>
      <c r="G1771" s="207" t="s">
        <v>421</v>
      </c>
      <c r="H1771" s="207" t="s">
        <v>422</v>
      </c>
      <c r="I1771" s="209">
        <v>6505.08</v>
      </c>
      <c r="J1771" s="204"/>
      <c r="K1771" s="210" t="s">
        <v>324</v>
      </c>
      <c r="L1771" s="78"/>
      <c r="M1771" s="78"/>
      <c r="N1771" s="78"/>
      <c r="O1771" s="149"/>
    </row>
    <row r="1772" spans="1:15" ht="15" customHeight="1" x14ac:dyDescent="0.35">
      <c r="A1772" s="201" t="s">
        <v>638</v>
      </c>
      <c r="B1772" s="207" t="s">
        <v>639</v>
      </c>
      <c r="C1772" s="208" t="s">
        <v>286</v>
      </c>
      <c r="D1772" s="207" t="s">
        <v>287</v>
      </c>
      <c r="E1772" s="207" t="s">
        <v>415</v>
      </c>
      <c r="F1772" s="207" t="s">
        <v>416</v>
      </c>
      <c r="G1772" s="207" t="s">
        <v>81</v>
      </c>
      <c r="H1772" s="207" t="s">
        <v>328</v>
      </c>
      <c r="I1772" s="209">
        <v>6682.91</v>
      </c>
      <c r="J1772" s="204"/>
      <c r="K1772" s="210" t="s">
        <v>292</v>
      </c>
      <c r="L1772" s="78"/>
      <c r="M1772" s="78"/>
      <c r="N1772" s="78"/>
      <c r="O1772" s="149"/>
    </row>
    <row r="1773" spans="1:15" ht="15" customHeight="1" x14ac:dyDescent="0.35">
      <c r="A1773" s="201" t="s">
        <v>638</v>
      </c>
      <c r="B1773" s="207" t="s">
        <v>639</v>
      </c>
      <c r="C1773" s="208" t="s">
        <v>286</v>
      </c>
      <c r="D1773" s="207" t="s">
        <v>287</v>
      </c>
      <c r="E1773" s="207" t="s">
        <v>448</v>
      </c>
      <c r="F1773" s="207" t="s">
        <v>449</v>
      </c>
      <c r="G1773" s="207" t="s">
        <v>81</v>
      </c>
      <c r="H1773" s="207" t="s">
        <v>328</v>
      </c>
      <c r="I1773" s="209">
        <v>31144.2</v>
      </c>
      <c r="J1773" s="204"/>
      <c r="K1773" s="210" t="s">
        <v>292</v>
      </c>
      <c r="L1773" s="78"/>
      <c r="M1773" s="78"/>
      <c r="N1773" s="78"/>
      <c r="O1773" s="149"/>
    </row>
    <row r="1774" spans="1:15" ht="15" customHeight="1" x14ac:dyDescent="0.35">
      <c r="A1774" s="201" t="s">
        <v>638</v>
      </c>
      <c r="B1774" s="207" t="s">
        <v>639</v>
      </c>
      <c r="C1774" s="208" t="s">
        <v>286</v>
      </c>
      <c r="D1774" s="207" t="s">
        <v>287</v>
      </c>
      <c r="E1774" s="207" t="s">
        <v>367</v>
      </c>
      <c r="F1774" s="207" t="s">
        <v>368</v>
      </c>
      <c r="G1774" s="207" t="s">
        <v>81</v>
      </c>
      <c r="H1774" s="207" t="s">
        <v>328</v>
      </c>
      <c r="I1774" s="209">
        <v>16476.48</v>
      </c>
      <c r="J1774" s="204"/>
      <c r="K1774" s="210" t="s">
        <v>292</v>
      </c>
      <c r="L1774" s="78"/>
      <c r="M1774" s="78"/>
      <c r="N1774" s="78"/>
      <c r="O1774" s="149"/>
    </row>
    <row r="1775" spans="1:15" ht="15" customHeight="1" x14ac:dyDescent="0.35">
      <c r="A1775" s="201" t="s">
        <v>638</v>
      </c>
      <c r="B1775" s="207" t="s">
        <v>639</v>
      </c>
      <c r="C1775" s="208" t="s">
        <v>286</v>
      </c>
      <c r="D1775" s="207" t="s">
        <v>287</v>
      </c>
      <c r="E1775" s="207" t="s">
        <v>373</v>
      </c>
      <c r="F1775" s="207" t="s">
        <v>374</v>
      </c>
      <c r="G1775" s="207" t="s">
        <v>81</v>
      </c>
      <c r="H1775" s="207" t="s">
        <v>328</v>
      </c>
      <c r="I1775" s="209">
        <v>2261.4</v>
      </c>
      <c r="J1775" s="204"/>
      <c r="K1775" s="210" t="s">
        <v>292</v>
      </c>
      <c r="L1775" s="78"/>
      <c r="M1775" s="78"/>
      <c r="N1775" s="78"/>
      <c r="O1775" s="149"/>
    </row>
    <row r="1776" spans="1:15" ht="15" customHeight="1" x14ac:dyDescent="0.35">
      <c r="A1776" s="201" t="s">
        <v>638</v>
      </c>
      <c r="B1776" s="207" t="s">
        <v>639</v>
      </c>
      <c r="C1776" s="208" t="s">
        <v>286</v>
      </c>
      <c r="D1776" s="207" t="s">
        <v>287</v>
      </c>
      <c r="E1776" s="207" t="s">
        <v>375</v>
      </c>
      <c r="F1776" s="207" t="s">
        <v>376</v>
      </c>
      <c r="G1776" s="207" t="s">
        <v>81</v>
      </c>
      <c r="H1776" s="207" t="s">
        <v>328</v>
      </c>
      <c r="I1776" s="209">
        <v>38584.589999999997</v>
      </c>
      <c r="J1776" s="204"/>
      <c r="K1776" s="210" t="s">
        <v>292</v>
      </c>
      <c r="L1776" s="78"/>
      <c r="M1776" s="78"/>
      <c r="N1776" s="78"/>
      <c r="O1776" s="149"/>
    </row>
    <row r="1777" spans="1:15" ht="15" customHeight="1" x14ac:dyDescent="0.35">
      <c r="A1777" s="201" t="s">
        <v>638</v>
      </c>
      <c r="B1777" s="207" t="s">
        <v>639</v>
      </c>
      <c r="C1777" s="208" t="s">
        <v>286</v>
      </c>
      <c r="D1777" s="207" t="s">
        <v>287</v>
      </c>
      <c r="E1777" s="207" t="s">
        <v>375</v>
      </c>
      <c r="F1777" s="207" t="s">
        <v>376</v>
      </c>
      <c r="G1777" s="207" t="s">
        <v>484</v>
      </c>
      <c r="H1777" s="207" t="s">
        <v>485</v>
      </c>
      <c r="I1777" s="209">
        <v>1985.7</v>
      </c>
      <c r="J1777" s="204"/>
      <c r="K1777" s="210" t="s">
        <v>292</v>
      </c>
      <c r="L1777" s="78"/>
      <c r="M1777" s="78"/>
      <c r="N1777" s="78"/>
      <c r="O1777" s="149"/>
    </row>
    <row r="1778" spans="1:15" ht="15" customHeight="1" x14ac:dyDescent="0.35">
      <c r="A1778" s="201" t="s">
        <v>638</v>
      </c>
      <c r="B1778" s="207" t="s">
        <v>639</v>
      </c>
      <c r="C1778" s="208" t="s">
        <v>286</v>
      </c>
      <c r="D1778" s="207" t="s">
        <v>287</v>
      </c>
      <c r="E1778" s="207" t="s">
        <v>377</v>
      </c>
      <c r="F1778" s="207" t="s">
        <v>378</v>
      </c>
      <c r="G1778" s="207" t="s">
        <v>81</v>
      </c>
      <c r="H1778" s="207" t="s">
        <v>328</v>
      </c>
      <c r="I1778" s="209">
        <v>10075.459999999999</v>
      </c>
      <c r="J1778" s="204"/>
      <c r="K1778" s="210" t="s">
        <v>292</v>
      </c>
      <c r="L1778" s="78"/>
      <c r="M1778" s="78"/>
      <c r="N1778" s="78"/>
      <c r="O1778" s="149"/>
    </row>
    <row r="1779" spans="1:15" ht="15" customHeight="1" x14ac:dyDescent="0.35">
      <c r="A1779" s="201" t="s">
        <v>638</v>
      </c>
      <c r="B1779" s="207" t="s">
        <v>639</v>
      </c>
      <c r="C1779" s="208" t="s">
        <v>286</v>
      </c>
      <c r="D1779" s="207" t="s">
        <v>287</v>
      </c>
      <c r="E1779" s="207" t="s">
        <v>288</v>
      </c>
      <c r="F1779" s="207" t="s">
        <v>289</v>
      </c>
      <c r="G1779" s="207" t="s">
        <v>81</v>
      </c>
      <c r="H1779" s="207" t="s">
        <v>328</v>
      </c>
      <c r="I1779" s="209">
        <v>3813.28</v>
      </c>
      <c r="J1779" s="204"/>
      <c r="K1779" s="210" t="s">
        <v>292</v>
      </c>
      <c r="L1779" s="78"/>
      <c r="M1779" s="78"/>
      <c r="N1779" s="78"/>
      <c r="O1779" s="149"/>
    </row>
    <row r="1780" spans="1:15" ht="15" customHeight="1" x14ac:dyDescent="0.35">
      <c r="A1780" s="201" t="s">
        <v>638</v>
      </c>
      <c r="B1780" s="207" t="s">
        <v>639</v>
      </c>
      <c r="C1780" s="208" t="s">
        <v>286</v>
      </c>
      <c r="D1780" s="207" t="s">
        <v>287</v>
      </c>
      <c r="E1780" s="207" t="s">
        <v>379</v>
      </c>
      <c r="F1780" s="207" t="s">
        <v>380</v>
      </c>
      <c r="G1780" s="207" t="s">
        <v>81</v>
      </c>
      <c r="H1780" s="207" t="s">
        <v>328</v>
      </c>
      <c r="I1780" s="209">
        <v>13926.43</v>
      </c>
      <c r="J1780" s="204"/>
      <c r="K1780" s="210" t="s">
        <v>292</v>
      </c>
      <c r="L1780" s="78"/>
      <c r="M1780" s="78"/>
      <c r="N1780" s="78"/>
      <c r="O1780" s="149"/>
    </row>
    <row r="1781" spans="1:15" ht="15" customHeight="1" x14ac:dyDescent="0.35">
      <c r="A1781" s="201" t="s">
        <v>638</v>
      </c>
      <c r="B1781" s="207" t="s">
        <v>639</v>
      </c>
      <c r="C1781" s="208" t="s">
        <v>286</v>
      </c>
      <c r="D1781" s="207" t="s">
        <v>287</v>
      </c>
      <c r="E1781" s="207" t="s">
        <v>359</v>
      </c>
      <c r="F1781" s="207" t="s">
        <v>360</v>
      </c>
      <c r="G1781" s="207" t="s">
        <v>81</v>
      </c>
      <c r="H1781" s="207" t="s">
        <v>328</v>
      </c>
      <c r="I1781" s="209">
        <v>1917.63</v>
      </c>
      <c r="J1781" s="204"/>
      <c r="K1781" s="210" t="s">
        <v>292</v>
      </c>
      <c r="L1781" s="78"/>
      <c r="M1781" s="78"/>
      <c r="N1781" s="78"/>
      <c r="O1781" s="149"/>
    </row>
    <row r="1782" spans="1:15" ht="15" customHeight="1" x14ac:dyDescent="0.35">
      <c r="A1782" s="201" t="s">
        <v>638</v>
      </c>
      <c r="B1782" s="207" t="s">
        <v>639</v>
      </c>
      <c r="C1782" s="208" t="s">
        <v>286</v>
      </c>
      <c r="D1782" s="207" t="s">
        <v>287</v>
      </c>
      <c r="E1782" s="207" t="s">
        <v>383</v>
      </c>
      <c r="F1782" s="207" t="s">
        <v>384</v>
      </c>
      <c r="G1782" s="207" t="s">
        <v>81</v>
      </c>
      <c r="H1782" s="207" t="s">
        <v>328</v>
      </c>
      <c r="I1782" s="209">
        <v>360</v>
      </c>
      <c r="J1782" s="204"/>
      <c r="K1782" s="210" t="s">
        <v>292</v>
      </c>
      <c r="L1782" s="78"/>
      <c r="M1782" s="78"/>
      <c r="N1782" s="78"/>
      <c r="O1782" s="149"/>
    </row>
    <row r="1783" spans="1:15" ht="15" customHeight="1" x14ac:dyDescent="0.35">
      <c r="A1783" s="201" t="s">
        <v>638</v>
      </c>
      <c r="B1783" s="207" t="s">
        <v>639</v>
      </c>
      <c r="C1783" s="208" t="s">
        <v>286</v>
      </c>
      <c r="D1783" s="207" t="s">
        <v>287</v>
      </c>
      <c r="E1783" s="207" t="s">
        <v>452</v>
      </c>
      <c r="F1783" s="207" t="s">
        <v>453</v>
      </c>
      <c r="G1783" s="207" t="s">
        <v>81</v>
      </c>
      <c r="H1783" s="207" t="s">
        <v>328</v>
      </c>
      <c r="I1783" s="209">
        <v>4673.03</v>
      </c>
      <c r="J1783" s="204"/>
      <c r="K1783" s="210" t="s">
        <v>292</v>
      </c>
      <c r="L1783" s="78"/>
      <c r="M1783" s="78"/>
      <c r="N1783" s="78"/>
      <c r="O1783" s="149"/>
    </row>
    <row r="1784" spans="1:15" ht="15" customHeight="1" x14ac:dyDescent="0.35">
      <c r="A1784" s="201" t="s">
        <v>638</v>
      </c>
      <c r="B1784" s="207" t="s">
        <v>639</v>
      </c>
      <c r="C1784" s="208" t="s">
        <v>286</v>
      </c>
      <c r="D1784" s="207" t="s">
        <v>287</v>
      </c>
      <c r="E1784" s="207" t="s">
        <v>312</v>
      </c>
      <c r="F1784" s="207" t="s">
        <v>313</v>
      </c>
      <c r="G1784" s="207" t="s">
        <v>81</v>
      </c>
      <c r="H1784" s="207" t="s">
        <v>328</v>
      </c>
      <c r="I1784" s="209">
        <v>16929.939999999999</v>
      </c>
      <c r="J1784" s="204"/>
      <c r="K1784" s="210" t="s">
        <v>306</v>
      </c>
      <c r="L1784" s="78"/>
      <c r="M1784" s="78"/>
      <c r="N1784" s="78"/>
      <c r="O1784" s="149"/>
    </row>
    <row r="1785" spans="1:15" ht="15" customHeight="1" x14ac:dyDescent="0.35">
      <c r="A1785" s="201" t="s">
        <v>638</v>
      </c>
      <c r="B1785" s="207" t="s">
        <v>639</v>
      </c>
      <c r="C1785" s="208" t="s">
        <v>286</v>
      </c>
      <c r="D1785" s="207" t="s">
        <v>287</v>
      </c>
      <c r="E1785" s="207" t="s">
        <v>454</v>
      </c>
      <c r="F1785" s="207" t="s">
        <v>455</v>
      </c>
      <c r="G1785" s="207" t="s">
        <v>81</v>
      </c>
      <c r="H1785" s="207" t="s">
        <v>328</v>
      </c>
      <c r="I1785" s="209">
        <v>-955969</v>
      </c>
      <c r="J1785" s="204"/>
      <c r="K1785" s="210" t="s">
        <v>317</v>
      </c>
      <c r="L1785" s="78"/>
      <c r="M1785" s="78"/>
      <c r="N1785" s="78"/>
      <c r="O1785" s="149"/>
    </row>
    <row r="1786" spans="1:15" ht="15" customHeight="1" x14ac:dyDescent="0.35">
      <c r="A1786" s="201" t="s">
        <v>638</v>
      </c>
      <c r="B1786" s="207" t="s">
        <v>639</v>
      </c>
      <c r="C1786" s="208" t="s">
        <v>286</v>
      </c>
      <c r="D1786" s="207" t="s">
        <v>287</v>
      </c>
      <c r="E1786" s="207" t="s">
        <v>401</v>
      </c>
      <c r="F1786" s="207" t="s">
        <v>402</v>
      </c>
      <c r="G1786" s="207" t="s">
        <v>81</v>
      </c>
      <c r="H1786" s="207" t="s">
        <v>328</v>
      </c>
      <c r="I1786" s="209">
        <v>-219303</v>
      </c>
      <c r="J1786" s="204"/>
      <c r="K1786" s="210" t="s">
        <v>311</v>
      </c>
      <c r="L1786" s="78"/>
      <c r="M1786" s="78"/>
      <c r="N1786" s="78"/>
      <c r="O1786" s="149"/>
    </row>
    <row r="1787" spans="1:15" ht="15" customHeight="1" x14ac:dyDescent="0.35">
      <c r="A1787" s="201" t="s">
        <v>638</v>
      </c>
      <c r="B1787" s="207" t="s">
        <v>639</v>
      </c>
      <c r="C1787" s="208" t="s">
        <v>286</v>
      </c>
      <c r="D1787" s="207" t="s">
        <v>287</v>
      </c>
      <c r="E1787" s="207" t="s">
        <v>456</v>
      </c>
      <c r="F1787" s="207" t="s">
        <v>457</v>
      </c>
      <c r="G1787" s="207" t="s">
        <v>81</v>
      </c>
      <c r="H1787" s="207" t="s">
        <v>328</v>
      </c>
      <c r="I1787" s="209">
        <v>-334886</v>
      </c>
      <c r="J1787" s="204"/>
      <c r="K1787" s="210" t="s">
        <v>311</v>
      </c>
      <c r="L1787" s="78"/>
      <c r="M1787" s="78"/>
      <c r="N1787" s="78"/>
      <c r="O1787" s="149"/>
    </row>
    <row r="1788" spans="1:15" ht="15" customHeight="1" x14ac:dyDescent="0.35">
      <c r="A1788" s="201" t="s">
        <v>638</v>
      </c>
      <c r="B1788" s="207" t="s">
        <v>639</v>
      </c>
      <c r="C1788" s="208" t="s">
        <v>286</v>
      </c>
      <c r="D1788" s="207" t="s">
        <v>287</v>
      </c>
      <c r="E1788" s="207" t="s">
        <v>320</v>
      </c>
      <c r="F1788" s="207" t="s">
        <v>313</v>
      </c>
      <c r="G1788" s="207" t="s">
        <v>81</v>
      </c>
      <c r="H1788" s="207" t="s">
        <v>328</v>
      </c>
      <c r="I1788" s="209">
        <v>-16929.939999999999</v>
      </c>
      <c r="J1788" s="204"/>
      <c r="K1788" s="210" t="s">
        <v>314</v>
      </c>
      <c r="L1788" s="78"/>
      <c r="M1788" s="78"/>
      <c r="N1788" s="78"/>
      <c r="O1788" s="149"/>
    </row>
    <row r="1789" spans="1:15" ht="15" customHeight="1" x14ac:dyDescent="0.35">
      <c r="A1789" s="201" t="s">
        <v>638</v>
      </c>
      <c r="B1789" s="207" t="s">
        <v>639</v>
      </c>
      <c r="C1789" s="208" t="s">
        <v>286</v>
      </c>
      <c r="D1789" s="207" t="s">
        <v>287</v>
      </c>
      <c r="E1789" s="207" t="s">
        <v>405</v>
      </c>
      <c r="F1789" s="207" t="s">
        <v>406</v>
      </c>
      <c r="G1789" s="207" t="s">
        <v>81</v>
      </c>
      <c r="H1789" s="207" t="s">
        <v>328</v>
      </c>
      <c r="I1789" s="209">
        <v>-13549.99</v>
      </c>
      <c r="J1789" s="204"/>
      <c r="K1789" s="210" t="s">
        <v>316</v>
      </c>
      <c r="L1789" s="78"/>
      <c r="M1789" s="78"/>
      <c r="N1789" s="78"/>
      <c r="O1789" s="149"/>
    </row>
    <row r="1790" spans="1:15" ht="15" customHeight="1" x14ac:dyDescent="0.35">
      <c r="A1790" s="201" t="s">
        <v>638</v>
      </c>
      <c r="B1790" s="207" t="s">
        <v>639</v>
      </c>
      <c r="C1790" s="208" t="s">
        <v>458</v>
      </c>
      <c r="D1790" s="207" t="s">
        <v>459</v>
      </c>
      <c r="E1790" s="207" t="s">
        <v>345</v>
      </c>
      <c r="F1790" s="207" t="s">
        <v>346</v>
      </c>
      <c r="G1790" s="207" t="s">
        <v>81</v>
      </c>
      <c r="H1790" s="207" t="s">
        <v>328</v>
      </c>
      <c r="I1790" s="209">
        <v>15201.9</v>
      </c>
      <c r="J1790" s="204"/>
      <c r="K1790" s="210" t="s">
        <v>293</v>
      </c>
      <c r="L1790" s="78"/>
      <c r="M1790" s="78"/>
      <c r="N1790" s="78"/>
      <c r="O1790" s="149"/>
    </row>
    <row r="1791" spans="1:15" ht="15" customHeight="1" x14ac:dyDescent="0.35">
      <c r="A1791" s="201" t="s">
        <v>638</v>
      </c>
      <c r="B1791" s="207" t="s">
        <v>639</v>
      </c>
      <c r="C1791" s="208" t="s">
        <v>458</v>
      </c>
      <c r="D1791" s="207" t="s">
        <v>459</v>
      </c>
      <c r="E1791" s="207" t="s">
        <v>365</v>
      </c>
      <c r="F1791" s="207" t="s">
        <v>366</v>
      </c>
      <c r="G1791" s="207" t="s">
        <v>81</v>
      </c>
      <c r="H1791" s="207" t="s">
        <v>328</v>
      </c>
      <c r="I1791" s="209">
        <v>1710.16</v>
      </c>
      <c r="J1791" s="204"/>
      <c r="K1791" s="210" t="s">
        <v>293</v>
      </c>
      <c r="L1791" s="78"/>
      <c r="M1791" s="78"/>
      <c r="N1791" s="78"/>
      <c r="O1791" s="149"/>
    </row>
    <row r="1792" spans="1:15" ht="15" customHeight="1" x14ac:dyDescent="0.35">
      <c r="A1792" s="201" t="s">
        <v>638</v>
      </c>
      <c r="B1792" s="207" t="s">
        <v>639</v>
      </c>
      <c r="C1792" s="208" t="s">
        <v>458</v>
      </c>
      <c r="D1792" s="207" t="s">
        <v>459</v>
      </c>
      <c r="E1792" s="207" t="s">
        <v>349</v>
      </c>
      <c r="F1792" s="207" t="s">
        <v>350</v>
      </c>
      <c r="G1792" s="207" t="s">
        <v>81</v>
      </c>
      <c r="H1792" s="207" t="s">
        <v>328</v>
      </c>
      <c r="I1792" s="209">
        <v>2120.2600000000002</v>
      </c>
      <c r="J1792" s="204"/>
      <c r="K1792" s="210" t="s">
        <v>296</v>
      </c>
      <c r="L1792" s="78"/>
      <c r="M1792" s="78"/>
      <c r="N1792" s="78"/>
      <c r="O1792" s="149"/>
    </row>
    <row r="1793" spans="1:15" ht="15" customHeight="1" x14ac:dyDescent="0.35">
      <c r="A1793" s="201" t="s">
        <v>638</v>
      </c>
      <c r="B1793" s="207" t="s">
        <v>639</v>
      </c>
      <c r="C1793" s="208" t="s">
        <v>458</v>
      </c>
      <c r="D1793" s="207" t="s">
        <v>459</v>
      </c>
      <c r="E1793" s="207" t="s">
        <v>355</v>
      </c>
      <c r="F1793" s="207" t="s">
        <v>356</v>
      </c>
      <c r="G1793" s="207" t="s">
        <v>81</v>
      </c>
      <c r="H1793" s="207" t="s">
        <v>328</v>
      </c>
      <c r="I1793" s="209">
        <v>2683.57</v>
      </c>
      <c r="J1793" s="204"/>
      <c r="K1793" s="210" t="s">
        <v>301</v>
      </c>
      <c r="L1793" s="78"/>
      <c r="M1793" s="78"/>
      <c r="N1793" s="78"/>
      <c r="O1793" s="149"/>
    </row>
    <row r="1794" spans="1:15" ht="15" customHeight="1" x14ac:dyDescent="0.35">
      <c r="A1794" s="201" t="s">
        <v>638</v>
      </c>
      <c r="B1794" s="207" t="s">
        <v>639</v>
      </c>
      <c r="C1794" s="208" t="s">
        <v>458</v>
      </c>
      <c r="D1794" s="207" t="s">
        <v>459</v>
      </c>
      <c r="E1794" s="207" t="s">
        <v>373</v>
      </c>
      <c r="F1794" s="207" t="s">
        <v>374</v>
      </c>
      <c r="G1794" s="207" t="s">
        <v>81</v>
      </c>
      <c r="H1794" s="207" t="s">
        <v>328</v>
      </c>
      <c r="I1794" s="209">
        <v>211001.95</v>
      </c>
      <c r="J1794" s="204"/>
      <c r="K1794" s="210" t="s">
        <v>292</v>
      </c>
      <c r="L1794" s="78"/>
      <c r="M1794" s="78"/>
      <c r="N1794" s="78"/>
      <c r="O1794" s="149"/>
    </row>
    <row r="1795" spans="1:15" ht="15" customHeight="1" x14ac:dyDescent="0.35">
      <c r="A1795" s="201" t="s">
        <v>638</v>
      </c>
      <c r="B1795" s="207" t="s">
        <v>639</v>
      </c>
      <c r="C1795" s="208" t="s">
        <v>458</v>
      </c>
      <c r="D1795" s="207" t="s">
        <v>459</v>
      </c>
      <c r="E1795" s="207" t="s">
        <v>375</v>
      </c>
      <c r="F1795" s="207" t="s">
        <v>376</v>
      </c>
      <c r="G1795" s="207" t="s">
        <v>81</v>
      </c>
      <c r="H1795" s="207" t="s">
        <v>328</v>
      </c>
      <c r="I1795" s="209">
        <v>1690.46</v>
      </c>
      <c r="J1795" s="204"/>
      <c r="K1795" s="210" t="s">
        <v>292</v>
      </c>
      <c r="L1795" s="78"/>
      <c r="M1795" s="78"/>
      <c r="N1795" s="78"/>
      <c r="O1795" s="149"/>
    </row>
    <row r="1796" spans="1:15" ht="15" customHeight="1" x14ac:dyDescent="0.35">
      <c r="A1796" s="201" t="s">
        <v>638</v>
      </c>
      <c r="B1796" s="207" t="s">
        <v>639</v>
      </c>
      <c r="C1796" s="208" t="s">
        <v>458</v>
      </c>
      <c r="D1796" s="207" t="s">
        <v>459</v>
      </c>
      <c r="E1796" s="207" t="s">
        <v>312</v>
      </c>
      <c r="F1796" s="207" t="s">
        <v>313</v>
      </c>
      <c r="G1796" s="207" t="s">
        <v>81</v>
      </c>
      <c r="H1796" s="207" t="s">
        <v>328</v>
      </c>
      <c r="I1796" s="209">
        <v>32072.93</v>
      </c>
      <c r="J1796" s="204"/>
      <c r="K1796" s="210" t="s">
        <v>306</v>
      </c>
      <c r="L1796" s="78"/>
      <c r="M1796" s="78"/>
      <c r="N1796" s="78"/>
      <c r="O1796" s="149"/>
    </row>
    <row r="1797" spans="1:15" ht="15" customHeight="1" x14ac:dyDescent="0.35">
      <c r="A1797" s="201" t="s">
        <v>638</v>
      </c>
      <c r="B1797" s="207" t="s">
        <v>639</v>
      </c>
      <c r="C1797" s="208" t="s">
        <v>458</v>
      </c>
      <c r="D1797" s="207" t="s">
        <v>459</v>
      </c>
      <c r="E1797" s="207" t="s">
        <v>419</v>
      </c>
      <c r="F1797" s="207" t="s">
        <v>420</v>
      </c>
      <c r="G1797" s="207" t="s">
        <v>81</v>
      </c>
      <c r="H1797" s="207" t="s">
        <v>328</v>
      </c>
      <c r="I1797" s="209">
        <v>24644.6</v>
      </c>
      <c r="J1797" s="204"/>
      <c r="K1797" s="210" t="s">
        <v>325</v>
      </c>
      <c r="L1797" s="78"/>
      <c r="M1797" s="78"/>
      <c r="N1797" s="78"/>
      <c r="O1797" s="149"/>
    </row>
    <row r="1798" spans="1:15" ht="15" customHeight="1" x14ac:dyDescent="0.35">
      <c r="A1798" s="201" t="s">
        <v>638</v>
      </c>
      <c r="B1798" s="207" t="s">
        <v>639</v>
      </c>
      <c r="C1798" s="208" t="s">
        <v>458</v>
      </c>
      <c r="D1798" s="207" t="s">
        <v>459</v>
      </c>
      <c r="E1798" s="207" t="s">
        <v>460</v>
      </c>
      <c r="F1798" s="207" t="s">
        <v>461</v>
      </c>
      <c r="G1798" s="207" t="s">
        <v>81</v>
      </c>
      <c r="H1798" s="207" t="s">
        <v>328</v>
      </c>
      <c r="I1798" s="209">
        <v>-261314</v>
      </c>
      <c r="J1798" s="204"/>
      <c r="K1798" s="210" t="s">
        <v>315</v>
      </c>
      <c r="L1798" s="78"/>
      <c r="M1798" s="78"/>
      <c r="N1798" s="78"/>
      <c r="O1798" s="149"/>
    </row>
    <row r="1799" spans="1:15" ht="15" customHeight="1" x14ac:dyDescent="0.35">
      <c r="A1799" s="201" t="s">
        <v>638</v>
      </c>
      <c r="B1799" s="207" t="s">
        <v>639</v>
      </c>
      <c r="C1799" s="208" t="s">
        <v>458</v>
      </c>
      <c r="D1799" s="207" t="s">
        <v>459</v>
      </c>
      <c r="E1799" s="207" t="s">
        <v>320</v>
      </c>
      <c r="F1799" s="207" t="s">
        <v>313</v>
      </c>
      <c r="G1799" s="207" t="s">
        <v>81</v>
      </c>
      <c r="H1799" s="207" t="s">
        <v>328</v>
      </c>
      <c r="I1799" s="209">
        <v>-32072.93</v>
      </c>
      <c r="J1799" s="204"/>
      <c r="K1799" s="210" t="s">
        <v>314</v>
      </c>
      <c r="L1799" s="78"/>
      <c r="M1799" s="78"/>
      <c r="N1799" s="78"/>
      <c r="O1799" s="149"/>
    </row>
    <row r="1800" spans="1:15" ht="15" customHeight="1" x14ac:dyDescent="0.35">
      <c r="A1800" s="201" t="s">
        <v>640</v>
      </c>
      <c r="B1800" s="207" t="s">
        <v>641</v>
      </c>
      <c r="C1800" s="208" t="s">
        <v>286</v>
      </c>
      <c r="D1800" s="207" t="s">
        <v>287</v>
      </c>
      <c r="E1800" s="207" t="s">
        <v>345</v>
      </c>
      <c r="F1800" s="207" t="s">
        <v>346</v>
      </c>
      <c r="G1800" s="207" t="s">
        <v>81</v>
      </c>
      <c r="H1800" s="207" t="s">
        <v>328</v>
      </c>
      <c r="I1800" s="209">
        <v>6858369.9699999997</v>
      </c>
      <c r="J1800" s="204"/>
      <c r="K1800" s="210" t="s">
        <v>293</v>
      </c>
      <c r="L1800" s="78"/>
      <c r="M1800" s="78"/>
      <c r="N1800" s="78"/>
      <c r="O1800" s="149"/>
    </row>
    <row r="1801" spans="1:15" ht="15" customHeight="1" x14ac:dyDescent="0.35">
      <c r="A1801" s="201" t="s">
        <v>640</v>
      </c>
      <c r="B1801" s="207" t="s">
        <v>641</v>
      </c>
      <c r="C1801" s="208" t="s">
        <v>286</v>
      </c>
      <c r="D1801" s="207" t="s">
        <v>287</v>
      </c>
      <c r="E1801" s="207" t="s">
        <v>345</v>
      </c>
      <c r="F1801" s="207" t="s">
        <v>346</v>
      </c>
      <c r="G1801" s="207" t="s">
        <v>421</v>
      </c>
      <c r="H1801" s="207" t="s">
        <v>422</v>
      </c>
      <c r="I1801" s="209">
        <v>0.01</v>
      </c>
      <c r="J1801" s="204"/>
      <c r="K1801" s="210" t="s">
        <v>324</v>
      </c>
      <c r="L1801" s="78"/>
      <c r="M1801" s="78"/>
      <c r="N1801" s="78"/>
      <c r="O1801" s="149"/>
    </row>
    <row r="1802" spans="1:15" ht="15" customHeight="1" x14ac:dyDescent="0.35">
      <c r="A1802" s="201" t="s">
        <v>640</v>
      </c>
      <c r="B1802" s="207" t="s">
        <v>641</v>
      </c>
      <c r="C1802" s="208" t="s">
        <v>286</v>
      </c>
      <c r="D1802" s="207" t="s">
        <v>287</v>
      </c>
      <c r="E1802" s="207" t="s">
        <v>363</v>
      </c>
      <c r="F1802" s="207" t="s">
        <v>364</v>
      </c>
      <c r="G1802" s="207" t="s">
        <v>81</v>
      </c>
      <c r="H1802" s="207" t="s">
        <v>328</v>
      </c>
      <c r="I1802" s="209">
        <v>434661.56</v>
      </c>
      <c r="J1802" s="204"/>
      <c r="K1802" s="210" t="s">
        <v>293</v>
      </c>
      <c r="L1802" s="78"/>
      <c r="M1802" s="78"/>
      <c r="N1802" s="78"/>
      <c r="O1802" s="149"/>
    </row>
    <row r="1803" spans="1:15" ht="15" customHeight="1" x14ac:dyDescent="0.35">
      <c r="A1803" s="201" t="s">
        <v>640</v>
      </c>
      <c r="B1803" s="207" t="s">
        <v>641</v>
      </c>
      <c r="C1803" s="208" t="s">
        <v>286</v>
      </c>
      <c r="D1803" s="207" t="s">
        <v>287</v>
      </c>
      <c r="E1803" s="207" t="s">
        <v>363</v>
      </c>
      <c r="F1803" s="207" t="s">
        <v>364</v>
      </c>
      <c r="G1803" s="207" t="s">
        <v>544</v>
      </c>
      <c r="H1803" s="207" t="s">
        <v>545</v>
      </c>
      <c r="I1803" s="209">
        <v>3295.34</v>
      </c>
      <c r="J1803" s="204"/>
      <c r="K1803" s="210" t="s">
        <v>321</v>
      </c>
      <c r="L1803" s="78"/>
      <c r="M1803" s="78"/>
      <c r="N1803" s="78"/>
      <c r="O1803" s="149" t="s">
        <v>427</v>
      </c>
    </row>
    <row r="1804" spans="1:15" ht="15" customHeight="1" x14ac:dyDescent="0.35">
      <c r="A1804" s="201" t="s">
        <v>640</v>
      </c>
      <c r="B1804" s="207" t="s">
        <v>641</v>
      </c>
      <c r="C1804" s="208" t="s">
        <v>286</v>
      </c>
      <c r="D1804" s="207" t="s">
        <v>287</v>
      </c>
      <c r="E1804" s="207" t="s">
        <v>363</v>
      </c>
      <c r="F1804" s="207" t="s">
        <v>364</v>
      </c>
      <c r="G1804" s="207" t="s">
        <v>421</v>
      </c>
      <c r="H1804" s="207" t="s">
        <v>422</v>
      </c>
      <c r="I1804" s="209">
        <v>13681.28</v>
      </c>
      <c r="J1804" s="204"/>
      <c r="K1804" s="210" t="s">
        <v>324</v>
      </c>
      <c r="L1804" s="78"/>
      <c r="M1804" s="78"/>
      <c r="N1804" s="78"/>
      <c r="O1804" s="149"/>
    </row>
    <row r="1805" spans="1:15" ht="15" customHeight="1" x14ac:dyDescent="0.35">
      <c r="A1805" s="201" t="s">
        <v>640</v>
      </c>
      <c r="B1805" s="207" t="s">
        <v>641</v>
      </c>
      <c r="C1805" s="208" t="s">
        <v>286</v>
      </c>
      <c r="D1805" s="207" t="s">
        <v>287</v>
      </c>
      <c r="E1805" s="207" t="s">
        <v>488</v>
      </c>
      <c r="F1805" s="207" t="s">
        <v>489</v>
      </c>
      <c r="G1805" s="207" t="s">
        <v>81</v>
      </c>
      <c r="H1805" s="207" t="s">
        <v>328</v>
      </c>
      <c r="I1805" s="209">
        <v>738.76</v>
      </c>
      <c r="J1805" s="204"/>
      <c r="K1805" s="210" t="s">
        <v>293</v>
      </c>
      <c r="L1805" s="78"/>
      <c r="M1805" s="78"/>
      <c r="N1805" s="78"/>
      <c r="O1805" s="149"/>
    </row>
    <row r="1806" spans="1:15" ht="15" customHeight="1" x14ac:dyDescent="0.35">
      <c r="A1806" s="201" t="s">
        <v>640</v>
      </c>
      <c r="B1806" s="207" t="s">
        <v>641</v>
      </c>
      <c r="C1806" s="208" t="s">
        <v>286</v>
      </c>
      <c r="D1806" s="207" t="s">
        <v>287</v>
      </c>
      <c r="E1806" s="207" t="s">
        <v>365</v>
      </c>
      <c r="F1806" s="207" t="s">
        <v>366</v>
      </c>
      <c r="G1806" s="207" t="s">
        <v>81</v>
      </c>
      <c r="H1806" s="207" t="s">
        <v>328</v>
      </c>
      <c r="I1806" s="209">
        <v>107568.66</v>
      </c>
      <c r="J1806" s="204"/>
      <c r="K1806" s="210" t="s">
        <v>293</v>
      </c>
      <c r="L1806" s="78"/>
      <c r="M1806" s="78"/>
      <c r="N1806" s="78"/>
      <c r="O1806" s="149"/>
    </row>
    <row r="1807" spans="1:15" ht="15" customHeight="1" x14ac:dyDescent="0.35">
      <c r="A1807" s="201" t="s">
        <v>640</v>
      </c>
      <c r="B1807" s="207" t="s">
        <v>641</v>
      </c>
      <c r="C1807" s="208" t="s">
        <v>286</v>
      </c>
      <c r="D1807" s="207" t="s">
        <v>287</v>
      </c>
      <c r="E1807" s="207" t="s">
        <v>365</v>
      </c>
      <c r="F1807" s="207" t="s">
        <v>366</v>
      </c>
      <c r="G1807" s="207" t="s">
        <v>421</v>
      </c>
      <c r="H1807" s="207" t="s">
        <v>422</v>
      </c>
      <c r="I1807" s="209">
        <v>20721.580000000002</v>
      </c>
      <c r="J1807" s="204"/>
      <c r="K1807" s="210" t="s">
        <v>324</v>
      </c>
      <c r="L1807" s="78"/>
      <c r="M1807" s="78"/>
      <c r="N1807" s="78"/>
      <c r="O1807" s="149"/>
    </row>
    <row r="1808" spans="1:15" ht="15" customHeight="1" x14ac:dyDescent="0.35">
      <c r="A1808" s="201" t="s">
        <v>640</v>
      </c>
      <c r="B1808" s="207" t="s">
        <v>641</v>
      </c>
      <c r="C1808" s="208" t="s">
        <v>286</v>
      </c>
      <c r="D1808" s="207" t="s">
        <v>287</v>
      </c>
      <c r="E1808" s="207" t="s">
        <v>464</v>
      </c>
      <c r="F1808" s="207" t="s">
        <v>465</v>
      </c>
      <c r="G1808" s="207" t="s">
        <v>81</v>
      </c>
      <c r="H1808" s="207" t="s">
        <v>328</v>
      </c>
      <c r="I1808" s="209">
        <v>5130.4799999999996</v>
      </c>
      <c r="J1808" s="204"/>
      <c r="K1808" s="210" t="s">
        <v>293</v>
      </c>
      <c r="L1808" s="78"/>
      <c r="M1808" s="78"/>
      <c r="N1808" s="78"/>
      <c r="O1808" s="149"/>
    </row>
    <row r="1809" spans="1:15" ht="15" customHeight="1" x14ac:dyDescent="0.35">
      <c r="A1809" s="201" t="s">
        <v>640</v>
      </c>
      <c r="B1809" s="207" t="s">
        <v>641</v>
      </c>
      <c r="C1809" s="208" t="s">
        <v>286</v>
      </c>
      <c r="D1809" s="207" t="s">
        <v>287</v>
      </c>
      <c r="E1809" s="207" t="s">
        <v>442</v>
      </c>
      <c r="F1809" s="207" t="s">
        <v>443</v>
      </c>
      <c r="G1809" s="207" t="s">
        <v>428</v>
      </c>
      <c r="H1809" s="207" t="s">
        <v>429</v>
      </c>
      <c r="I1809" s="209">
        <v>4275.3999999999996</v>
      </c>
      <c r="J1809" s="204"/>
      <c r="K1809" s="210" t="s">
        <v>324</v>
      </c>
      <c r="L1809" s="78"/>
      <c r="M1809" s="78"/>
      <c r="N1809" s="78"/>
      <c r="O1809" s="149"/>
    </row>
    <row r="1810" spans="1:15" ht="15" customHeight="1" x14ac:dyDescent="0.35">
      <c r="A1810" s="201" t="s">
        <v>640</v>
      </c>
      <c r="B1810" s="207" t="s">
        <v>641</v>
      </c>
      <c r="C1810" s="208" t="s">
        <v>286</v>
      </c>
      <c r="D1810" s="207" t="s">
        <v>287</v>
      </c>
      <c r="E1810" s="207" t="s">
        <v>444</v>
      </c>
      <c r="F1810" s="207" t="s">
        <v>445</v>
      </c>
      <c r="G1810" s="207" t="s">
        <v>81</v>
      </c>
      <c r="H1810" s="207" t="s">
        <v>328</v>
      </c>
      <c r="I1810" s="209">
        <v>59828.480000000003</v>
      </c>
      <c r="J1810" s="204"/>
      <c r="K1810" s="210" t="s">
        <v>293</v>
      </c>
      <c r="L1810" s="78"/>
      <c r="M1810" s="78"/>
      <c r="N1810" s="78"/>
      <c r="O1810" s="149"/>
    </row>
    <row r="1811" spans="1:15" ht="15" customHeight="1" x14ac:dyDescent="0.35">
      <c r="A1811" s="201" t="s">
        <v>640</v>
      </c>
      <c r="B1811" s="207" t="s">
        <v>641</v>
      </c>
      <c r="C1811" s="208" t="s">
        <v>286</v>
      </c>
      <c r="D1811" s="207" t="s">
        <v>287</v>
      </c>
      <c r="E1811" s="207" t="s">
        <v>347</v>
      </c>
      <c r="F1811" s="207" t="s">
        <v>348</v>
      </c>
      <c r="G1811" s="207" t="s">
        <v>81</v>
      </c>
      <c r="H1811" s="207" t="s">
        <v>328</v>
      </c>
      <c r="I1811" s="209">
        <v>113.4</v>
      </c>
      <c r="J1811" s="204"/>
      <c r="K1811" s="210" t="s">
        <v>293</v>
      </c>
      <c r="L1811" s="78"/>
      <c r="M1811" s="78"/>
      <c r="N1811" s="78"/>
      <c r="O1811" s="149"/>
    </row>
    <row r="1812" spans="1:15" ht="15" customHeight="1" x14ac:dyDescent="0.35">
      <c r="A1812" s="201" t="s">
        <v>640</v>
      </c>
      <c r="B1812" s="207" t="s">
        <v>641</v>
      </c>
      <c r="C1812" s="208" t="s">
        <v>286</v>
      </c>
      <c r="D1812" s="207" t="s">
        <v>287</v>
      </c>
      <c r="E1812" s="207" t="s">
        <v>446</v>
      </c>
      <c r="F1812" s="207" t="s">
        <v>447</v>
      </c>
      <c r="G1812" s="207" t="s">
        <v>81</v>
      </c>
      <c r="H1812" s="207" t="s">
        <v>328</v>
      </c>
      <c r="I1812" s="209">
        <v>23994.01</v>
      </c>
      <c r="J1812" s="204"/>
      <c r="K1812" s="210" t="s">
        <v>293</v>
      </c>
      <c r="L1812" s="78"/>
      <c r="M1812" s="78"/>
      <c r="N1812" s="78"/>
      <c r="O1812" s="149"/>
    </row>
    <row r="1813" spans="1:15" ht="15" customHeight="1" x14ac:dyDescent="0.35">
      <c r="A1813" s="201" t="s">
        <v>640</v>
      </c>
      <c r="B1813" s="207" t="s">
        <v>641</v>
      </c>
      <c r="C1813" s="208" t="s">
        <v>286</v>
      </c>
      <c r="D1813" s="207" t="s">
        <v>287</v>
      </c>
      <c r="E1813" s="207" t="s">
        <v>349</v>
      </c>
      <c r="F1813" s="207" t="s">
        <v>350</v>
      </c>
      <c r="G1813" s="207" t="s">
        <v>81</v>
      </c>
      <c r="H1813" s="207" t="s">
        <v>328</v>
      </c>
      <c r="I1813" s="209">
        <v>1034709.73</v>
      </c>
      <c r="J1813" s="204"/>
      <c r="K1813" s="210" t="s">
        <v>296</v>
      </c>
      <c r="L1813" s="78"/>
      <c r="M1813" s="78"/>
      <c r="N1813" s="78"/>
      <c r="O1813" s="149"/>
    </row>
    <row r="1814" spans="1:15" ht="15" customHeight="1" x14ac:dyDescent="0.35">
      <c r="A1814" s="201" t="s">
        <v>640</v>
      </c>
      <c r="B1814" s="207" t="s">
        <v>641</v>
      </c>
      <c r="C1814" s="208" t="s">
        <v>286</v>
      </c>
      <c r="D1814" s="207" t="s">
        <v>287</v>
      </c>
      <c r="E1814" s="207" t="s">
        <v>349</v>
      </c>
      <c r="F1814" s="207" t="s">
        <v>350</v>
      </c>
      <c r="G1814" s="207" t="s">
        <v>544</v>
      </c>
      <c r="H1814" s="207" t="s">
        <v>545</v>
      </c>
      <c r="I1814" s="209">
        <v>420.74</v>
      </c>
      <c r="J1814" s="204"/>
      <c r="K1814" s="210" t="s">
        <v>321</v>
      </c>
      <c r="L1814" s="78"/>
      <c r="M1814" s="78"/>
      <c r="N1814" s="78"/>
      <c r="O1814" s="149" t="s">
        <v>427</v>
      </c>
    </row>
    <row r="1815" spans="1:15" ht="15" customHeight="1" x14ac:dyDescent="0.35">
      <c r="A1815" s="201" t="s">
        <v>640</v>
      </c>
      <c r="B1815" s="207" t="s">
        <v>641</v>
      </c>
      <c r="C1815" s="208" t="s">
        <v>286</v>
      </c>
      <c r="D1815" s="207" t="s">
        <v>287</v>
      </c>
      <c r="E1815" s="207" t="s">
        <v>349</v>
      </c>
      <c r="F1815" s="207" t="s">
        <v>350</v>
      </c>
      <c r="G1815" s="207" t="s">
        <v>421</v>
      </c>
      <c r="H1815" s="207" t="s">
        <v>422</v>
      </c>
      <c r="I1815" s="209">
        <v>4392.54</v>
      </c>
      <c r="J1815" s="204"/>
      <c r="K1815" s="210" t="s">
        <v>324</v>
      </c>
      <c r="L1815" s="78"/>
      <c r="M1815" s="78"/>
      <c r="N1815" s="78"/>
      <c r="O1815" s="149"/>
    </row>
    <row r="1816" spans="1:15" ht="15" customHeight="1" x14ac:dyDescent="0.35">
      <c r="A1816" s="201" t="s">
        <v>640</v>
      </c>
      <c r="B1816" s="207" t="s">
        <v>641</v>
      </c>
      <c r="C1816" s="208" t="s">
        <v>286</v>
      </c>
      <c r="D1816" s="207" t="s">
        <v>287</v>
      </c>
      <c r="E1816" s="207" t="s">
        <v>349</v>
      </c>
      <c r="F1816" s="207" t="s">
        <v>350</v>
      </c>
      <c r="G1816" s="207" t="s">
        <v>428</v>
      </c>
      <c r="H1816" s="207" t="s">
        <v>429</v>
      </c>
      <c r="I1816" s="209">
        <v>545.87</v>
      </c>
      <c r="J1816" s="204"/>
      <c r="K1816" s="210" t="s">
        <v>324</v>
      </c>
      <c r="L1816" s="78"/>
      <c r="M1816" s="78"/>
      <c r="N1816" s="78"/>
      <c r="O1816" s="149"/>
    </row>
    <row r="1817" spans="1:15" ht="15" customHeight="1" x14ac:dyDescent="0.35">
      <c r="A1817" s="201" t="s">
        <v>640</v>
      </c>
      <c r="B1817" s="207" t="s">
        <v>641</v>
      </c>
      <c r="C1817" s="208" t="s">
        <v>286</v>
      </c>
      <c r="D1817" s="207" t="s">
        <v>287</v>
      </c>
      <c r="E1817" s="207" t="s">
        <v>351</v>
      </c>
      <c r="F1817" s="207" t="s">
        <v>352</v>
      </c>
      <c r="G1817" s="207" t="s">
        <v>81</v>
      </c>
      <c r="H1817" s="207" t="s">
        <v>328</v>
      </c>
      <c r="I1817" s="209">
        <v>11741.61</v>
      </c>
      <c r="J1817" s="204"/>
      <c r="K1817" s="210" t="s">
        <v>293</v>
      </c>
      <c r="L1817" s="78"/>
      <c r="M1817" s="78"/>
      <c r="N1817" s="78"/>
      <c r="O1817" s="149"/>
    </row>
    <row r="1818" spans="1:15" ht="15" customHeight="1" x14ac:dyDescent="0.35">
      <c r="A1818" s="201" t="s">
        <v>640</v>
      </c>
      <c r="B1818" s="207" t="s">
        <v>641</v>
      </c>
      <c r="C1818" s="208" t="s">
        <v>286</v>
      </c>
      <c r="D1818" s="207" t="s">
        <v>287</v>
      </c>
      <c r="E1818" s="207" t="s">
        <v>351</v>
      </c>
      <c r="F1818" s="207" t="s">
        <v>352</v>
      </c>
      <c r="G1818" s="207" t="s">
        <v>421</v>
      </c>
      <c r="H1818" s="207" t="s">
        <v>422</v>
      </c>
      <c r="I1818" s="209">
        <v>205.03</v>
      </c>
      <c r="J1818" s="204"/>
      <c r="K1818" s="210" t="s">
        <v>324</v>
      </c>
      <c r="L1818" s="78"/>
      <c r="M1818" s="78"/>
      <c r="N1818" s="78"/>
      <c r="O1818" s="149"/>
    </row>
    <row r="1819" spans="1:15" ht="15" customHeight="1" x14ac:dyDescent="0.35">
      <c r="A1819" s="201" t="s">
        <v>640</v>
      </c>
      <c r="B1819" s="207" t="s">
        <v>641</v>
      </c>
      <c r="C1819" s="208" t="s">
        <v>286</v>
      </c>
      <c r="D1819" s="207" t="s">
        <v>287</v>
      </c>
      <c r="E1819" s="207" t="s">
        <v>353</v>
      </c>
      <c r="F1819" s="207" t="s">
        <v>354</v>
      </c>
      <c r="G1819" s="207" t="s">
        <v>81</v>
      </c>
      <c r="H1819" s="207" t="s">
        <v>328</v>
      </c>
      <c r="I1819" s="209">
        <v>-11741.61</v>
      </c>
      <c r="J1819" s="204"/>
      <c r="K1819" s="210" t="s">
        <v>293</v>
      </c>
      <c r="L1819" s="78"/>
      <c r="M1819" s="78"/>
      <c r="N1819" s="78"/>
      <c r="O1819" s="149"/>
    </row>
    <row r="1820" spans="1:15" ht="15" customHeight="1" x14ac:dyDescent="0.35">
      <c r="A1820" s="201" t="s">
        <v>640</v>
      </c>
      <c r="B1820" s="207" t="s">
        <v>641</v>
      </c>
      <c r="C1820" s="208" t="s">
        <v>286</v>
      </c>
      <c r="D1820" s="207" t="s">
        <v>287</v>
      </c>
      <c r="E1820" s="207" t="s">
        <v>353</v>
      </c>
      <c r="F1820" s="207" t="s">
        <v>354</v>
      </c>
      <c r="G1820" s="207" t="s">
        <v>421</v>
      </c>
      <c r="H1820" s="207" t="s">
        <v>422</v>
      </c>
      <c r="I1820" s="209">
        <v>-205.03</v>
      </c>
      <c r="J1820" s="204"/>
      <c r="K1820" s="210" t="s">
        <v>324</v>
      </c>
      <c r="L1820" s="78"/>
      <c r="M1820" s="78"/>
      <c r="N1820" s="78"/>
      <c r="O1820" s="149"/>
    </row>
    <row r="1821" spans="1:15" ht="15" customHeight="1" x14ac:dyDescent="0.35">
      <c r="A1821" s="201" t="s">
        <v>640</v>
      </c>
      <c r="B1821" s="207" t="s">
        <v>641</v>
      </c>
      <c r="C1821" s="208" t="s">
        <v>286</v>
      </c>
      <c r="D1821" s="207" t="s">
        <v>287</v>
      </c>
      <c r="E1821" s="207" t="s">
        <v>355</v>
      </c>
      <c r="F1821" s="207" t="s">
        <v>356</v>
      </c>
      <c r="G1821" s="207" t="s">
        <v>81</v>
      </c>
      <c r="H1821" s="207" t="s">
        <v>328</v>
      </c>
      <c r="I1821" s="209">
        <v>1102401.9099999999</v>
      </c>
      <c r="J1821" s="204"/>
      <c r="K1821" s="210" t="s">
        <v>301</v>
      </c>
      <c r="L1821" s="78"/>
      <c r="M1821" s="78"/>
      <c r="N1821" s="78"/>
      <c r="O1821" s="149"/>
    </row>
    <row r="1822" spans="1:15" ht="15" customHeight="1" x14ac:dyDescent="0.35">
      <c r="A1822" s="201" t="s">
        <v>640</v>
      </c>
      <c r="B1822" s="207" t="s">
        <v>641</v>
      </c>
      <c r="C1822" s="208" t="s">
        <v>286</v>
      </c>
      <c r="D1822" s="207" t="s">
        <v>287</v>
      </c>
      <c r="E1822" s="207" t="s">
        <v>355</v>
      </c>
      <c r="F1822" s="207" t="s">
        <v>356</v>
      </c>
      <c r="G1822" s="207" t="s">
        <v>544</v>
      </c>
      <c r="H1822" s="207" t="s">
        <v>545</v>
      </c>
      <c r="I1822" s="209">
        <v>523.96</v>
      </c>
      <c r="J1822" s="204"/>
      <c r="K1822" s="210" t="s">
        <v>321</v>
      </c>
      <c r="L1822" s="78"/>
      <c r="M1822" s="78"/>
      <c r="N1822" s="78"/>
      <c r="O1822" s="149" t="s">
        <v>427</v>
      </c>
    </row>
    <row r="1823" spans="1:15" ht="15" customHeight="1" x14ac:dyDescent="0.35">
      <c r="A1823" s="201" t="s">
        <v>640</v>
      </c>
      <c r="B1823" s="207" t="s">
        <v>641</v>
      </c>
      <c r="C1823" s="208" t="s">
        <v>286</v>
      </c>
      <c r="D1823" s="207" t="s">
        <v>287</v>
      </c>
      <c r="E1823" s="207" t="s">
        <v>355</v>
      </c>
      <c r="F1823" s="207" t="s">
        <v>356</v>
      </c>
      <c r="G1823" s="207" t="s">
        <v>421</v>
      </c>
      <c r="H1823" s="207" t="s">
        <v>422</v>
      </c>
      <c r="I1823" s="209">
        <v>5499.06</v>
      </c>
      <c r="J1823" s="204"/>
      <c r="K1823" s="210" t="s">
        <v>324</v>
      </c>
      <c r="L1823" s="78"/>
      <c r="M1823" s="78"/>
      <c r="N1823" s="78"/>
      <c r="O1823" s="149"/>
    </row>
    <row r="1824" spans="1:15" ht="15" customHeight="1" x14ac:dyDescent="0.35">
      <c r="A1824" s="201" t="s">
        <v>640</v>
      </c>
      <c r="B1824" s="207" t="s">
        <v>641</v>
      </c>
      <c r="C1824" s="208" t="s">
        <v>286</v>
      </c>
      <c r="D1824" s="207" t="s">
        <v>287</v>
      </c>
      <c r="E1824" s="207" t="s">
        <v>355</v>
      </c>
      <c r="F1824" s="207" t="s">
        <v>356</v>
      </c>
      <c r="G1824" s="207" t="s">
        <v>428</v>
      </c>
      <c r="H1824" s="207" t="s">
        <v>429</v>
      </c>
      <c r="I1824" s="209">
        <v>679.82</v>
      </c>
      <c r="J1824" s="204"/>
      <c r="K1824" s="210" t="s">
        <v>324</v>
      </c>
      <c r="L1824" s="78"/>
      <c r="M1824" s="78"/>
      <c r="N1824" s="78"/>
      <c r="O1824" s="149"/>
    </row>
    <row r="1825" spans="1:15" ht="15" customHeight="1" x14ac:dyDescent="0.35">
      <c r="A1825" s="201" t="s">
        <v>640</v>
      </c>
      <c r="B1825" s="207" t="s">
        <v>641</v>
      </c>
      <c r="C1825" s="208" t="s">
        <v>286</v>
      </c>
      <c r="D1825" s="207" t="s">
        <v>287</v>
      </c>
      <c r="E1825" s="207" t="s">
        <v>415</v>
      </c>
      <c r="F1825" s="207" t="s">
        <v>416</v>
      </c>
      <c r="G1825" s="207" t="s">
        <v>81</v>
      </c>
      <c r="H1825" s="207" t="s">
        <v>328</v>
      </c>
      <c r="I1825" s="209">
        <v>3791.27</v>
      </c>
      <c r="J1825" s="204"/>
      <c r="K1825" s="210" t="s">
        <v>292</v>
      </c>
      <c r="L1825" s="78"/>
      <c r="M1825" s="78"/>
      <c r="N1825" s="78"/>
      <c r="O1825" s="149"/>
    </row>
    <row r="1826" spans="1:15" ht="15" customHeight="1" x14ac:dyDescent="0.35">
      <c r="A1826" s="201" t="s">
        <v>640</v>
      </c>
      <c r="B1826" s="207" t="s">
        <v>641</v>
      </c>
      <c r="C1826" s="208" t="s">
        <v>286</v>
      </c>
      <c r="D1826" s="207" t="s">
        <v>287</v>
      </c>
      <c r="E1826" s="207" t="s">
        <v>448</v>
      </c>
      <c r="F1826" s="207" t="s">
        <v>449</v>
      </c>
      <c r="G1826" s="207" t="s">
        <v>81</v>
      </c>
      <c r="H1826" s="207" t="s">
        <v>328</v>
      </c>
      <c r="I1826" s="209">
        <v>12360.6</v>
      </c>
      <c r="J1826" s="204"/>
      <c r="K1826" s="210" t="s">
        <v>292</v>
      </c>
      <c r="L1826" s="78"/>
      <c r="M1826" s="78"/>
      <c r="N1826" s="78"/>
      <c r="O1826" s="149"/>
    </row>
    <row r="1827" spans="1:15" ht="15" customHeight="1" x14ac:dyDescent="0.35">
      <c r="A1827" s="201" t="s">
        <v>640</v>
      </c>
      <c r="B1827" s="207" t="s">
        <v>641</v>
      </c>
      <c r="C1827" s="208" t="s">
        <v>286</v>
      </c>
      <c r="D1827" s="207" t="s">
        <v>287</v>
      </c>
      <c r="E1827" s="207" t="s">
        <v>367</v>
      </c>
      <c r="F1827" s="207" t="s">
        <v>368</v>
      </c>
      <c r="G1827" s="207" t="s">
        <v>81</v>
      </c>
      <c r="H1827" s="207" t="s">
        <v>328</v>
      </c>
      <c r="I1827" s="209">
        <v>1051.79</v>
      </c>
      <c r="J1827" s="204"/>
      <c r="K1827" s="210" t="s">
        <v>292</v>
      </c>
      <c r="L1827" s="78"/>
      <c r="M1827" s="78"/>
      <c r="N1827" s="78"/>
      <c r="O1827" s="149"/>
    </row>
    <row r="1828" spans="1:15" ht="15" customHeight="1" x14ac:dyDescent="0.35">
      <c r="A1828" s="201" t="s">
        <v>640</v>
      </c>
      <c r="B1828" s="207" t="s">
        <v>641</v>
      </c>
      <c r="C1828" s="208" t="s">
        <v>286</v>
      </c>
      <c r="D1828" s="207" t="s">
        <v>287</v>
      </c>
      <c r="E1828" s="207" t="s">
        <v>373</v>
      </c>
      <c r="F1828" s="207" t="s">
        <v>374</v>
      </c>
      <c r="G1828" s="207" t="s">
        <v>81</v>
      </c>
      <c r="H1828" s="207" t="s">
        <v>328</v>
      </c>
      <c r="I1828" s="209">
        <v>309.77</v>
      </c>
      <c r="J1828" s="204"/>
      <c r="K1828" s="210" t="s">
        <v>292</v>
      </c>
      <c r="L1828" s="78"/>
      <c r="M1828" s="78"/>
      <c r="N1828" s="78"/>
      <c r="O1828" s="149"/>
    </row>
    <row r="1829" spans="1:15" ht="15" customHeight="1" x14ac:dyDescent="0.35">
      <c r="A1829" s="201" t="s">
        <v>640</v>
      </c>
      <c r="B1829" s="207" t="s">
        <v>641</v>
      </c>
      <c r="C1829" s="208" t="s">
        <v>286</v>
      </c>
      <c r="D1829" s="207" t="s">
        <v>287</v>
      </c>
      <c r="E1829" s="207" t="s">
        <v>375</v>
      </c>
      <c r="F1829" s="207" t="s">
        <v>376</v>
      </c>
      <c r="G1829" s="207" t="s">
        <v>81</v>
      </c>
      <c r="H1829" s="207" t="s">
        <v>328</v>
      </c>
      <c r="I1829" s="209">
        <v>37572.589999999997</v>
      </c>
      <c r="J1829" s="204"/>
      <c r="K1829" s="210" t="s">
        <v>292</v>
      </c>
      <c r="L1829" s="78"/>
      <c r="M1829" s="78"/>
      <c r="N1829" s="78"/>
      <c r="O1829" s="149"/>
    </row>
    <row r="1830" spans="1:15" ht="15" customHeight="1" x14ac:dyDescent="0.35">
      <c r="A1830" s="201" t="s">
        <v>640</v>
      </c>
      <c r="B1830" s="207" t="s">
        <v>641</v>
      </c>
      <c r="C1830" s="208" t="s">
        <v>286</v>
      </c>
      <c r="D1830" s="207" t="s">
        <v>287</v>
      </c>
      <c r="E1830" s="207" t="s">
        <v>375</v>
      </c>
      <c r="F1830" s="207" t="s">
        <v>376</v>
      </c>
      <c r="G1830" s="207" t="s">
        <v>421</v>
      </c>
      <c r="H1830" s="207" t="s">
        <v>422</v>
      </c>
      <c r="I1830" s="209">
        <v>519.20000000000005</v>
      </c>
      <c r="J1830" s="204"/>
      <c r="K1830" s="210" t="s">
        <v>324</v>
      </c>
      <c r="L1830" s="78"/>
      <c r="M1830" s="78"/>
      <c r="N1830" s="78"/>
      <c r="O1830" s="149"/>
    </row>
    <row r="1831" spans="1:15" ht="15" customHeight="1" x14ac:dyDescent="0.35">
      <c r="A1831" s="201" t="s">
        <v>640</v>
      </c>
      <c r="B1831" s="207" t="s">
        <v>641</v>
      </c>
      <c r="C1831" s="208" t="s">
        <v>286</v>
      </c>
      <c r="D1831" s="207" t="s">
        <v>287</v>
      </c>
      <c r="E1831" s="207" t="s">
        <v>377</v>
      </c>
      <c r="F1831" s="207" t="s">
        <v>378</v>
      </c>
      <c r="G1831" s="207" t="s">
        <v>81</v>
      </c>
      <c r="H1831" s="207" t="s">
        <v>328</v>
      </c>
      <c r="I1831" s="209">
        <v>12566.02</v>
      </c>
      <c r="J1831" s="204"/>
      <c r="K1831" s="210" t="s">
        <v>292</v>
      </c>
      <c r="L1831" s="78"/>
      <c r="M1831" s="78"/>
      <c r="N1831" s="78"/>
      <c r="O1831" s="149"/>
    </row>
    <row r="1832" spans="1:15" ht="15" customHeight="1" x14ac:dyDescent="0.35">
      <c r="A1832" s="201" t="s">
        <v>640</v>
      </c>
      <c r="B1832" s="207" t="s">
        <v>641</v>
      </c>
      <c r="C1832" s="208" t="s">
        <v>286</v>
      </c>
      <c r="D1832" s="207" t="s">
        <v>287</v>
      </c>
      <c r="E1832" s="207" t="s">
        <v>288</v>
      </c>
      <c r="F1832" s="207" t="s">
        <v>289</v>
      </c>
      <c r="G1832" s="207" t="s">
        <v>81</v>
      </c>
      <c r="H1832" s="207" t="s">
        <v>328</v>
      </c>
      <c r="I1832" s="209">
        <v>7713.07</v>
      </c>
      <c r="J1832" s="204"/>
      <c r="K1832" s="210" t="s">
        <v>292</v>
      </c>
      <c r="L1832" s="78"/>
      <c r="M1832" s="78"/>
      <c r="N1832" s="78"/>
      <c r="O1832" s="149"/>
    </row>
    <row r="1833" spans="1:15" ht="15" customHeight="1" x14ac:dyDescent="0.35">
      <c r="A1833" s="201" t="s">
        <v>640</v>
      </c>
      <c r="B1833" s="207" t="s">
        <v>641</v>
      </c>
      <c r="C1833" s="208" t="s">
        <v>286</v>
      </c>
      <c r="D1833" s="207" t="s">
        <v>287</v>
      </c>
      <c r="E1833" s="207" t="s">
        <v>379</v>
      </c>
      <c r="F1833" s="207" t="s">
        <v>380</v>
      </c>
      <c r="G1833" s="207" t="s">
        <v>81</v>
      </c>
      <c r="H1833" s="207" t="s">
        <v>328</v>
      </c>
      <c r="I1833" s="209">
        <v>4974.3999999999996</v>
      </c>
      <c r="J1833" s="204"/>
      <c r="K1833" s="210" t="s">
        <v>292</v>
      </c>
      <c r="L1833" s="78"/>
      <c r="M1833" s="78"/>
      <c r="N1833" s="78"/>
      <c r="O1833" s="149"/>
    </row>
    <row r="1834" spans="1:15" ht="15" customHeight="1" x14ac:dyDescent="0.35">
      <c r="A1834" s="201" t="s">
        <v>640</v>
      </c>
      <c r="B1834" s="207" t="s">
        <v>641</v>
      </c>
      <c r="C1834" s="208" t="s">
        <v>286</v>
      </c>
      <c r="D1834" s="207" t="s">
        <v>287</v>
      </c>
      <c r="E1834" s="207" t="s">
        <v>379</v>
      </c>
      <c r="F1834" s="207" t="s">
        <v>380</v>
      </c>
      <c r="G1834" s="207" t="s">
        <v>421</v>
      </c>
      <c r="H1834" s="207" t="s">
        <v>422</v>
      </c>
      <c r="I1834" s="209">
        <v>4641.2</v>
      </c>
      <c r="J1834" s="204"/>
      <c r="K1834" s="210" t="s">
        <v>324</v>
      </c>
      <c r="L1834" s="78"/>
      <c r="M1834" s="78"/>
      <c r="N1834" s="78"/>
      <c r="O1834" s="149"/>
    </row>
    <row r="1835" spans="1:15" ht="15" customHeight="1" x14ac:dyDescent="0.35">
      <c r="A1835" s="201" t="s">
        <v>640</v>
      </c>
      <c r="B1835" s="207" t="s">
        <v>641</v>
      </c>
      <c r="C1835" s="208" t="s">
        <v>286</v>
      </c>
      <c r="D1835" s="207" t="s">
        <v>287</v>
      </c>
      <c r="E1835" s="207" t="s">
        <v>357</v>
      </c>
      <c r="F1835" s="207" t="s">
        <v>358</v>
      </c>
      <c r="G1835" s="207" t="s">
        <v>81</v>
      </c>
      <c r="H1835" s="207" t="s">
        <v>328</v>
      </c>
      <c r="I1835" s="209">
        <v>327.8</v>
      </c>
      <c r="J1835" s="204"/>
      <c r="K1835" s="210" t="s">
        <v>292</v>
      </c>
      <c r="L1835" s="78"/>
      <c r="M1835" s="78"/>
      <c r="N1835" s="78"/>
      <c r="O1835" s="149"/>
    </row>
    <row r="1836" spans="1:15" ht="15" customHeight="1" x14ac:dyDescent="0.35">
      <c r="A1836" s="201" t="s">
        <v>640</v>
      </c>
      <c r="B1836" s="207" t="s">
        <v>641</v>
      </c>
      <c r="C1836" s="208" t="s">
        <v>286</v>
      </c>
      <c r="D1836" s="207" t="s">
        <v>287</v>
      </c>
      <c r="E1836" s="207" t="s">
        <v>359</v>
      </c>
      <c r="F1836" s="207" t="s">
        <v>360</v>
      </c>
      <c r="G1836" s="207" t="s">
        <v>81</v>
      </c>
      <c r="H1836" s="207" t="s">
        <v>328</v>
      </c>
      <c r="I1836" s="209">
        <v>1276.67</v>
      </c>
      <c r="J1836" s="204"/>
      <c r="K1836" s="210" t="s">
        <v>292</v>
      </c>
      <c r="L1836" s="78"/>
      <c r="M1836" s="78"/>
      <c r="N1836" s="78"/>
      <c r="O1836" s="149"/>
    </row>
    <row r="1837" spans="1:15" ht="15" customHeight="1" x14ac:dyDescent="0.35">
      <c r="A1837" s="201" t="s">
        <v>640</v>
      </c>
      <c r="B1837" s="207" t="s">
        <v>641</v>
      </c>
      <c r="C1837" s="208" t="s">
        <v>286</v>
      </c>
      <c r="D1837" s="207" t="s">
        <v>287</v>
      </c>
      <c r="E1837" s="207" t="s">
        <v>359</v>
      </c>
      <c r="F1837" s="207" t="s">
        <v>360</v>
      </c>
      <c r="G1837" s="207" t="s">
        <v>421</v>
      </c>
      <c r="H1837" s="207" t="s">
        <v>422</v>
      </c>
      <c r="I1837" s="209">
        <v>4346.29</v>
      </c>
      <c r="J1837" s="204"/>
      <c r="K1837" s="210" t="s">
        <v>324</v>
      </c>
      <c r="L1837" s="78"/>
      <c r="M1837" s="78"/>
      <c r="N1837" s="78"/>
      <c r="O1837" s="149"/>
    </row>
    <row r="1838" spans="1:15" ht="15" customHeight="1" x14ac:dyDescent="0.35">
      <c r="A1838" s="201" t="s">
        <v>640</v>
      </c>
      <c r="B1838" s="207" t="s">
        <v>641</v>
      </c>
      <c r="C1838" s="208" t="s">
        <v>286</v>
      </c>
      <c r="D1838" s="207" t="s">
        <v>287</v>
      </c>
      <c r="E1838" s="207" t="s">
        <v>452</v>
      </c>
      <c r="F1838" s="207" t="s">
        <v>453</v>
      </c>
      <c r="G1838" s="207" t="s">
        <v>81</v>
      </c>
      <c r="H1838" s="207" t="s">
        <v>328</v>
      </c>
      <c r="I1838" s="209">
        <v>53179.53</v>
      </c>
      <c r="J1838" s="204"/>
      <c r="K1838" s="210" t="s">
        <v>292</v>
      </c>
      <c r="L1838" s="78"/>
      <c r="M1838" s="78"/>
      <c r="N1838" s="78"/>
      <c r="O1838" s="149"/>
    </row>
    <row r="1839" spans="1:15" ht="15" customHeight="1" x14ac:dyDescent="0.35">
      <c r="A1839" s="201" t="s">
        <v>640</v>
      </c>
      <c r="B1839" s="207" t="s">
        <v>641</v>
      </c>
      <c r="C1839" s="208" t="s">
        <v>286</v>
      </c>
      <c r="D1839" s="207" t="s">
        <v>287</v>
      </c>
      <c r="E1839" s="207" t="s">
        <v>385</v>
      </c>
      <c r="F1839" s="207" t="s">
        <v>386</v>
      </c>
      <c r="G1839" s="207" t="s">
        <v>484</v>
      </c>
      <c r="H1839" s="207" t="s">
        <v>485</v>
      </c>
      <c r="I1839" s="209">
        <v>868</v>
      </c>
      <c r="J1839" s="204"/>
      <c r="K1839" s="210" t="s">
        <v>292</v>
      </c>
      <c r="L1839" s="78"/>
      <c r="M1839" s="78"/>
      <c r="N1839" s="78"/>
      <c r="O1839" s="149"/>
    </row>
    <row r="1840" spans="1:15" ht="15" customHeight="1" x14ac:dyDescent="0.35">
      <c r="A1840" s="201" t="s">
        <v>640</v>
      </c>
      <c r="B1840" s="207" t="s">
        <v>641</v>
      </c>
      <c r="C1840" s="208" t="s">
        <v>286</v>
      </c>
      <c r="D1840" s="207" t="s">
        <v>287</v>
      </c>
      <c r="E1840" s="207" t="s">
        <v>385</v>
      </c>
      <c r="F1840" s="207" t="s">
        <v>386</v>
      </c>
      <c r="G1840" s="207" t="s">
        <v>642</v>
      </c>
      <c r="H1840" s="207" t="s">
        <v>643</v>
      </c>
      <c r="I1840" s="209">
        <v>1644.13</v>
      </c>
      <c r="J1840" s="204"/>
      <c r="K1840" s="210" t="s">
        <v>292</v>
      </c>
      <c r="L1840" s="78"/>
      <c r="M1840" s="78"/>
      <c r="N1840" s="78"/>
      <c r="O1840" s="149"/>
    </row>
    <row r="1841" spans="1:15" ht="15" customHeight="1" x14ac:dyDescent="0.35">
      <c r="A1841" s="201" t="s">
        <v>640</v>
      </c>
      <c r="B1841" s="207" t="s">
        <v>641</v>
      </c>
      <c r="C1841" s="208" t="s">
        <v>286</v>
      </c>
      <c r="D1841" s="207" t="s">
        <v>287</v>
      </c>
      <c r="E1841" s="207" t="s">
        <v>312</v>
      </c>
      <c r="F1841" s="207" t="s">
        <v>313</v>
      </c>
      <c r="G1841" s="207" t="s">
        <v>81</v>
      </c>
      <c r="H1841" s="207" t="s">
        <v>328</v>
      </c>
      <c r="I1841" s="209">
        <v>27171.96</v>
      </c>
      <c r="J1841" s="204"/>
      <c r="K1841" s="210" t="s">
        <v>306</v>
      </c>
      <c r="L1841" s="78"/>
      <c r="M1841" s="78"/>
      <c r="N1841" s="78"/>
      <c r="O1841" s="149"/>
    </row>
    <row r="1842" spans="1:15" ht="15" customHeight="1" x14ac:dyDescent="0.35">
      <c r="A1842" s="201" t="s">
        <v>640</v>
      </c>
      <c r="B1842" s="207" t="s">
        <v>641</v>
      </c>
      <c r="C1842" s="208" t="s">
        <v>286</v>
      </c>
      <c r="D1842" s="207" t="s">
        <v>287</v>
      </c>
      <c r="E1842" s="207" t="s">
        <v>312</v>
      </c>
      <c r="F1842" s="207" t="s">
        <v>313</v>
      </c>
      <c r="G1842" s="207" t="s">
        <v>421</v>
      </c>
      <c r="H1842" s="207" t="s">
        <v>422</v>
      </c>
      <c r="I1842" s="209">
        <v>241.46</v>
      </c>
      <c r="J1842" s="204"/>
      <c r="K1842" s="210" t="s">
        <v>324</v>
      </c>
      <c r="L1842" s="78"/>
      <c r="M1842" s="78"/>
      <c r="N1842" s="78"/>
      <c r="O1842" s="149"/>
    </row>
    <row r="1843" spans="1:15" ht="15" customHeight="1" x14ac:dyDescent="0.35">
      <c r="A1843" s="201" t="s">
        <v>640</v>
      </c>
      <c r="B1843" s="207" t="s">
        <v>641</v>
      </c>
      <c r="C1843" s="208" t="s">
        <v>286</v>
      </c>
      <c r="D1843" s="207" t="s">
        <v>287</v>
      </c>
      <c r="E1843" s="207" t="s">
        <v>419</v>
      </c>
      <c r="F1843" s="207" t="s">
        <v>420</v>
      </c>
      <c r="G1843" s="207" t="s">
        <v>421</v>
      </c>
      <c r="H1843" s="207" t="s">
        <v>422</v>
      </c>
      <c r="I1843" s="209">
        <v>6199</v>
      </c>
      <c r="J1843" s="204"/>
      <c r="K1843" s="210" t="s">
        <v>324</v>
      </c>
      <c r="L1843" s="78"/>
      <c r="M1843" s="78"/>
      <c r="N1843" s="78"/>
      <c r="O1843" s="149"/>
    </row>
    <row r="1844" spans="1:15" ht="15" customHeight="1" x14ac:dyDescent="0.35">
      <c r="A1844" s="201" t="s">
        <v>640</v>
      </c>
      <c r="B1844" s="207" t="s">
        <v>641</v>
      </c>
      <c r="C1844" s="208" t="s">
        <v>286</v>
      </c>
      <c r="D1844" s="207" t="s">
        <v>287</v>
      </c>
      <c r="E1844" s="207" t="s">
        <v>454</v>
      </c>
      <c r="F1844" s="207" t="s">
        <v>455</v>
      </c>
      <c r="G1844" s="207" t="s">
        <v>81</v>
      </c>
      <c r="H1844" s="207" t="s">
        <v>328</v>
      </c>
      <c r="I1844" s="209">
        <v>-850064</v>
      </c>
      <c r="J1844" s="204"/>
      <c r="K1844" s="210" t="s">
        <v>317</v>
      </c>
      <c r="L1844" s="78"/>
      <c r="M1844" s="78"/>
      <c r="N1844" s="78"/>
      <c r="O1844" s="149"/>
    </row>
    <row r="1845" spans="1:15" ht="15" customHeight="1" x14ac:dyDescent="0.35">
      <c r="A1845" s="201" t="s">
        <v>640</v>
      </c>
      <c r="B1845" s="207" t="s">
        <v>641</v>
      </c>
      <c r="C1845" s="208" t="s">
        <v>286</v>
      </c>
      <c r="D1845" s="207" t="s">
        <v>287</v>
      </c>
      <c r="E1845" s="207" t="s">
        <v>512</v>
      </c>
      <c r="F1845" s="207" t="s">
        <v>513</v>
      </c>
      <c r="G1845" s="207" t="s">
        <v>508</v>
      </c>
      <c r="H1845" s="207" t="s">
        <v>509</v>
      </c>
      <c r="I1845" s="209">
        <v>-39144</v>
      </c>
      <c r="J1845" s="204"/>
      <c r="K1845" s="210" t="s">
        <v>316</v>
      </c>
      <c r="L1845" s="78"/>
      <c r="M1845" s="78"/>
      <c r="N1845" s="78"/>
      <c r="O1845" s="149"/>
    </row>
    <row r="1846" spans="1:15" ht="15" customHeight="1" x14ac:dyDescent="0.35">
      <c r="A1846" s="201" t="s">
        <v>640</v>
      </c>
      <c r="B1846" s="207" t="s">
        <v>641</v>
      </c>
      <c r="C1846" s="208" t="s">
        <v>286</v>
      </c>
      <c r="D1846" s="207" t="s">
        <v>287</v>
      </c>
      <c r="E1846" s="207" t="s">
        <v>401</v>
      </c>
      <c r="F1846" s="207" t="s">
        <v>402</v>
      </c>
      <c r="G1846" s="207" t="s">
        <v>81</v>
      </c>
      <c r="H1846" s="207" t="s">
        <v>328</v>
      </c>
      <c r="I1846" s="209">
        <v>-423880</v>
      </c>
      <c r="J1846" s="204"/>
      <c r="K1846" s="210" t="s">
        <v>311</v>
      </c>
      <c r="L1846" s="78"/>
      <c r="M1846" s="78"/>
      <c r="N1846" s="78"/>
      <c r="O1846" s="149"/>
    </row>
    <row r="1847" spans="1:15" ht="15" customHeight="1" x14ac:dyDescent="0.35">
      <c r="A1847" s="201" t="s">
        <v>640</v>
      </c>
      <c r="B1847" s="207" t="s">
        <v>641</v>
      </c>
      <c r="C1847" s="208" t="s">
        <v>286</v>
      </c>
      <c r="D1847" s="207" t="s">
        <v>287</v>
      </c>
      <c r="E1847" s="207" t="s">
        <v>456</v>
      </c>
      <c r="F1847" s="207" t="s">
        <v>457</v>
      </c>
      <c r="G1847" s="207" t="s">
        <v>81</v>
      </c>
      <c r="H1847" s="207" t="s">
        <v>328</v>
      </c>
      <c r="I1847" s="209">
        <v>-249747</v>
      </c>
      <c r="J1847" s="204"/>
      <c r="K1847" s="210" t="s">
        <v>311</v>
      </c>
      <c r="L1847" s="78"/>
      <c r="M1847" s="78"/>
      <c r="N1847" s="78"/>
      <c r="O1847" s="149"/>
    </row>
    <row r="1848" spans="1:15" ht="15" customHeight="1" x14ac:dyDescent="0.35">
      <c r="A1848" s="201" t="s">
        <v>640</v>
      </c>
      <c r="B1848" s="207" t="s">
        <v>641</v>
      </c>
      <c r="C1848" s="208" t="s">
        <v>286</v>
      </c>
      <c r="D1848" s="207" t="s">
        <v>287</v>
      </c>
      <c r="E1848" s="207" t="s">
        <v>320</v>
      </c>
      <c r="F1848" s="207" t="s">
        <v>313</v>
      </c>
      <c r="G1848" s="207" t="s">
        <v>81</v>
      </c>
      <c r="H1848" s="207" t="s">
        <v>328</v>
      </c>
      <c r="I1848" s="209">
        <v>-27171.96</v>
      </c>
      <c r="J1848" s="204"/>
      <c r="K1848" s="210" t="s">
        <v>314</v>
      </c>
      <c r="L1848" s="78"/>
      <c r="M1848" s="78"/>
      <c r="N1848" s="78"/>
      <c r="O1848" s="149"/>
    </row>
    <row r="1849" spans="1:15" ht="15" customHeight="1" x14ac:dyDescent="0.35">
      <c r="A1849" s="201" t="s">
        <v>640</v>
      </c>
      <c r="B1849" s="207" t="s">
        <v>641</v>
      </c>
      <c r="C1849" s="208" t="s">
        <v>286</v>
      </c>
      <c r="D1849" s="207" t="s">
        <v>287</v>
      </c>
      <c r="E1849" s="207" t="s">
        <v>320</v>
      </c>
      <c r="F1849" s="207" t="s">
        <v>313</v>
      </c>
      <c r="G1849" s="207" t="s">
        <v>421</v>
      </c>
      <c r="H1849" s="207" t="s">
        <v>422</v>
      </c>
      <c r="I1849" s="209">
        <v>-241.46</v>
      </c>
      <c r="J1849" s="204"/>
      <c r="K1849" s="210" t="s">
        <v>324</v>
      </c>
      <c r="L1849" s="78"/>
      <c r="M1849" s="78"/>
      <c r="N1849" s="78"/>
      <c r="O1849" s="149"/>
    </row>
    <row r="1850" spans="1:15" ht="15" customHeight="1" x14ac:dyDescent="0.35">
      <c r="A1850" s="201" t="s">
        <v>640</v>
      </c>
      <c r="B1850" s="207" t="s">
        <v>641</v>
      </c>
      <c r="C1850" s="208" t="s">
        <v>286</v>
      </c>
      <c r="D1850" s="207" t="s">
        <v>287</v>
      </c>
      <c r="E1850" s="207" t="s">
        <v>405</v>
      </c>
      <c r="F1850" s="207" t="s">
        <v>406</v>
      </c>
      <c r="G1850" s="207" t="s">
        <v>81</v>
      </c>
      <c r="H1850" s="207" t="s">
        <v>328</v>
      </c>
      <c r="I1850" s="209">
        <v>-4420</v>
      </c>
      <c r="J1850" s="204"/>
      <c r="K1850" s="210" t="s">
        <v>316</v>
      </c>
      <c r="L1850" s="78"/>
      <c r="M1850" s="78"/>
      <c r="N1850" s="78"/>
      <c r="O1850" s="149"/>
    </row>
    <row r="1851" spans="1:15" ht="15" customHeight="1" x14ac:dyDescent="0.35">
      <c r="A1851" s="201" t="s">
        <v>640</v>
      </c>
      <c r="B1851" s="207" t="s">
        <v>641</v>
      </c>
      <c r="C1851" s="208" t="s">
        <v>458</v>
      </c>
      <c r="D1851" s="207" t="s">
        <v>459</v>
      </c>
      <c r="E1851" s="207" t="s">
        <v>373</v>
      </c>
      <c r="F1851" s="207" t="s">
        <v>374</v>
      </c>
      <c r="G1851" s="207" t="s">
        <v>81</v>
      </c>
      <c r="H1851" s="207" t="s">
        <v>328</v>
      </c>
      <c r="I1851" s="209">
        <v>262803.82</v>
      </c>
      <c r="J1851" s="204"/>
      <c r="K1851" s="210" t="s">
        <v>292</v>
      </c>
      <c r="L1851" s="78"/>
      <c r="M1851" s="78"/>
      <c r="N1851" s="78"/>
      <c r="O1851" s="149"/>
    </row>
    <row r="1852" spans="1:15" ht="15" customHeight="1" x14ac:dyDescent="0.35">
      <c r="A1852" s="201" t="s">
        <v>640</v>
      </c>
      <c r="B1852" s="207" t="s">
        <v>641</v>
      </c>
      <c r="C1852" s="208" t="s">
        <v>458</v>
      </c>
      <c r="D1852" s="207" t="s">
        <v>459</v>
      </c>
      <c r="E1852" s="207" t="s">
        <v>452</v>
      </c>
      <c r="F1852" s="207" t="s">
        <v>453</v>
      </c>
      <c r="G1852" s="207" t="s">
        <v>81</v>
      </c>
      <c r="H1852" s="207" t="s">
        <v>328</v>
      </c>
      <c r="I1852" s="209">
        <v>6828.21</v>
      </c>
      <c r="J1852" s="204"/>
      <c r="K1852" s="210" t="s">
        <v>292</v>
      </c>
      <c r="L1852" s="78"/>
      <c r="M1852" s="78"/>
      <c r="N1852" s="78"/>
      <c r="O1852" s="149"/>
    </row>
    <row r="1853" spans="1:15" ht="15" customHeight="1" x14ac:dyDescent="0.35">
      <c r="A1853" s="201" t="s">
        <v>640</v>
      </c>
      <c r="B1853" s="207" t="s">
        <v>641</v>
      </c>
      <c r="C1853" s="208" t="s">
        <v>458</v>
      </c>
      <c r="D1853" s="207" t="s">
        <v>459</v>
      </c>
      <c r="E1853" s="207" t="s">
        <v>312</v>
      </c>
      <c r="F1853" s="207" t="s">
        <v>313</v>
      </c>
      <c r="G1853" s="207" t="s">
        <v>81</v>
      </c>
      <c r="H1853" s="207" t="s">
        <v>328</v>
      </c>
      <c r="I1853" s="209">
        <v>41126.769999999997</v>
      </c>
      <c r="J1853" s="204"/>
      <c r="K1853" s="210" t="s">
        <v>306</v>
      </c>
      <c r="L1853" s="78"/>
      <c r="M1853" s="78"/>
      <c r="N1853" s="78"/>
      <c r="O1853" s="149"/>
    </row>
    <row r="1854" spans="1:15" ht="15" customHeight="1" x14ac:dyDescent="0.35">
      <c r="A1854" s="201" t="s">
        <v>640</v>
      </c>
      <c r="B1854" s="207" t="s">
        <v>641</v>
      </c>
      <c r="C1854" s="208" t="s">
        <v>458</v>
      </c>
      <c r="D1854" s="207" t="s">
        <v>459</v>
      </c>
      <c r="E1854" s="207" t="s">
        <v>419</v>
      </c>
      <c r="F1854" s="207" t="s">
        <v>420</v>
      </c>
      <c r="G1854" s="207" t="s">
        <v>81</v>
      </c>
      <c r="H1854" s="207" t="s">
        <v>328</v>
      </c>
      <c r="I1854" s="209">
        <v>13169.23</v>
      </c>
      <c r="J1854" s="204"/>
      <c r="K1854" s="210" t="s">
        <v>325</v>
      </c>
      <c r="L1854" s="78"/>
      <c r="M1854" s="78"/>
      <c r="N1854" s="78"/>
      <c r="O1854" s="149"/>
    </row>
    <row r="1855" spans="1:15" ht="15" customHeight="1" x14ac:dyDescent="0.35">
      <c r="A1855" s="201" t="s">
        <v>640</v>
      </c>
      <c r="B1855" s="207" t="s">
        <v>641</v>
      </c>
      <c r="C1855" s="208" t="s">
        <v>458</v>
      </c>
      <c r="D1855" s="207" t="s">
        <v>459</v>
      </c>
      <c r="E1855" s="207" t="s">
        <v>460</v>
      </c>
      <c r="F1855" s="207" t="s">
        <v>461</v>
      </c>
      <c r="G1855" s="207" t="s">
        <v>81</v>
      </c>
      <c r="H1855" s="207" t="s">
        <v>328</v>
      </c>
      <c r="I1855" s="209">
        <v>-234346</v>
      </c>
      <c r="J1855" s="204"/>
      <c r="K1855" s="210" t="s">
        <v>315</v>
      </c>
      <c r="L1855" s="78"/>
      <c r="M1855" s="78"/>
      <c r="N1855" s="78"/>
      <c r="O1855" s="149"/>
    </row>
    <row r="1856" spans="1:15" ht="15" customHeight="1" x14ac:dyDescent="0.35">
      <c r="A1856" s="201" t="s">
        <v>640</v>
      </c>
      <c r="B1856" s="207" t="s">
        <v>641</v>
      </c>
      <c r="C1856" s="208" t="s">
        <v>458</v>
      </c>
      <c r="D1856" s="207" t="s">
        <v>459</v>
      </c>
      <c r="E1856" s="207" t="s">
        <v>320</v>
      </c>
      <c r="F1856" s="207" t="s">
        <v>313</v>
      </c>
      <c r="G1856" s="207" t="s">
        <v>81</v>
      </c>
      <c r="H1856" s="207" t="s">
        <v>328</v>
      </c>
      <c r="I1856" s="209">
        <v>-41126.769999999997</v>
      </c>
      <c r="J1856" s="204"/>
      <c r="K1856" s="210" t="s">
        <v>314</v>
      </c>
      <c r="L1856" s="78"/>
      <c r="M1856" s="78"/>
      <c r="N1856" s="78"/>
      <c r="O1856" s="149"/>
    </row>
    <row r="1857" spans="1:15" ht="15" customHeight="1" x14ac:dyDescent="0.35">
      <c r="A1857" s="201" t="s">
        <v>640</v>
      </c>
      <c r="B1857" s="207" t="s">
        <v>641</v>
      </c>
      <c r="C1857" s="208" t="s">
        <v>458</v>
      </c>
      <c r="D1857" s="207" t="s">
        <v>459</v>
      </c>
      <c r="E1857" s="207" t="s">
        <v>405</v>
      </c>
      <c r="F1857" s="207" t="s">
        <v>406</v>
      </c>
      <c r="G1857" s="207" t="s">
        <v>81</v>
      </c>
      <c r="H1857" s="207" t="s">
        <v>328</v>
      </c>
      <c r="I1857" s="209">
        <v>-12576</v>
      </c>
      <c r="J1857" s="204"/>
      <c r="K1857" s="210" t="s">
        <v>316</v>
      </c>
      <c r="L1857" s="78"/>
      <c r="M1857" s="78"/>
      <c r="N1857" s="78"/>
      <c r="O1857" s="149"/>
    </row>
    <row r="1858" spans="1:15" ht="15" customHeight="1" x14ac:dyDescent="0.35">
      <c r="A1858" s="201" t="s">
        <v>640</v>
      </c>
      <c r="B1858" s="207" t="s">
        <v>641</v>
      </c>
      <c r="C1858" s="208" t="s">
        <v>458</v>
      </c>
      <c r="D1858" s="207" t="s">
        <v>459</v>
      </c>
      <c r="E1858" s="207" t="s">
        <v>430</v>
      </c>
      <c r="F1858" s="207" t="s">
        <v>431</v>
      </c>
      <c r="G1858" s="207" t="s">
        <v>81</v>
      </c>
      <c r="H1858" s="207" t="s">
        <v>328</v>
      </c>
      <c r="I1858" s="209">
        <v>-36188.839999999997</v>
      </c>
      <c r="J1858" s="204"/>
      <c r="K1858" s="210" t="s">
        <v>325</v>
      </c>
      <c r="L1858" s="78"/>
      <c r="M1858" s="78"/>
      <c r="N1858" s="78"/>
      <c r="O1858" s="149"/>
    </row>
    <row r="1859" spans="1:15" ht="15" customHeight="1" x14ac:dyDescent="0.35">
      <c r="A1859" s="201" t="s">
        <v>644</v>
      </c>
      <c r="B1859" s="207" t="s">
        <v>645</v>
      </c>
      <c r="C1859" s="208" t="s">
        <v>286</v>
      </c>
      <c r="D1859" s="207" t="s">
        <v>287</v>
      </c>
      <c r="E1859" s="207" t="s">
        <v>434</v>
      </c>
      <c r="F1859" s="207" t="s">
        <v>435</v>
      </c>
      <c r="G1859" s="207" t="s">
        <v>81</v>
      </c>
      <c r="H1859" s="207" t="s">
        <v>328</v>
      </c>
      <c r="I1859" s="209">
        <v>1630</v>
      </c>
      <c r="J1859" s="204"/>
      <c r="K1859" s="210" t="s">
        <v>292</v>
      </c>
      <c r="L1859" s="78"/>
      <c r="M1859" s="78"/>
      <c r="N1859" s="78"/>
      <c r="O1859" s="149"/>
    </row>
    <row r="1860" spans="1:15" ht="15" customHeight="1" x14ac:dyDescent="0.35">
      <c r="A1860" s="201" t="s">
        <v>644</v>
      </c>
      <c r="B1860" s="207" t="s">
        <v>645</v>
      </c>
      <c r="C1860" s="208" t="s">
        <v>286</v>
      </c>
      <c r="D1860" s="207" t="s">
        <v>287</v>
      </c>
      <c r="E1860" s="207" t="s">
        <v>288</v>
      </c>
      <c r="F1860" s="207" t="s">
        <v>289</v>
      </c>
      <c r="G1860" s="207" t="s">
        <v>81</v>
      </c>
      <c r="H1860" s="207" t="s">
        <v>328</v>
      </c>
      <c r="I1860" s="209">
        <v>-1513</v>
      </c>
      <c r="J1860" s="204"/>
      <c r="K1860" s="210" t="s">
        <v>292</v>
      </c>
      <c r="L1860" s="78"/>
      <c r="M1860" s="78"/>
      <c r="N1860" s="78"/>
      <c r="O1860" s="149"/>
    </row>
    <row r="1861" spans="1:15" ht="15" customHeight="1" x14ac:dyDescent="0.35">
      <c r="A1861" s="201" t="s">
        <v>644</v>
      </c>
      <c r="B1861" s="207" t="s">
        <v>645</v>
      </c>
      <c r="C1861" s="208" t="s">
        <v>286</v>
      </c>
      <c r="D1861" s="207" t="s">
        <v>287</v>
      </c>
      <c r="E1861" s="207" t="s">
        <v>312</v>
      </c>
      <c r="F1861" s="207" t="s">
        <v>313</v>
      </c>
      <c r="G1861" s="207" t="s">
        <v>81</v>
      </c>
      <c r="H1861" s="207" t="s">
        <v>328</v>
      </c>
      <c r="I1861" s="209">
        <v>-117</v>
      </c>
      <c r="J1861" s="204"/>
      <c r="K1861" s="210" t="s">
        <v>306</v>
      </c>
      <c r="L1861" s="78"/>
      <c r="M1861" s="78"/>
      <c r="N1861" s="78"/>
      <c r="O1861" s="149"/>
    </row>
    <row r="1862" spans="1:15" ht="15" customHeight="1" x14ac:dyDescent="0.35">
      <c r="A1862" s="201" t="s">
        <v>644</v>
      </c>
      <c r="B1862" s="207" t="s">
        <v>645</v>
      </c>
      <c r="C1862" s="208" t="s">
        <v>286</v>
      </c>
      <c r="D1862" s="207" t="s">
        <v>287</v>
      </c>
      <c r="E1862" s="207" t="s">
        <v>320</v>
      </c>
      <c r="F1862" s="207" t="s">
        <v>313</v>
      </c>
      <c r="G1862" s="207" t="s">
        <v>81</v>
      </c>
      <c r="H1862" s="207" t="s">
        <v>328</v>
      </c>
      <c r="I1862" s="209">
        <v>117</v>
      </c>
      <c r="J1862" s="204"/>
      <c r="K1862" s="210" t="s">
        <v>314</v>
      </c>
      <c r="L1862" s="78"/>
      <c r="M1862" s="78"/>
      <c r="N1862" s="78"/>
      <c r="O1862" s="149"/>
    </row>
    <row r="1863" spans="1:15" ht="15" customHeight="1" x14ac:dyDescent="0.35">
      <c r="A1863" s="201" t="s">
        <v>646</v>
      </c>
      <c r="B1863" s="207" t="s">
        <v>647</v>
      </c>
      <c r="C1863" s="208" t="s">
        <v>286</v>
      </c>
      <c r="D1863" s="207" t="s">
        <v>287</v>
      </c>
      <c r="E1863" s="207" t="s">
        <v>345</v>
      </c>
      <c r="F1863" s="207" t="s">
        <v>346</v>
      </c>
      <c r="G1863" s="207" t="s">
        <v>81</v>
      </c>
      <c r="H1863" s="207" t="s">
        <v>328</v>
      </c>
      <c r="I1863" s="209">
        <v>2864864.49</v>
      </c>
      <c r="J1863" s="204"/>
      <c r="K1863" s="210" t="s">
        <v>293</v>
      </c>
      <c r="L1863" s="78"/>
      <c r="M1863" s="78"/>
      <c r="N1863" s="78"/>
      <c r="O1863" s="149"/>
    </row>
    <row r="1864" spans="1:15" ht="15" customHeight="1" x14ac:dyDescent="0.35">
      <c r="A1864" s="201" t="s">
        <v>646</v>
      </c>
      <c r="B1864" s="207" t="s">
        <v>647</v>
      </c>
      <c r="C1864" s="208" t="s">
        <v>286</v>
      </c>
      <c r="D1864" s="207" t="s">
        <v>287</v>
      </c>
      <c r="E1864" s="207" t="s">
        <v>347</v>
      </c>
      <c r="F1864" s="207" t="s">
        <v>348</v>
      </c>
      <c r="G1864" s="207" t="s">
        <v>81</v>
      </c>
      <c r="H1864" s="207" t="s">
        <v>328</v>
      </c>
      <c r="I1864" s="209">
        <v>90</v>
      </c>
      <c r="J1864" s="204"/>
      <c r="K1864" s="210" t="s">
        <v>293</v>
      </c>
      <c r="L1864" s="78"/>
      <c r="M1864" s="78"/>
      <c r="N1864" s="78"/>
      <c r="O1864" s="149"/>
    </row>
    <row r="1865" spans="1:15" ht="15" customHeight="1" x14ac:dyDescent="0.35">
      <c r="A1865" s="201" t="s">
        <v>646</v>
      </c>
      <c r="B1865" s="207" t="s">
        <v>647</v>
      </c>
      <c r="C1865" s="208" t="s">
        <v>286</v>
      </c>
      <c r="D1865" s="207" t="s">
        <v>287</v>
      </c>
      <c r="E1865" s="207" t="s">
        <v>446</v>
      </c>
      <c r="F1865" s="207" t="s">
        <v>447</v>
      </c>
      <c r="G1865" s="207" t="s">
        <v>81</v>
      </c>
      <c r="H1865" s="207" t="s">
        <v>328</v>
      </c>
      <c r="I1865" s="209">
        <v>9000</v>
      </c>
      <c r="J1865" s="204"/>
      <c r="K1865" s="210" t="s">
        <v>293</v>
      </c>
      <c r="L1865" s="78"/>
      <c r="M1865" s="78"/>
      <c r="N1865" s="78"/>
      <c r="O1865" s="149"/>
    </row>
    <row r="1866" spans="1:15" ht="15" customHeight="1" x14ac:dyDescent="0.35">
      <c r="A1866" s="201" t="s">
        <v>646</v>
      </c>
      <c r="B1866" s="207" t="s">
        <v>647</v>
      </c>
      <c r="C1866" s="208" t="s">
        <v>286</v>
      </c>
      <c r="D1866" s="207" t="s">
        <v>287</v>
      </c>
      <c r="E1866" s="207" t="s">
        <v>349</v>
      </c>
      <c r="F1866" s="207" t="s">
        <v>350</v>
      </c>
      <c r="G1866" s="207" t="s">
        <v>81</v>
      </c>
      <c r="H1866" s="207" t="s">
        <v>328</v>
      </c>
      <c r="I1866" s="209">
        <v>404761.57</v>
      </c>
      <c r="J1866" s="204"/>
      <c r="K1866" s="210" t="s">
        <v>296</v>
      </c>
      <c r="L1866" s="78"/>
      <c r="M1866" s="78"/>
      <c r="N1866" s="78"/>
      <c r="O1866" s="149"/>
    </row>
    <row r="1867" spans="1:15" ht="15" customHeight="1" x14ac:dyDescent="0.35">
      <c r="A1867" s="201" t="s">
        <v>646</v>
      </c>
      <c r="B1867" s="207" t="s">
        <v>647</v>
      </c>
      <c r="C1867" s="208" t="s">
        <v>286</v>
      </c>
      <c r="D1867" s="207" t="s">
        <v>287</v>
      </c>
      <c r="E1867" s="207" t="s">
        <v>351</v>
      </c>
      <c r="F1867" s="207" t="s">
        <v>352</v>
      </c>
      <c r="G1867" s="207" t="s">
        <v>81</v>
      </c>
      <c r="H1867" s="207" t="s">
        <v>328</v>
      </c>
      <c r="I1867" s="209">
        <v>3144.24</v>
      </c>
      <c r="J1867" s="204"/>
      <c r="K1867" s="210" t="s">
        <v>293</v>
      </c>
      <c r="L1867" s="78"/>
      <c r="M1867" s="78"/>
      <c r="N1867" s="78"/>
      <c r="O1867" s="149"/>
    </row>
    <row r="1868" spans="1:15" ht="15" customHeight="1" x14ac:dyDescent="0.35">
      <c r="A1868" s="201" t="s">
        <v>646</v>
      </c>
      <c r="B1868" s="207" t="s">
        <v>647</v>
      </c>
      <c r="C1868" s="208" t="s">
        <v>286</v>
      </c>
      <c r="D1868" s="207" t="s">
        <v>287</v>
      </c>
      <c r="E1868" s="207" t="s">
        <v>353</v>
      </c>
      <c r="F1868" s="207" t="s">
        <v>354</v>
      </c>
      <c r="G1868" s="207" t="s">
        <v>81</v>
      </c>
      <c r="H1868" s="207" t="s">
        <v>328</v>
      </c>
      <c r="I1868" s="209">
        <v>-3144.24</v>
      </c>
      <c r="J1868" s="204"/>
      <c r="K1868" s="210" t="s">
        <v>293</v>
      </c>
      <c r="L1868" s="78"/>
      <c r="M1868" s="78"/>
      <c r="N1868" s="78"/>
      <c r="O1868" s="149"/>
    </row>
    <row r="1869" spans="1:15" ht="15" customHeight="1" x14ac:dyDescent="0.35">
      <c r="A1869" s="201" t="s">
        <v>646</v>
      </c>
      <c r="B1869" s="207" t="s">
        <v>647</v>
      </c>
      <c r="C1869" s="208" t="s">
        <v>286</v>
      </c>
      <c r="D1869" s="207" t="s">
        <v>287</v>
      </c>
      <c r="E1869" s="207" t="s">
        <v>355</v>
      </c>
      <c r="F1869" s="207" t="s">
        <v>356</v>
      </c>
      <c r="G1869" s="207" t="s">
        <v>81</v>
      </c>
      <c r="H1869" s="207" t="s">
        <v>328</v>
      </c>
      <c r="I1869" s="209">
        <v>457899.67</v>
      </c>
      <c r="J1869" s="204"/>
      <c r="K1869" s="210" t="s">
        <v>301</v>
      </c>
      <c r="L1869" s="78"/>
      <c r="M1869" s="78"/>
      <c r="N1869" s="78"/>
      <c r="O1869" s="149"/>
    </row>
    <row r="1870" spans="1:15" ht="15" customHeight="1" x14ac:dyDescent="0.35">
      <c r="A1870" s="201" t="s">
        <v>646</v>
      </c>
      <c r="B1870" s="207" t="s">
        <v>647</v>
      </c>
      <c r="C1870" s="208" t="s">
        <v>286</v>
      </c>
      <c r="D1870" s="207" t="s">
        <v>287</v>
      </c>
      <c r="E1870" s="207" t="s">
        <v>415</v>
      </c>
      <c r="F1870" s="207" t="s">
        <v>416</v>
      </c>
      <c r="G1870" s="207" t="s">
        <v>81</v>
      </c>
      <c r="H1870" s="207" t="s">
        <v>328</v>
      </c>
      <c r="I1870" s="209">
        <v>830.4</v>
      </c>
      <c r="J1870" s="204"/>
      <c r="K1870" s="210" t="s">
        <v>292</v>
      </c>
      <c r="L1870" s="78"/>
      <c r="M1870" s="78"/>
      <c r="N1870" s="78"/>
      <c r="O1870" s="149"/>
    </row>
    <row r="1871" spans="1:15" ht="15" customHeight="1" x14ac:dyDescent="0.35">
      <c r="A1871" s="201" t="s">
        <v>646</v>
      </c>
      <c r="B1871" s="207" t="s">
        <v>647</v>
      </c>
      <c r="C1871" s="208" t="s">
        <v>286</v>
      </c>
      <c r="D1871" s="207" t="s">
        <v>287</v>
      </c>
      <c r="E1871" s="207" t="s">
        <v>357</v>
      </c>
      <c r="F1871" s="207" t="s">
        <v>358</v>
      </c>
      <c r="G1871" s="207" t="s">
        <v>81</v>
      </c>
      <c r="H1871" s="207" t="s">
        <v>328</v>
      </c>
      <c r="I1871" s="209">
        <v>270</v>
      </c>
      <c r="J1871" s="204"/>
      <c r="K1871" s="210" t="s">
        <v>292</v>
      </c>
      <c r="L1871" s="78"/>
      <c r="M1871" s="78"/>
      <c r="N1871" s="78"/>
      <c r="O1871" s="149"/>
    </row>
    <row r="1872" spans="1:15" ht="15" customHeight="1" x14ac:dyDescent="0.35">
      <c r="A1872" s="201" t="s">
        <v>646</v>
      </c>
      <c r="B1872" s="207" t="s">
        <v>647</v>
      </c>
      <c r="C1872" s="208" t="s">
        <v>286</v>
      </c>
      <c r="D1872" s="207" t="s">
        <v>287</v>
      </c>
      <c r="E1872" s="207" t="s">
        <v>359</v>
      </c>
      <c r="F1872" s="207" t="s">
        <v>360</v>
      </c>
      <c r="G1872" s="207" t="s">
        <v>81</v>
      </c>
      <c r="H1872" s="207" t="s">
        <v>328</v>
      </c>
      <c r="I1872" s="209">
        <v>3781.08</v>
      </c>
      <c r="J1872" s="204"/>
      <c r="K1872" s="210" t="s">
        <v>292</v>
      </c>
      <c r="L1872" s="78"/>
      <c r="M1872" s="78"/>
      <c r="N1872" s="78"/>
      <c r="O1872" s="149"/>
    </row>
    <row r="1873" spans="1:15" ht="15" customHeight="1" x14ac:dyDescent="0.35">
      <c r="A1873" s="201" t="s">
        <v>646</v>
      </c>
      <c r="B1873" s="207" t="s">
        <v>647</v>
      </c>
      <c r="C1873" s="208" t="s">
        <v>286</v>
      </c>
      <c r="D1873" s="207" t="s">
        <v>287</v>
      </c>
      <c r="E1873" s="207" t="s">
        <v>312</v>
      </c>
      <c r="F1873" s="207" t="s">
        <v>313</v>
      </c>
      <c r="G1873" s="207" t="s">
        <v>81</v>
      </c>
      <c r="H1873" s="207" t="s">
        <v>328</v>
      </c>
      <c r="I1873" s="209">
        <v>260.31</v>
      </c>
      <c r="J1873" s="204"/>
      <c r="K1873" s="210" t="s">
        <v>306</v>
      </c>
      <c r="L1873" s="78"/>
      <c r="M1873" s="78"/>
      <c r="N1873" s="78"/>
      <c r="O1873" s="149"/>
    </row>
    <row r="1874" spans="1:15" ht="15" customHeight="1" x14ac:dyDescent="0.35">
      <c r="A1874" s="201" t="s">
        <v>646</v>
      </c>
      <c r="B1874" s="207" t="s">
        <v>647</v>
      </c>
      <c r="C1874" s="208" t="s">
        <v>286</v>
      </c>
      <c r="D1874" s="207" t="s">
        <v>287</v>
      </c>
      <c r="E1874" s="207" t="s">
        <v>401</v>
      </c>
      <c r="F1874" s="207" t="s">
        <v>402</v>
      </c>
      <c r="G1874" s="207" t="s">
        <v>81</v>
      </c>
      <c r="H1874" s="207" t="s">
        <v>328</v>
      </c>
      <c r="I1874" s="209">
        <v>-37847</v>
      </c>
      <c r="J1874" s="204"/>
      <c r="K1874" s="210" t="s">
        <v>311</v>
      </c>
      <c r="L1874" s="78"/>
      <c r="M1874" s="78"/>
      <c r="N1874" s="78"/>
      <c r="O1874" s="149"/>
    </row>
    <row r="1875" spans="1:15" ht="15" customHeight="1" x14ac:dyDescent="0.35">
      <c r="A1875" s="201" t="s">
        <v>646</v>
      </c>
      <c r="B1875" s="207" t="s">
        <v>647</v>
      </c>
      <c r="C1875" s="208" t="s">
        <v>286</v>
      </c>
      <c r="D1875" s="207" t="s">
        <v>287</v>
      </c>
      <c r="E1875" s="207" t="s">
        <v>320</v>
      </c>
      <c r="F1875" s="207" t="s">
        <v>313</v>
      </c>
      <c r="G1875" s="207" t="s">
        <v>81</v>
      </c>
      <c r="H1875" s="207" t="s">
        <v>328</v>
      </c>
      <c r="I1875" s="209">
        <v>-260.31</v>
      </c>
      <c r="J1875" s="204"/>
      <c r="K1875" s="210" t="s">
        <v>314</v>
      </c>
      <c r="L1875" s="78"/>
      <c r="M1875" s="78"/>
      <c r="N1875" s="78"/>
      <c r="O1875" s="149"/>
    </row>
    <row r="1876" spans="1:15" ht="15" customHeight="1" x14ac:dyDescent="0.35">
      <c r="A1876" s="201" t="s">
        <v>648</v>
      </c>
      <c r="B1876" s="207" t="s">
        <v>649</v>
      </c>
      <c r="C1876" s="208" t="s">
        <v>286</v>
      </c>
      <c r="D1876" s="207" t="s">
        <v>287</v>
      </c>
      <c r="E1876" s="207" t="s">
        <v>345</v>
      </c>
      <c r="F1876" s="207" t="s">
        <v>346</v>
      </c>
      <c r="G1876" s="207" t="s">
        <v>81</v>
      </c>
      <c r="H1876" s="207" t="s">
        <v>328</v>
      </c>
      <c r="I1876" s="209">
        <v>5288750.99</v>
      </c>
      <c r="J1876" s="204"/>
      <c r="K1876" s="210" t="s">
        <v>293</v>
      </c>
      <c r="L1876" s="78"/>
      <c r="M1876" s="78"/>
      <c r="N1876" s="78"/>
      <c r="O1876" s="149"/>
    </row>
    <row r="1877" spans="1:15" ht="15" customHeight="1" x14ac:dyDescent="0.35">
      <c r="A1877" s="201" t="s">
        <v>648</v>
      </c>
      <c r="B1877" s="207" t="s">
        <v>649</v>
      </c>
      <c r="C1877" s="208" t="s">
        <v>286</v>
      </c>
      <c r="D1877" s="207" t="s">
        <v>287</v>
      </c>
      <c r="E1877" s="207" t="s">
        <v>345</v>
      </c>
      <c r="F1877" s="207" t="s">
        <v>346</v>
      </c>
      <c r="G1877" s="207" t="s">
        <v>544</v>
      </c>
      <c r="H1877" s="207" t="s">
        <v>545</v>
      </c>
      <c r="I1877" s="209">
        <v>1710.16</v>
      </c>
      <c r="J1877" s="204"/>
      <c r="K1877" s="210" t="s">
        <v>321</v>
      </c>
      <c r="L1877" s="78"/>
      <c r="M1877" s="78"/>
      <c r="N1877" s="78"/>
      <c r="O1877" s="149" t="s">
        <v>427</v>
      </c>
    </row>
    <row r="1878" spans="1:15" ht="15" customHeight="1" x14ac:dyDescent="0.35">
      <c r="A1878" s="201" t="s">
        <v>648</v>
      </c>
      <c r="B1878" s="207" t="s">
        <v>649</v>
      </c>
      <c r="C1878" s="208" t="s">
        <v>286</v>
      </c>
      <c r="D1878" s="207" t="s">
        <v>287</v>
      </c>
      <c r="E1878" s="207" t="s">
        <v>363</v>
      </c>
      <c r="F1878" s="207" t="s">
        <v>364</v>
      </c>
      <c r="G1878" s="207" t="s">
        <v>81</v>
      </c>
      <c r="H1878" s="207" t="s">
        <v>328</v>
      </c>
      <c r="I1878" s="209">
        <v>340404.61</v>
      </c>
      <c r="J1878" s="204"/>
      <c r="K1878" s="210" t="s">
        <v>293</v>
      </c>
      <c r="L1878" s="78"/>
      <c r="M1878" s="78"/>
      <c r="N1878" s="78"/>
      <c r="O1878" s="149"/>
    </row>
    <row r="1879" spans="1:15" ht="15" customHeight="1" x14ac:dyDescent="0.35">
      <c r="A1879" s="201" t="s">
        <v>648</v>
      </c>
      <c r="B1879" s="207" t="s">
        <v>649</v>
      </c>
      <c r="C1879" s="208" t="s">
        <v>286</v>
      </c>
      <c r="D1879" s="207" t="s">
        <v>287</v>
      </c>
      <c r="E1879" s="207" t="s">
        <v>365</v>
      </c>
      <c r="F1879" s="207" t="s">
        <v>366</v>
      </c>
      <c r="G1879" s="207" t="s">
        <v>81</v>
      </c>
      <c r="H1879" s="207" t="s">
        <v>328</v>
      </c>
      <c r="I1879" s="209">
        <v>76652.600000000006</v>
      </c>
      <c r="J1879" s="204"/>
      <c r="K1879" s="210" t="s">
        <v>293</v>
      </c>
      <c r="L1879" s="78"/>
      <c r="M1879" s="78"/>
      <c r="N1879" s="78"/>
      <c r="O1879" s="149"/>
    </row>
    <row r="1880" spans="1:15" ht="15" customHeight="1" x14ac:dyDescent="0.35">
      <c r="A1880" s="201" t="s">
        <v>648</v>
      </c>
      <c r="B1880" s="207" t="s">
        <v>649</v>
      </c>
      <c r="C1880" s="208" t="s">
        <v>286</v>
      </c>
      <c r="D1880" s="207" t="s">
        <v>287</v>
      </c>
      <c r="E1880" s="207" t="s">
        <v>365</v>
      </c>
      <c r="F1880" s="207" t="s">
        <v>366</v>
      </c>
      <c r="G1880" s="207" t="s">
        <v>425</v>
      </c>
      <c r="H1880" s="207" t="s">
        <v>426</v>
      </c>
      <c r="I1880" s="209">
        <v>1254.1199999999999</v>
      </c>
      <c r="J1880" s="204"/>
      <c r="K1880" s="210" t="s">
        <v>321</v>
      </c>
      <c r="L1880" s="78"/>
      <c r="M1880" s="78"/>
      <c r="N1880" s="78"/>
      <c r="O1880" s="149" t="s">
        <v>427</v>
      </c>
    </row>
    <row r="1881" spans="1:15" ht="15" customHeight="1" x14ac:dyDescent="0.35">
      <c r="A1881" s="201" t="s">
        <v>648</v>
      </c>
      <c r="B1881" s="207" t="s">
        <v>649</v>
      </c>
      <c r="C1881" s="208" t="s">
        <v>286</v>
      </c>
      <c r="D1881" s="207" t="s">
        <v>287</v>
      </c>
      <c r="E1881" s="207" t="s">
        <v>365</v>
      </c>
      <c r="F1881" s="207" t="s">
        <v>366</v>
      </c>
      <c r="G1881" s="207" t="s">
        <v>421</v>
      </c>
      <c r="H1881" s="207" t="s">
        <v>422</v>
      </c>
      <c r="I1881" s="209">
        <v>11515.08</v>
      </c>
      <c r="J1881" s="204"/>
      <c r="K1881" s="210" t="s">
        <v>324</v>
      </c>
      <c r="L1881" s="78"/>
      <c r="M1881" s="78"/>
      <c r="N1881" s="78"/>
      <c r="O1881" s="149"/>
    </row>
    <row r="1882" spans="1:15" ht="15" customHeight="1" x14ac:dyDescent="0.35">
      <c r="A1882" s="201" t="s">
        <v>648</v>
      </c>
      <c r="B1882" s="207" t="s">
        <v>649</v>
      </c>
      <c r="C1882" s="208" t="s">
        <v>286</v>
      </c>
      <c r="D1882" s="207" t="s">
        <v>287</v>
      </c>
      <c r="E1882" s="207" t="s">
        <v>444</v>
      </c>
      <c r="F1882" s="207" t="s">
        <v>445</v>
      </c>
      <c r="G1882" s="207" t="s">
        <v>81</v>
      </c>
      <c r="H1882" s="207" t="s">
        <v>328</v>
      </c>
      <c r="I1882" s="209">
        <v>25630.27</v>
      </c>
      <c r="J1882" s="204"/>
      <c r="K1882" s="210" t="s">
        <v>293</v>
      </c>
      <c r="L1882" s="78"/>
      <c r="M1882" s="78"/>
      <c r="N1882" s="78"/>
      <c r="O1882" s="149"/>
    </row>
    <row r="1883" spans="1:15" ht="15" customHeight="1" x14ac:dyDescent="0.35">
      <c r="A1883" s="201" t="s">
        <v>648</v>
      </c>
      <c r="B1883" s="207" t="s">
        <v>649</v>
      </c>
      <c r="C1883" s="208" t="s">
        <v>286</v>
      </c>
      <c r="D1883" s="207" t="s">
        <v>287</v>
      </c>
      <c r="E1883" s="207" t="s">
        <v>446</v>
      </c>
      <c r="F1883" s="207" t="s">
        <v>447</v>
      </c>
      <c r="G1883" s="207" t="s">
        <v>81</v>
      </c>
      <c r="H1883" s="207" t="s">
        <v>328</v>
      </c>
      <c r="I1883" s="209">
        <v>17992.669999999998</v>
      </c>
      <c r="J1883" s="204"/>
      <c r="K1883" s="210" t="s">
        <v>293</v>
      </c>
      <c r="L1883" s="78"/>
      <c r="M1883" s="78"/>
      <c r="N1883" s="78"/>
      <c r="O1883" s="149"/>
    </row>
    <row r="1884" spans="1:15" ht="15" customHeight="1" x14ac:dyDescent="0.35">
      <c r="A1884" s="201" t="s">
        <v>648</v>
      </c>
      <c r="B1884" s="207" t="s">
        <v>649</v>
      </c>
      <c r="C1884" s="208" t="s">
        <v>286</v>
      </c>
      <c r="D1884" s="207" t="s">
        <v>287</v>
      </c>
      <c r="E1884" s="207" t="s">
        <v>349</v>
      </c>
      <c r="F1884" s="207" t="s">
        <v>350</v>
      </c>
      <c r="G1884" s="207" t="s">
        <v>81</v>
      </c>
      <c r="H1884" s="207" t="s">
        <v>328</v>
      </c>
      <c r="I1884" s="209">
        <v>800742.35</v>
      </c>
      <c r="J1884" s="204"/>
      <c r="K1884" s="210" t="s">
        <v>296</v>
      </c>
      <c r="L1884" s="78"/>
      <c r="M1884" s="78"/>
      <c r="N1884" s="78"/>
      <c r="O1884" s="149"/>
    </row>
    <row r="1885" spans="1:15" ht="15" customHeight="1" x14ac:dyDescent="0.35">
      <c r="A1885" s="201" t="s">
        <v>648</v>
      </c>
      <c r="B1885" s="207" t="s">
        <v>649</v>
      </c>
      <c r="C1885" s="208" t="s">
        <v>286</v>
      </c>
      <c r="D1885" s="207" t="s">
        <v>287</v>
      </c>
      <c r="E1885" s="207" t="s">
        <v>349</v>
      </c>
      <c r="F1885" s="207" t="s">
        <v>350</v>
      </c>
      <c r="G1885" s="207" t="s">
        <v>544</v>
      </c>
      <c r="H1885" s="207" t="s">
        <v>545</v>
      </c>
      <c r="I1885" s="209">
        <v>218.35</v>
      </c>
      <c r="J1885" s="204"/>
      <c r="K1885" s="210" t="s">
        <v>321</v>
      </c>
      <c r="L1885" s="78"/>
      <c r="M1885" s="78"/>
      <c r="N1885" s="78"/>
      <c r="O1885" s="149" t="s">
        <v>427</v>
      </c>
    </row>
    <row r="1886" spans="1:15" ht="15" customHeight="1" x14ac:dyDescent="0.35">
      <c r="A1886" s="201" t="s">
        <v>648</v>
      </c>
      <c r="B1886" s="207" t="s">
        <v>649</v>
      </c>
      <c r="C1886" s="208" t="s">
        <v>286</v>
      </c>
      <c r="D1886" s="207" t="s">
        <v>287</v>
      </c>
      <c r="E1886" s="207" t="s">
        <v>349</v>
      </c>
      <c r="F1886" s="207" t="s">
        <v>350</v>
      </c>
      <c r="G1886" s="207" t="s">
        <v>425</v>
      </c>
      <c r="H1886" s="207" t="s">
        <v>426</v>
      </c>
      <c r="I1886" s="209">
        <v>160.12</v>
      </c>
      <c r="J1886" s="204"/>
      <c r="K1886" s="210" t="s">
        <v>321</v>
      </c>
      <c r="L1886" s="78"/>
      <c r="M1886" s="78"/>
      <c r="N1886" s="78"/>
      <c r="O1886" s="149" t="s">
        <v>427</v>
      </c>
    </row>
    <row r="1887" spans="1:15" ht="15" customHeight="1" x14ac:dyDescent="0.35">
      <c r="A1887" s="201" t="s">
        <v>648</v>
      </c>
      <c r="B1887" s="207" t="s">
        <v>649</v>
      </c>
      <c r="C1887" s="208" t="s">
        <v>286</v>
      </c>
      <c r="D1887" s="207" t="s">
        <v>287</v>
      </c>
      <c r="E1887" s="207" t="s">
        <v>349</v>
      </c>
      <c r="F1887" s="207" t="s">
        <v>350</v>
      </c>
      <c r="G1887" s="207" t="s">
        <v>421</v>
      </c>
      <c r="H1887" s="207" t="s">
        <v>422</v>
      </c>
      <c r="I1887" s="209">
        <v>1470.22</v>
      </c>
      <c r="J1887" s="204"/>
      <c r="K1887" s="210" t="s">
        <v>324</v>
      </c>
      <c r="L1887" s="78"/>
      <c r="M1887" s="78"/>
      <c r="N1887" s="78"/>
      <c r="O1887" s="149"/>
    </row>
    <row r="1888" spans="1:15" ht="15" customHeight="1" x14ac:dyDescent="0.35">
      <c r="A1888" s="201" t="s">
        <v>648</v>
      </c>
      <c r="B1888" s="207" t="s">
        <v>649</v>
      </c>
      <c r="C1888" s="208" t="s">
        <v>286</v>
      </c>
      <c r="D1888" s="207" t="s">
        <v>287</v>
      </c>
      <c r="E1888" s="207" t="s">
        <v>351</v>
      </c>
      <c r="F1888" s="207" t="s">
        <v>352</v>
      </c>
      <c r="G1888" s="207" t="s">
        <v>81</v>
      </c>
      <c r="H1888" s="207" t="s">
        <v>328</v>
      </c>
      <c r="I1888" s="209">
        <v>7283.31</v>
      </c>
      <c r="J1888" s="204"/>
      <c r="K1888" s="210" t="s">
        <v>293</v>
      </c>
      <c r="L1888" s="78"/>
      <c r="M1888" s="78"/>
      <c r="N1888" s="78"/>
      <c r="O1888" s="149"/>
    </row>
    <row r="1889" spans="1:15" ht="15" customHeight="1" x14ac:dyDescent="0.35">
      <c r="A1889" s="201" t="s">
        <v>648</v>
      </c>
      <c r="B1889" s="207" t="s">
        <v>649</v>
      </c>
      <c r="C1889" s="208" t="s">
        <v>286</v>
      </c>
      <c r="D1889" s="207" t="s">
        <v>287</v>
      </c>
      <c r="E1889" s="207" t="s">
        <v>353</v>
      </c>
      <c r="F1889" s="207" t="s">
        <v>354</v>
      </c>
      <c r="G1889" s="207" t="s">
        <v>81</v>
      </c>
      <c r="H1889" s="207" t="s">
        <v>328</v>
      </c>
      <c r="I1889" s="209">
        <v>-7283.31</v>
      </c>
      <c r="J1889" s="204"/>
      <c r="K1889" s="210" t="s">
        <v>293</v>
      </c>
      <c r="L1889" s="78"/>
      <c r="M1889" s="78"/>
      <c r="N1889" s="78"/>
      <c r="O1889" s="149"/>
    </row>
    <row r="1890" spans="1:15" ht="15" customHeight="1" x14ac:dyDescent="0.35">
      <c r="A1890" s="201" t="s">
        <v>648</v>
      </c>
      <c r="B1890" s="207" t="s">
        <v>649</v>
      </c>
      <c r="C1890" s="208" t="s">
        <v>286</v>
      </c>
      <c r="D1890" s="207" t="s">
        <v>287</v>
      </c>
      <c r="E1890" s="207" t="s">
        <v>355</v>
      </c>
      <c r="F1890" s="207" t="s">
        <v>356</v>
      </c>
      <c r="G1890" s="207" t="s">
        <v>81</v>
      </c>
      <c r="H1890" s="207" t="s">
        <v>328</v>
      </c>
      <c r="I1890" s="209">
        <v>856309.83</v>
      </c>
      <c r="J1890" s="204"/>
      <c r="K1890" s="210" t="s">
        <v>301</v>
      </c>
      <c r="L1890" s="78"/>
      <c r="M1890" s="78"/>
      <c r="N1890" s="78"/>
      <c r="O1890" s="149"/>
    </row>
    <row r="1891" spans="1:15" ht="15" customHeight="1" x14ac:dyDescent="0.35">
      <c r="A1891" s="201" t="s">
        <v>648</v>
      </c>
      <c r="B1891" s="207" t="s">
        <v>649</v>
      </c>
      <c r="C1891" s="208" t="s">
        <v>286</v>
      </c>
      <c r="D1891" s="207" t="s">
        <v>287</v>
      </c>
      <c r="E1891" s="207" t="s">
        <v>355</v>
      </c>
      <c r="F1891" s="207" t="s">
        <v>356</v>
      </c>
      <c r="G1891" s="207" t="s">
        <v>544</v>
      </c>
      <c r="H1891" s="207" t="s">
        <v>545</v>
      </c>
      <c r="I1891" s="209">
        <v>271.93</v>
      </c>
      <c r="J1891" s="204"/>
      <c r="K1891" s="210" t="s">
        <v>321</v>
      </c>
      <c r="L1891" s="78"/>
      <c r="M1891" s="78"/>
      <c r="N1891" s="78"/>
      <c r="O1891" s="149" t="s">
        <v>427</v>
      </c>
    </row>
    <row r="1892" spans="1:15" ht="15" customHeight="1" x14ac:dyDescent="0.35">
      <c r="A1892" s="201" t="s">
        <v>648</v>
      </c>
      <c r="B1892" s="207" t="s">
        <v>649</v>
      </c>
      <c r="C1892" s="208" t="s">
        <v>286</v>
      </c>
      <c r="D1892" s="207" t="s">
        <v>287</v>
      </c>
      <c r="E1892" s="207" t="s">
        <v>355</v>
      </c>
      <c r="F1892" s="207" t="s">
        <v>356</v>
      </c>
      <c r="G1892" s="207" t="s">
        <v>425</v>
      </c>
      <c r="H1892" s="207" t="s">
        <v>426</v>
      </c>
      <c r="I1892" s="209">
        <v>199.41</v>
      </c>
      <c r="J1892" s="204"/>
      <c r="K1892" s="210" t="s">
        <v>321</v>
      </c>
      <c r="L1892" s="78"/>
      <c r="M1892" s="78"/>
      <c r="N1892" s="78"/>
      <c r="O1892" s="149" t="s">
        <v>427</v>
      </c>
    </row>
    <row r="1893" spans="1:15" ht="15" customHeight="1" x14ac:dyDescent="0.35">
      <c r="A1893" s="201" t="s">
        <v>648</v>
      </c>
      <c r="B1893" s="207" t="s">
        <v>649</v>
      </c>
      <c r="C1893" s="208" t="s">
        <v>286</v>
      </c>
      <c r="D1893" s="207" t="s">
        <v>287</v>
      </c>
      <c r="E1893" s="207" t="s">
        <v>355</v>
      </c>
      <c r="F1893" s="207" t="s">
        <v>356</v>
      </c>
      <c r="G1893" s="207" t="s">
        <v>421</v>
      </c>
      <c r="H1893" s="207" t="s">
        <v>422</v>
      </c>
      <c r="I1893" s="209">
        <v>1830.99</v>
      </c>
      <c r="J1893" s="204"/>
      <c r="K1893" s="210" t="s">
        <v>324</v>
      </c>
      <c r="L1893" s="78"/>
      <c r="M1893" s="78"/>
      <c r="N1893" s="78"/>
      <c r="O1893" s="149"/>
    </row>
    <row r="1894" spans="1:15" ht="15" customHeight="1" x14ac:dyDescent="0.35">
      <c r="A1894" s="201" t="s">
        <v>648</v>
      </c>
      <c r="B1894" s="207" t="s">
        <v>649</v>
      </c>
      <c r="C1894" s="208" t="s">
        <v>286</v>
      </c>
      <c r="D1894" s="207" t="s">
        <v>287</v>
      </c>
      <c r="E1894" s="207" t="s">
        <v>415</v>
      </c>
      <c r="F1894" s="207" t="s">
        <v>416</v>
      </c>
      <c r="G1894" s="207" t="s">
        <v>81</v>
      </c>
      <c r="H1894" s="207" t="s">
        <v>328</v>
      </c>
      <c r="I1894" s="209">
        <v>8996.84</v>
      </c>
      <c r="J1894" s="204"/>
      <c r="K1894" s="210" t="s">
        <v>292</v>
      </c>
      <c r="L1894" s="78"/>
      <c r="M1894" s="78"/>
      <c r="N1894" s="78"/>
      <c r="O1894" s="149"/>
    </row>
    <row r="1895" spans="1:15" ht="15" customHeight="1" x14ac:dyDescent="0.35">
      <c r="A1895" s="201" t="s">
        <v>648</v>
      </c>
      <c r="B1895" s="207" t="s">
        <v>649</v>
      </c>
      <c r="C1895" s="208" t="s">
        <v>286</v>
      </c>
      <c r="D1895" s="207" t="s">
        <v>287</v>
      </c>
      <c r="E1895" s="207" t="s">
        <v>448</v>
      </c>
      <c r="F1895" s="207" t="s">
        <v>449</v>
      </c>
      <c r="G1895" s="207" t="s">
        <v>81</v>
      </c>
      <c r="H1895" s="207" t="s">
        <v>328</v>
      </c>
      <c r="I1895" s="209">
        <v>16918.97</v>
      </c>
      <c r="J1895" s="204"/>
      <c r="K1895" s="210" t="s">
        <v>292</v>
      </c>
      <c r="L1895" s="78"/>
      <c r="M1895" s="78"/>
      <c r="N1895" s="78"/>
      <c r="O1895" s="149"/>
    </row>
    <row r="1896" spans="1:15" ht="15" customHeight="1" x14ac:dyDescent="0.35">
      <c r="A1896" s="201" t="s">
        <v>648</v>
      </c>
      <c r="B1896" s="207" t="s">
        <v>649</v>
      </c>
      <c r="C1896" s="208" t="s">
        <v>286</v>
      </c>
      <c r="D1896" s="207" t="s">
        <v>287</v>
      </c>
      <c r="E1896" s="207" t="s">
        <v>448</v>
      </c>
      <c r="F1896" s="207" t="s">
        <v>449</v>
      </c>
      <c r="G1896" s="207" t="s">
        <v>425</v>
      </c>
      <c r="H1896" s="207" t="s">
        <v>426</v>
      </c>
      <c r="I1896" s="209">
        <v>2221.6</v>
      </c>
      <c r="J1896" s="204"/>
      <c r="K1896" s="210" t="s">
        <v>321</v>
      </c>
      <c r="L1896" s="78"/>
      <c r="M1896" s="78"/>
      <c r="N1896" s="78"/>
      <c r="O1896" s="149" t="s">
        <v>427</v>
      </c>
    </row>
    <row r="1897" spans="1:15" ht="15" customHeight="1" x14ac:dyDescent="0.35">
      <c r="A1897" s="201" t="s">
        <v>648</v>
      </c>
      <c r="B1897" s="207" t="s">
        <v>649</v>
      </c>
      <c r="C1897" s="208" t="s">
        <v>286</v>
      </c>
      <c r="D1897" s="207" t="s">
        <v>287</v>
      </c>
      <c r="E1897" s="207" t="s">
        <v>367</v>
      </c>
      <c r="F1897" s="207" t="s">
        <v>368</v>
      </c>
      <c r="G1897" s="207" t="s">
        <v>81</v>
      </c>
      <c r="H1897" s="207" t="s">
        <v>328</v>
      </c>
      <c r="I1897" s="209">
        <v>4931.1499999999996</v>
      </c>
      <c r="J1897" s="204"/>
      <c r="K1897" s="210" t="s">
        <v>292</v>
      </c>
      <c r="L1897" s="78"/>
      <c r="M1897" s="78"/>
      <c r="N1897" s="78"/>
      <c r="O1897" s="149"/>
    </row>
    <row r="1898" spans="1:15" ht="15" customHeight="1" x14ac:dyDescent="0.35">
      <c r="A1898" s="201" t="s">
        <v>648</v>
      </c>
      <c r="B1898" s="207" t="s">
        <v>649</v>
      </c>
      <c r="C1898" s="208" t="s">
        <v>286</v>
      </c>
      <c r="D1898" s="207" t="s">
        <v>287</v>
      </c>
      <c r="E1898" s="207" t="s">
        <v>373</v>
      </c>
      <c r="F1898" s="207" t="s">
        <v>374</v>
      </c>
      <c r="G1898" s="207" t="s">
        <v>81</v>
      </c>
      <c r="H1898" s="207" t="s">
        <v>328</v>
      </c>
      <c r="I1898" s="209">
        <v>2696.9</v>
      </c>
      <c r="J1898" s="204"/>
      <c r="K1898" s="210" t="s">
        <v>292</v>
      </c>
      <c r="L1898" s="78"/>
      <c r="M1898" s="78"/>
      <c r="N1898" s="78"/>
      <c r="O1898" s="149"/>
    </row>
    <row r="1899" spans="1:15" ht="15" customHeight="1" x14ac:dyDescent="0.35">
      <c r="A1899" s="201" t="s">
        <v>648</v>
      </c>
      <c r="B1899" s="207" t="s">
        <v>649</v>
      </c>
      <c r="C1899" s="208" t="s">
        <v>286</v>
      </c>
      <c r="D1899" s="207" t="s">
        <v>287</v>
      </c>
      <c r="E1899" s="207" t="s">
        <v>375</v>
      </c>
      <c r="F1899" s="207" t="s">
        <v>376</v>
      </c>
      <c r="G1899" s="207" t="s">
        <v>81</v>
      </c>
      <c r="H1899" s="207" t="s">
        <v>328</v>
      </c>
      <c r="I1899" s="209">
        <v>20109.39</v>
      </c>
      <c r="J1899" s="204"/>
      <c r="K1899" s="210" t="s">
        <v>292</v>
      </c>
      <c r="L1899" s="78"/>
      <c r="M1899" s="78"/>
      <c r="N1899" s="78"/>
      <c r="O1899" s="149"/>
    </row>
    <row r="1900" spans="1:15" ht="15" customHeight="1" x14ac:dyDescent="0.35">
      <c r="A1900" s="201" t="s">
        <v>648</v>
      </c>
      <c r="B1900" s="207" t="s">
        <v>649</v>
      </c>
      <c r="C1900" s="208" t="s">
        <v>286</v>
      </c>
      <c r="D1900" s="207" t="s">
        <v>287</v>
      </c>
      <c r="E1900" s="207" t="s">
        <v>375</v>
      </c>
      <c r="F1900" s="207" t="s">
        <v>376</v>
      </c>
      <c r="G1900" s="207" t="s">
        <v>421</v>
      </c>
      <c r="H1900" s="207" t="s">
        <v>422</v>
      </c>
      <c r="I1900" s="209">
        <v>1538</v>
      </c>
      <c r="J1900" s="204"/>
      <c r="K1900" s="210" t="s">
        <v>324</v>
      </c>
      <c r="L1900" s="78"/>
      <c r="M1900" s="78"/>
      <c r="N1900" s="78"/>
      <c r="O1900" s="149"/>
    </row>
    <row r="1901" spans="1:15" ht="15" customHeight="1" x14ac:dyDescent="0.35">
      <c r="A1901" s="201" t="s">
        <v>648</v>
      </c>
      <c r="B1901" s="207" t="s">
        <v>649</v>
      </c>
      <c r="C1901" s="208" t="s">
        <v>286</v>
      </c>
      <c r="D1901" s="207" t="s">
        <v>287</v>
      </c>
      <c r="E1901" s="207" t="s">
        <v>377</v>
      </c>
      <c r="F1901" s="207" t="s">
        <v>378</v>
      </c>
      <c r="G1901" s="207" t="s">
        <v>81</v>
      </c>
      <c r="H1901" s="207" t="s">
        <v>328</v>
      </c>
      <c r="I1901" s="209">
        <v>5326.15</v>
      </c>
      <c r="J1901" s="204"/>
      <c r="K1901" s="210" t="s">
        <v>292</v>
      </c>
      <c r="L1901" s="78"/>
      <c r="M1901" s="78"/>
      <c r="N1901" s="78"/>
      <c r="O1901" s="149"/>
    </row>
    <row r="1902" spans="1:15" ht="15" customHeight="1" x14ac:dyDescent="0.35">
      <c r="A1902" s="201" t="s">
        <v>648</v>
      </c>
      <c r="B1902" s="207" t="s">
        <v>649</v>
      </c>
      <c r="C1902" s="208" t="s">
        <v>286</v>
      </c>
      <c r="D1902" s="207" t="s">
        <v>287</v>
      </c>
      <c r="E1902" s="207" t="s">
        <v>288</v>
      </c>
      <c r="F1902" s="207" t="s">
        <v>289</v>
      </c>
      <c r="G1902" s="207" t="s">
        <v>81</v>
      </c>
      <c r="H1902" s="207" t="s">
        <v>328</v>
      </c>
      <c r="I1902" s="209">
        <v>2842.4</v>
      </c>
      <c r="J1902" s="204"/>
      <c r="K1902" s="210" t="s">
        <v>292</v>
      </c>
      <c r="L1902" s="78"/>
      <c r="M1902" s="78"/>
      <c r="N1902" s="78"/>
      <c r="O1902" s="149"/>
    </row>
    <row r="1903" spans="1:15" ht="15" customHeight="1" x14ac:dyDescent="0.35">
      <c r="A1903" s="201" t="s">
        <v>648</v>
      </c>
      <c r="B1903" s="207" t="s">
        <v>649</v>
      </c>
      <c r="C1903" s="208" t="s">
        <v>286</v>
      </c>
      <c r="D1903" s="207" t="s">
        <v>287</v>
      </c>
      <c r="E1903" s="207" t="s">
        <v>379</v>
      </c>
      <c r="F1903" s="207" t="s">
        <v>380</v>
      </c>
      <c r="G1903" s="207" t="s">
        <v>81</v>
      </c>
      <c r="H1903" s="207" t="s">
        <v>328</v>
      </c>
      <c r="I1903" s="209">
        <v>2956</v>
      </c>
      <c r="J1903" s="204"/>
      <c r="K1903" s="210" t="s">
        <v>292</v>
      </c>
      <c r="L1903" s="78"/>
      <c r="M1903" s="78"/>
      <c r="N1903" s="78"/>
      <c r="O1903" s="149"/>
    </row>
    <row r="1904" spans="1:15" ht="15" customHeight="1" x14ac:dyDescent="0.35">
      <c r="A1904" s="201" t="s">
        <v>648</v>
      </c>
      <c r="B1904" s="207" t="s">
        <v>649</v>
      </c>
      <c r="C1904" s="208" t="s">
        <v>286</v>
      </c>
      <c r="D1904" s="207" t="s">
        <v>287</v>
      </c>
      <c r="E1904" s="207" t="s">
        <v>359</v>
      </c>
      <c r="F1904" s="207" t="s">
        <v>360</v>
      </c>
      <c r="G1904" s="207" t="s">
        <v>81</v>
      </c>
      <c r="H1904" s="207" t="s">
        <v>328</v>
      </c>
      <c r="I1904" s="209">
        <v>78.569999999999993</v>
      </c>
      <c r="J1904" s="204"/>
      <c r="K1904" s="210" t="s">
        <v>292</v>
      </c>
      <c r="L1904" s="78"/>
      <c r="M1904" s="78"/>
      <c r="N1904" s="78"/>
      <c r="O1904" s="149"/>
    </row>
    <row r="1905" spans="1:15" ht="15" customHeight="1" x14ac:dyDescent="0.35">
      <c r="A1905" s="201" t="s">
        <v>648</v>
      </c>
      <c r="B1905" s="207" t="s">
        <v>649</v>
      </c>
      <c r="C1905" s="208" t="s">
        <v>286</v>
      </c>
      <c r="D1905" s="207" t="s">
        <v>287</v>
      </c>
      <c r="E1905" s="207" t="s">
        <v>452</v>
      </c>
      <c r="F1905" s="207" t="s">
        <v>453</v>
      </c>
      <c r="G1905" s="207" t="s">
        <v>81</v>
      </c>
      <c r="H1905" s="207" t="s">
        <v>328</v>
      </c>
      <c r="I1905" s="209">
        <v>22450.41</v>
      </c>
      <c r="J1905" s="204"/>
      <c r="K1905" s="210" t="s">
        <v>292</v>
      </c>
      <c r="L1905" s="78"/>
      <c r="M1905" s="78"/>
      <c r="N1905" s="78"/>
      <c r="O1905" s="149"/>
    </row>
    <row r="1906" spans="1:15" ht="15" customHeight="1" x14ac:dyDescent="0.35">
      <c r="A1906" s="201" t="s">
        <v>648</v>
      </c>
      <c r="B1906" s="207" t="s">
        <v>649</v>
      </c>
      <c r="C1906" s="208" t="s">
        <v>286</v>
      </c>
      <c r="D1906" s="207" t="s">
        <v>287</v>
      </c>
      <c r="E1906" s="207" t="s">
        <v>385</v>
      </c>
      <c r="F1906" s="207" t="s">
        <v>386</v>
      </c>
      <c r="G1906" s="207" t="s">
        <v>81</v>
      </c>
      <c r="H1906" s="207" t="s">
        <v>328</v>
      </c>
      <c r="I1906" s="209">
        <v>1244.3499999999999</v>
      </c>
      <c r="J1906" s="204"/>
      <c r="K1906" s="210" t="s">
        <v>292</v>
      </c>
      <c r="L1906" s="78"/>
      <c r="M1906" s="78"/>
      <c r="N1906" s="78"/>
      <c r="O1906" s="149"/>
    </row>
    <row r="1907" spans="1:15" ht="15" customHeight="1" x14ac:dyDescent="0.35">
      <c r="A1907" s="201" t="s">
        <v>648</v>
      </c>
      <c r="B1907" s="207" t="s">
        <v>649</v>
      </c>
      <c r="C1907" s="208" t="s">
        <v>286</v>
      </c>
      <c r="D1907" s="207" t="s">
        <v>287</v>
      </c>
      <c r="E1907" s="207" t="s">
        <v>312</v>
      </c>
      <c r="F1907" s="207" t="s">
        <v>313</v>
      </c>
      <c r="G1907" s="207" t="s">
        <v>81</v>
      </c>
      <c r="H1907" s="207" t="s">
        <v>328</v>
      </c>
      <c r="I1907" s="209">
        <v>16088.49</v>
      </c>
      <c r="J1907" s="204"/>
      <c r="K1907" s="210" t="s">
        <v>306</v>
      </c>
      <c r="L1907" s="78"/>
      <c r="M1907" s="78"/>
      <c r="N1907" s="78"/>
      <c r="O1907" s="149"/>
    </row>
    <row r="1908" spans="1:15" ht="15" customHeight="1" x14ac:dyDescent="0.35">
      <c r="A1908" s="201" t="s">
        <v>648</v>
      </c>
      <c r="B1908" s="207" t="s">
        <v>649</v>
      </c>
      <c r="C1908" s="208" t="s">
        <v>286</v>
      </c>
      <c r="D1908" s="207" t="s">
        <v>287</v>
      </c>
      <c r="E1908" s="207" t="s">
        <v>312</v>
      </c>
      <c r="F1908" s="207" t="s">
        <v>313</v>
      </c>
      <c r="G1908" s="207" t="s">
        <v>425</v>
      </c>
      <c r="H1908" s="207" t="s">
        <v>426</v>
      </c>
      <c r="I1908" s="209">
        <v>394</v>
      </c>
      <c r="J1908" s="204"/>
      <c r="K1908" s="210" t="s">
        <v>321</v>
      </c>
      <c r="L1908" s="78"/>
      <c r="M1908" s="78"/>
      <c r="N1908" s="78"/>
      <c r="O1908" s="149" t="s">
        <v>427</v>
      </c>
    </row>
    <row r="1909" spans="1:15" ht="15" customHeight="1" x14ac:dyDescent="0.35">
      <c r="A1909" s="201" t="s">
        <v>648</v>
      </c>
      <c r="B1909" s="207" t="s">
        <v>649</v>
      </c>
      <c r="C1909" s="208" t="s">
        <v>286</v>
      </c>
      <c r="D1909" s="207" t="s">
        <v>287</v>
      </c>
      <c r="E1909" s="207" t="s">
        <v>454</v>
      </c>
      <c r="F1909" s="207" t="s">
        <v>455</v>
      </c>
      <c r="G1909" s="207" t="s">
        <v>81</v>
      </c>
      <c r="H1909" s="207" t="s">
        <v>328</v>
      </c>
      <c r="I1909" s="209">
        <v>-697241</v>
      </c>
      <c r="J1909" s="204"/>
      <c r="K1909" s="210" t="s">
        <v>317</v>
      </c>
      <c r="L1909" s="78"/>
      <c r="M1909" s="78"/>
      <c r="N1909" s="78"/>
      <c r="O1909" s="149"/>
    </row>
    <row r="1910" spans="1:15" ht="15" customHeight="1" x14ac:dyDescent="0.35">
      <c r="A1910" s="201" t="s">
        <v>648</v>
      </c>
      <c r="B1910" s="207" t="s">
        <v>649</v>
      </c>
      <c r="C1910" s="208" t="s">
        <v>286</v>
      </c>
      <c r="D1910" s="207" t="s">
        <v>287</v>
      </c>
      <c r="E1910" s="207" t="s">
        <v>401</v>
      </c>
      <c r="F1910" s="207" t="s">
        <v>402</v>
      </c>
      <c r="G1910" s="207" t="s">
        <v>81</v>
      </c>
      <c r="H1910" s="207" t="s">
        <v>328</v>
      </c>
      <c r="I1910" s="209">
        <v>-513333</v>
      </c>
      <c r="J1910" s="204"/>
      <c r="K1910" s="210" t="s">
        <v>311</v>
      </c>
      <c r="L1910" s="78"/>
      <c r="M1910" s="78"/>
      <c r="N1910" s="78"/>
      <c r="O1910" s="149"/>
    </row>
    <row r="1911" spans="1:15" ht="15" customHeight="1" x14ac:dyDescent="0.35">
      <c r="A1911" s="201" t="s">
        <v>648</v>
      </c>
      <c r="B1911" s="207" t="s">
        <v>649</v>
      </c>
      <c r="C1911" s="208" t="s">
        <v>286</v>
      </c>
      <c r="D1911" s="207" t="s">
        <v>287</v>
      </c>
      <c r="E1911" s="207" t="s">
        <v>456</v>
      </c>
      <c r="F1911" s="207" t="s">
        <v>457</v>
      </c>
      <c r="G1911" s="207" t="s">
        <v>81</v>
      </c>
      <c r="H1911" s="207" t="s">
        <v>328</v>
      </c>
      <c r="I1911" s="209">
        <v>75452</v>
      </c>
      <c r="J1911" s="204"/>
      <c r="K1911" s="210" t="s">
        <v>311</v>
      </c>
      <c r="L1911" s="78"/>
      <c r="M1911" s="78"/>
      <c r="N1911" s="78"/>
      <c r="O1911" s="149"/>
    </row>
    <row r="1912" spans="1:15" ht="15" customHeight="1" x14ac:dyDescent="0.35">
      <c r="A1912" s="201" t="s">
        <v>648</v>
      </c>
      <c r="B1912" s="207" t="s">
        <v>649</v>
      </c>
      <c r="C1912" s="208" t="s">
        <v>286</v>
      </c>
      <c r="D1912" s="207" t="s">
        <v>287</v>
      </c>
      <c r="E1912" s="207" t="s">
        <v>320</v>
      </c>
      <c r="F1912" s="207" t="s">
        <v>313</v>
      </c>
      <c r="G1912" s="207" t="s">
        <v>81</v>
      </c>
      <c r="H1912" s="207" t="s">
        <v>328</v>
      </c>
      <c r="I1912" s="209">
        <v>-16088.49</v>
      </c>
      <c r="J1912" s="204"/>
      <c r="K1912" s="210" t="s">
        <v>314</v>
      </c>
      <c r="L1912" s="78"/>
      <c r="M1912" s="78"/>
      <c r="N1912" s="78"/>
      <c r="O1912" s="149"/>
    </row>
    <row r="1913" spans="1:15" ht="15" customHeight="1" x14ac:dyDescent="0.35">
      <c r="A1913" s="201" t="s">
        <v>648</v>
      </c>
      <c r="B1913" s="207" t="s">
        <v>649</v>
      </c>
      <c r="C1913" s="208" t="s">
        <v>286</v>
      </c>
      <c r="D1913" s="207" t="s">
        <v>287</v>
      </c>
      <c r="E1913" s="207" t="s">
        <v>320</v>
      </c>
      <c r="F1913" s="207" t="s">
        <v>313</v>
      </c>
      <c r="G1913" s="207" t="s">
        <v>425</v>
      </c>
      <c r="H1913" s="207" t="s">
        <v>426</v>
      </c>
      <c r="I1913" s="209">
        <v>-394</v>
      </c>
      <c r="J1913" s="204"/>
      <c r="K1913" s="210" t="s">
        <v>321</v>
      </c>
      <c r="L1913" s="78"/>
      <c r="M1913" s="78"/>
      <c r="N1913" s="78"/>
      <c r="O1913" s="149" t="s">
        <v>427</v>
      </c>
    </row>
    <row r="1914" spans="1:15" ht="15" customHeight="1" x14ac:dyDescent="0.35">
      <c r="A1914" s="201" t="s">
        <v>648</v>
      </c>
      <c r="B1914" s="207" t="s">
        <v>649</v>
      </c>
      <c r="C1914" s="208" t="s">
        <v>286</v>
      </c>
      <c r="D1914" s="207" t="s">
        <v>287</v>
      </c>
      <c r="E1914" s="207" t="s">
        <v>405</v>
      </c>
      <c r="F1914" s="207" t="s">
        <v>406</v>
      </c>
      <c r="G1914" s="207" t="s">
        <v>81</v>
      </c>
      <c r="H1914" s="207" t="s">
        <v>328</v>
      </c>
      <c r="I1914" s="209">
        <v>-9352</v>
      </c>
      <c r="J1914" s="204"/>
      <c r="K1914" s="210" t="s">
        <v>316</v>
      </c>
      <c r="L1914" s="78"/>
      <c r="M1914" s="78"/>
      <c r="N1914" s="78"/>
      <c r="O1914" s="149"/>
    </row>
    <row r="1915" spans="1:15" ht="15" customHeight="1" x14ac:dyDescent="0.35">
      <c r="A1915" s="201" t="s">
        <v>648</v>
      </c>
      <c r="B1915" s="207" t="s">
        <v>649</v>
      </c>
      <c r="C1915" s="208" t="s">
        <v>458</v>
      </c>
      <c r="D1915" s="207" t="s">
        <v>459</v>
      </c>
      <c r="E1915" s="207" t="s">
        <v>373</v>
      </c>
      <c r="F1915" s="207" t="s">
        <v>374</v>
      </c>
      <c r="G1915" s="207" t="s">
        <v>81</v>
      </c>
      <c r="H1915" s="207" t="s">
        <v>328</v>
      </c>
      <c r="I1915" s="209">
        <v>184418.64</v>
      </c>
      <c r="J1915" s="204"/>
      <c r="K1915" s="210" t="s">
        <v>292</v>
      </c>
      <c r="L1915" s="78"/>
      <c r="M1915" s="78"/>
      <c r="N1915" s="78"/>
      <c r="O1915" s="149"/>
    </row>
    <row r="1916" spans="1:15" ht="15" customHeight="1" x14ac:dyDescent="0.35">
      <c r="A1916" s="201" t="s">
        <v>648</v>
      </c>
      <c r="B1916" s="207" t="s">
        <v>649</v>
      </c>
      <c r="C1916" s="208" t="s">
        <v>458</v>
      </c>
      <c r="D1916" s="207" t="s">
        <v>459</v>
      </c>
      <c r="E1916" s="207" t="s">
        <v>375</v>
      </c>
      <c r="F1916" s="207" t="s">
        <v>376</v>
      </c>
      <c r="G1916" s="207" t="s">
        <v>81</v>
      </c>
      <c r="H1916" s="207" t="s">
        <v>328</v>
      </c>
      <c r="I1916" s="209">
        <v>1047.8900000000001</v>
      </c>
      <c r="J1916" s="204"/>
      <c r="K1916" s="210" t="s">
        <v>292</v>
      </c>
      <c r="L1916" s="78"/>
      <c r="M1916" s="78"/>
      <c r="N1916" s="78"/>
      <c r="O1916" s="149"/>
    </row>
    <row r="1917" spans="1:15" ht="15" customHeight="1" x14ac:dyDescent="0.35">
      <c r="A1917" s="201" t="s">
        <v>648</v>
      </c>
      <c r="B1917" s="207" t="s">
        <v>649</v>
      </c>
      <c r="C1917" s="208" t="s">
        <v>458</v>
      </c>
      <c r="D1917" s="207" t="s">
        <v>459</v>
      </c>
      <c r="E1917" s="207" t="s">
        <v>377</v>
      </c>
      <c r="F1917" s="207" t="s">
        <v>378</v>
      </c>
      <c r="G1917" s="207" t="s">
        <v>81</v>
      </c>
      <c r="H1917" s="207" t="s">
        <v>328</v>
      </c>
      <c r="I1917" s="209">
        <v>1663.21</v>
      </c>
      <c r="J1917" s="204"/>
      <c r="K1917" s="210" t="s">
        <v>292</v>
      </c>
      <c r="L1917" s="78"/>
      <c r="M1917" s="78"/>
      <c r="N1917" s="78"/>
      <c r="O1917" s="149"/>
    </row>
    <row r="1918" spans="1:15" ht="15" customHeight="1" x14ac:dyDescent="0.35">
      <c r="A1918" s="201" t="s">
        <v>648</v>
      </c>
      <c r="B1918" s="207" t="s">
        <v>649</v>
      </c>
      <c r="C1918" s="208" t="s">
        <v>458</v>
      </c>
      <c r="D1918" s="207" t="s">
        <v>459</v>
      </c>
      <c r="E1918" s="207" t="s">
        <v>312</v>
      </c>
      <c r="F1918" s="207" t="s">
        <v>313</v>
      </c>
      <c r="G1918" s="207" t="s">
        <v>81</v>
      </c>
      <c r="H1918" s="207" t="s">
        <v>328</v>
      </c>
      <c r="I1918" s="209">
        <v>27924.81</v>
      </c>
      <c r="J1918" s="204"/>
      <c r="K1918" s="210" t="s">
        <v>306</v>
      </c>
      <c r="L1918" s="78"/>
      <c r="M1918" s="78"/>
      <c r="N1918" s="78"/>
      <c r="O1918" s="149"/>
    </row>
    <row r="1919" spans="1:15" ht="15" customHeight="1" x14ac:dyDescent="0.35">
      <c r="A1919" s="201" t="s">
        <v>648</v>
      </c>
      <c r="B1919" s="207" t="s">
        <v>649</v>
      </c>
      <c r="C1919" s="208" t="s">
        <v>458</v>
      </c>
      <c r="D1919" s="207" t="s">
        <v>459</v>
      </c>
      <c r="E1919" s="207" t="s">
        <v>460</v>
      </c>
      <c r="F1919" s="207" t="s">
        <v>461</v>
      </c>
      <c r="G1919" s="207" t="s">
        <v>81</v>
      </c>
      <c r="H1919" s="207" t="s">
        <v>328</v>
      </c>
      <c r="I1919" s="209">
        <v>-189614</v>
      </c>
      <c r="J1919" s="204"/>
      <c r="K1919" s="210" t="s">
        <v>315</v>
      </c>
      <c r="L1919" s="78"/>
      <c r="M1919" s="78"/>
      <c r="N1919" s="78"/>
      <c r="O1919" s="149"/>
    </row>
    <row r="1920" spans="1:15" ht="15" customHeight="1" x14ac:dyDescent="0.35">
      <c r="A1920" s="201" t="s">
        <v>648</v>
      </c>
      <c r="B1920" s="207" t="s">
        <v>649</v>
      </c>
      <c r="C1920" s="208" t="s">
        <v>458</v>
      </c>
      <c r="D1920" s="207" t="s">
        <v>459</v>
      </c>
      <c r="E1920" s="207" t="s">
        <v>320</v>
      </c>
      <c r="F1920" s="207" t="s">
        <v>313</v>
      </c>
      <c r="G1920" s="207" t="s">
        <v>81</v>
      </c>
      <c r="H1920" s="207" t="s">
        <v>328</v>
      </c>
      <c r="I1920" s="209">
        <v>-27924.81</v>
      </c>
      <c r="J1920" s="204"/>
      <c r="K1920" s="210" t="s">
        <v>314</v>
      </c>
      <c r="L1920" s="78"/>
      <c r="M1920" s="78"/>
      <c r="N1920" s="78"/>
      <c r="O1920" s="149"/>
    </row>
    <row r="1921" spans="1:15" ht="15" customHeight="1" x14ac:dyDescent="0.35">
      <c r="A1921" s="201" t="s">
        <v>650</v>
      </c>
      <c r="B1921" s="207" t="s">
        <v>651</v>
      </c>
      <c r="C1921" s="208" t="s">
        <v>286</v>
      </c>
      <c r="D1921" s="207" t="s">
        <v>287</v>
      </c>
      <c r="E1921" s="207" t="s">
        <v>345</v>
      </c>
      <c r="F1921" s="207" t="s">
        <v>346</v>
      </c>
      <c r="G1921" s="207" t="s">
        <v>81</v>
      </c>
      <c r="H1921" s="207" t="s">
        <v>328</v>
      </c>
      <c r="I1921" s="209">
        <v>8040348.3600000003</v>
      </c>
      <c r="J1921" s="204"/>
      <c r="K1921" s="210" t="s">
        <v>293</v>
      </c>
      <c r="L1921" s="78"/>
      <c r="M1921" s="78"/>
      <c r="N1921" s="78"/>
      <c r="O1921" s="149"/>
    </row>
    <row r="1922" spans="1:15" ht="15" customHeight="1" x14ac:dyDescent="0.35">
      <c r="A1922" s="201" t="s">
        <v>650</v>
      </c>
      <c r="B1922" s="207" t="s">
        <v>651</v>
      </c>
      <c r="C1922" s="208" t="s">
        <v>286</v>
      </c>
      <c r="D1922" s="207" t="s">
        <v>287</v>
      </c>
      <c r="E1922" s="207" t="s">
        <v>345</v>
      </c>
      <c r="F1922" s="207" t="s">
        <v>346</v>
      </c>
      <c r="G1922" s="207" t="s">
        <v>544</v>
      </c>
      <c r="H1922" s="207" t="s">
        <v>545</v>
      </c>
      <c r="I1922" s="209">
        <v>1710.16</v>
      </c>
      <c r="J1922" s="204"/>
      <c r="K1922" s="210" t="s">
        <v>321</v>
      </c>
      <c r="L1922" s="78"/>
      <c r="M1922" s="78"/>
      <c r="N1922" s="78"/>
      <c r="O1922" s="149" t="s">
        <v>427</v>
      </c>
    </row>
    <row r="1923" spans="1:15" ht="15" customHeight="1" x14ac:dyDescent="0.35">
      <c r="A1923" s="201" t="s">
        <v>650</v>
      </c>
      <c r="B1923" s="207" t="s">
        <v>651</v>
      </c>
      <c r="C1923" s="208" t="s">
        <v>286</v>
      </c>
      <c r="D1923" s="207" t="s">
        <v>287</v>
      </c>
      <c r="E1923" s="207" t="s">
        <v>363</v>
      </c>
      <c r="F1923" s="207" t="s">
        <v>364</v>
      </c>
      <c r="G1923" s="207" t="s">
        <v>81</v>
      </c>
      <c r="H1923" s="207" t="s">
        <v>328</v>
      </c>
      <c r="I1923" s="209">
        <v>247532.39</v>
      </c>
      <c r="J1923" s="204"/>
      <c r="K1923" s="210" t="s">
        <v>293</v>
      </c>
      <c r="L1923" s="78"/>
      <c r="M1923" s="78"/>
      <c r="N1923" s="78"/>
      <c r="O1923" s="149"/>
    </row>
    <row r="1924" spans="1:15" ht="15" customHeight="1" x14ac:dyDescent="0.35">
      <c r="A1924" s="201" t="s">
        <v>650</v>
      </c>
      <c r="B1924" s="207" t="s">
        <v>651</v>
      </c>
      <c r="C1924" s="208" t="s">
        <v>286</v>
      </c>
      <c r="D1924" s="207" t="s">
        <v>287</v>
      </c>
      <c r="E1924" s="207" t="s">
        <v>365</v>
      </c>
      <c r="F1924" s="207" t="s">
        <v>366</v>
      </c>
      <c r="G1924" s="207" t="s">
        <v>81</v>
      </c>
      <c r="H1924" s="207" t="s">
        <v>328</v>
      </c>
      <c r="I1924" s="209">
        <v>20918.080000000002</v>
      </c>
      <c r="J1924" s="204"/>
      <c r="K1924" s="210" t="s">
        <v>293</v>
      </c>
      <c r="L1924" s="78"/>
      <c r="M1924" s="78"/>
      <c r="N1924" s="78"/>
      <c r="O1924" s="149"/>
    </row>
    <row r="1925" spans="1:15" ht="15" customHeight="1" x14ac:dyDescent="0.35">
      <c r="A1925" s="201" t="s">
        <v>650</v>
      </c>
      <c r="B1925" s="207" t="s">
        <v>651</v>
      </c>
      <c r="C1925" s="208" t="s">
        <v>286</v>
      </c>
      <c r="D1925" s="207" t="s">
        <v>287</v>
      </c>
      <c r="E1925" s="207" t="s">
        <v>365</v>
      </c>
      <c r="F1925" s="207" t="s">
        <v>366</v>
      </c>
      <c r="G1925" s="207" t="s">
        <v>421</v>
      </c>
      <c r="H1925" s="207" t="s">
        <v>422</v>
      </c>
      <c r="I1925" s="209">
        <v>20568</v>
      </c>
      <c r="J1925" s="204"/>
      <c r="K1925" s="210" t="s">
        <v>324</v>
      </c>
      <c r="L1925" s="78"/>
      <c r="M1925" s="78"/>
      <c r="N1925" s="78"/>
      <c r="O1925" s="149"/>
    </row>
    <row r="1926" spans="1:15" ht="15" customHeight="1" x14ac:dyDescent="0.35">
      <c r="A1926" s="201" t="s">
        <v>650</v>
      </c>
      <c r="B1926" s="207" t="s">
        <v>651</v>
      </c>
      <c r="C1926" s="208" t="s">
        <v>286</v>
      </c>
      <c r="D1926" s="207" t="s">
        <v>287</v>
      </c>
      <c r="E1926" s="207" t="s">
        <v>444</v>
      </c>
      <c r="F1926" s="207" t="s">
        <v>445</v>
      </c>
      <c r="G1926" s="207" t="s">
        <v>81</v>
      </c>
      <c r="H1926" s="207" t="s">
        <v>328</v>
      </c>
      <c r="I1926" s="209">
        <v>33098.269999999997</v>
      </c>
      <c r="J1926" s="204"/>
      <c r="K1926" s="210" t="s">
        <v>293</v>
      </c>
      <c r="L1926" s="78"/>
      <c r="M1926" s="78"/>
      <c r="N1926" s="78"/>
      <c r="O1926" s="149"/>
    </row>
    <row r="1927" spans="1:15" ht="15" customHeight="1" x14ac:dyDescent="0.35">
      <c r="A1927" s="201" t="s">
        <v>650</v>
      </c>
      <c r="B1927" s="207" t="s">
        <v>651</v>
      </c>
      <c r="C1927" s="208" t="s">
        <v>286</v>
      </c>
      <c r="D1927" s="207" t="s">
        <v>287</v>
      </c>
      <c r="E1927" s="207" t="s">
        <v>347</v>
      </c>
      <c r="F1927" s="207" t="s">
        <v>348</v>
      </c>
      <c r="G1927" s="207" t="s">
        <v>81</v>
      </c>
      <c r="H1927" s="207" t="s">
        <v>328</v>
      </c>
      <c r="I1927" s="209">
        <v>247188.56</v>
      </c>
      <c r="J1927" s="204"/>
      <c r="K1927" s="210" t="s">
        <v>293</v>
      </c>
      <c r="L1927" s="78"/>
      <c r="M1927" s="78"/>
      <c r="N1927" s="78"/>
      <c r="O1927" s="149"/>
    </row>
    <row r="1928" spans="1:15" ht="15" customHeight="1" x14ac:dyDescent="0.35">
      <c r="A1928" s="201" t="s">
        <v>650</v>
      </c>
      <c r="B1928" s="207" t="s">
        <v>651</v>
      </c>
      <c r="C1928" s="208" t="s">
        <v>286</v>
      </c>
      <c r="D1928" s="207" t="s">
        <v>287</v>
      </c>
      <c r="E1928" s="207" t="s">
        <v>446</v>
      </c>
      <c r="F1928" s="207" t="s">
        <v>447</v>
      </c>
      <c r="G1928" s="207" t="s">
        <v>81</v>
      </c>
      <c r="H1928" s="207" t="s">
        <v>328</v>
      </c>
      <c r="I1928" s="209">
        <v>29859.48</v>
      </c>
      <c r="J1928" s="204"/>
      <c r="K1928" s="210" t="s">
        <v>293</v>
      </c>
      <c r="L1928" s="78"/>
      <c r="M1928" s="78"/>
      <c r="N1928" s="78"/>
      <c r="O1928" s="149"/>
    </row>
    <row r="1929" spans="1:15" ht="15" customHeight="1" x14ac:dyDescent="0.35">
      <c r="A1929" s="201" t="s">
        <v>650</v>
      </c>
      <c r="B1929" s="207" t="s">
        <v>651</v>
      </c>
      <c r="C1929" s="208" t="s">
        <v>286</v>
      </c>
      <c r="D1929" s="207" t="s">
        <v>287</v>
      </c>
      <c r="E1929" s="207" t="s">
        <v>349</v>
      </c>
      <c r="F1929" s="207" t="s">
        <v>350</v>
      </c>
      <c r="G1929" s="207" t="s">
        <v>81</v>
      </c>
      <c r="H1929" s="207" t="s">
        <v>328</v>
      </c>
      <c r="I1929" s="209">
        <v>1216788.29</v>
      </c>
      <c r="J1929" s="204"/>
      <c r="K1929" s="210" t="s">
        <v>296</v>
      </c>
      <c r="L1929" s="78"/>
      <c r="M1929" s="78"/>
      <c r="N1929" s="78"/>
      <c r="O1929" s="149"/>
    </row>
    <row r="1930" spans="1:15" ht="15" customHeight="1" x14ac:dyDescent="0.35">
      <c r="A1930" s="201" t="s">
        <v>650</v>
      </c>
      <c r="B1930" s="207" t="s">
        <v>651</v>
      </c>
      <c r="C1930" s="208" t="s">
        <v>286</v>
      </c>
      <c r="D1930" s="207" t="s">
        <v>287</v>
      </c>
      <c r="E1930" s="207" t="s">
        <v>349</v>
      </c>
      <c r="F1930" s="207" t="s">
        <v>350</v>
      </c>
      <c r="G1930" s="207" t="s">
        <v>544</v>
      </c>
      <c r="H1930" s="207" t="s">
        <v>545</v>
      </c>
      <c r="I1930" s="209">
        <v>218.35</v>
      </c>
      <c r="J1930" s="204"/>
      <c r="K1930" s="210" t="s">
        <v>321</v>
      </c>
      <c r="L1930" s="78"/>
      <c r="M1930" s="78"/>
      <c r="N1930" s="78"/>
      <c r="O1930" s="149" t="s">
        <v>427</v>
      </c>
    </row>
    <row r="1931" spans="1:15" ht="15" customHeight="1" x14ac:dyDescent="0.35">
      <c r="A1931" s="201" t="s">
        <v>650</v>
      </c>
      <c r="B1931" s="207" t="s">
        <v>651</v>
      </c>
      <c r="C1931" s="208" t="s">
        <v>286</v>
      </c>
      <c r="D1931" s="207" t="s">
        <v>287</v>
      </c>
      <c r="E1931" s="207" t="s">
        <v>349</v>
      </c>
      <c r="F1931" s="207" t="s">
        <v>350</v>
      </c>
      <c r="G1931" s="207" t="s">
        <v>421</v>
      </c>
      <c r="H1931" s="207" t="s">
        <v>422</v>
      </c>
      <c r="I1931" s="209">
        <v>1496.53</v>
      </c>
      <c r="J1931" s="204"/>
      <c r="K1931" s="210" t="s">
        <v>324</v>
      </c>
      <c r="L1931" s="78"/>
      <c r="M1931" s="78"/>
      <c r="N1931" s="78"/>
      <c r="O1931" s="149"/>
    </row>
    <row r="1932" spans="1:15" ht="15" customHeight="1" x14ac:dyDescent="0.35">
      <c r="A1932" s="201" t="s">
        <v>650</v>
      </c>
      <c r="B1932" s="207" t="s">
        <v>651</v>
      </c>
      <c r="C1932" s="208" t="s">
        <v>286</v>
      </c>
      <c r="D1932" s="207" t="s">
        <v>287</v>
      </c>
      <c r="E1932" s="207" t="s">
        <v>351</v>
      </c>
      <c r="F1932" s="207" t="s">
        <v>352</v>
      </c>
      <c r="G1932" s="207" t="s">
        <v>81</v>
      </c>
      <c r="H1932" s="207" t="s">
        <v>328</v>
      </c>
      <c r="I1932" s="209">
        <v>11986.35</v>
      </c>
      <c r="J1932" s="204"/>
      <c r="K1932" s="210" t="s">
        <v>293</v>
      </c>
      <c r="L1932" s="78"/>
      <c r="M1932" s="78"/>
      <c r="N1932" s="78"/>
      <c r="O1932" s="149"/>
    </row>
    <row r="1933" spans="1:15" ht="15" customHeight="1" x14ac:dyDescent="0.35">
      <c r="A1933" s="201" t="s">
        <v>650</v>
      </c>
      <c r="B1933" s="207" t="s">
        <v>651</v>
      </c>
      <c r="C1933" s="208" t="s">
        <v>286</v>
      </c>
      <c r="D1933" s="207" t="s">
        <v>287</v>
      </c>
      <c r="E1933" s="207" t="s">
        <v>353</v>
      </c>
      <c r="F1933" s="207" t="s">
        <v>354</v>
      </c>
      <c r="G1933" s="207" t="s">
        <v>81</v>
      </c>
      <c r="H1933" s="207" t="s">
        <v>328</v>
      </c>
      <c r="I1933" s="209">
        <v>-11986.35</v>
      </c>
      <c r="J1933" s="204"/>
      <c r="K1933" s="210" t="s">
        <v>293</v>
      </c>
      <c r="L1933" s="78"/>
      <c r="M1933" s="78"/>
      <c r="N1933" s="78"/>
      <c r="O1933" s="149"/>
    </row>
    <row r="1934" spans="1:15" ht="15" customHeight="1" x14ac:dyDescent="0.35">
      <c r="A1934" s="201" t="s">
        <v>650</v>
      </c>
      <c r="B1934" s="207" t="s">
        <v>651</v>
      </c>
      <c r="C1934" s="208" t="s">
        <v>286</v>
      </c>
      <c r="D1934" s="207" t="s">
        <v>287</v>
      </c>
      <c r="E1934" s="207" t="s">
        <v>355</v>
      </c>
      <c r="F1934" s="207" t="s">
        <v>356</v>
      </c>
      <c r="G1934" s="207" t="s">
        <v>81</v>
      </c>
      <c r="H1934" s="207" t="s">
        <v>328</v>
      </c>
      <c r="I1934" s="209">
        <v>1353474.56</v>
      </c>
      <c r="J1934" s="204"/>
      <c r="K1934" s="210" t="s">
        <v>301</v>
      </c>
      <c r="L1934" s="78"/>
      <c r="M1934" s="78"/>
      <c r="N1934" s="78"/>
      <c r="O1934" s="149"/>
    </row>
    <row r="1935" spans="1:15" ht="15" customHeight="1" x14ac:dyDescent="0.35">
      <c r="A1935" s="201" t="s">
        <v>650</v>
      </c>
      <c r="B1935" s="207" t="s">
        <v>651</v>
      </c>
      <c r="C1935" s="208" t="s">
        <v>286</v>
      </c>
      <c r="D1935" s="207" t="s">
        <v>287</v>
      </c>
      <c r="E1935" s="207" t="s">
        <v>355</v>
      </c>
      <c r="F1935" s="207" t="s">
        <v>356</v>
      </c>
      <c r="G1935" s="207" t="s">
        <v>544</v>
      </c>
      <c r="H1935" s="207" t="s">
        <v>545</v>
      </c>
      <c r="I1935" s="209">
        <v>271.93</v>
      </c>
      <c r="J1935" s="204"/>
      <c r="K1935" s="210" t="s">
        <v>321</v>
      </c>
      <c r="L1935" s="78"/>
      <c r="M1935" s="78"/>
      <c r="N1935" s="78"/>
      <c r="O1935" s="149" t="s">
        <v>427</v>
      </c>
    </row>
    <row r="1936" spans="1:15" ht="15" customHeight="1" x14ac:dyDescent="0.35">
      <c r="A1936" s="201" t="s">
        <v>650</v>
      </c>
      <c r="B1936" s="207" t="s">
        <v>651</v>
      </c>
      <c r="C1936" s="208" t="s">
        <v>286</v>
      </c>
      <c r="D1936" s="207" t="s">
        <v>287</v>
      </c>
      <c r="E1936" s="207" t="s">
        <v>355</v>
      </c>
      <c r="F1936" s="207" t="s">
        <v>356</v>
      </c>
      <c r="G1936" s="207" t="s">
        <v>421</v>
      </c>
      <c r="H1936" s="207" t="s">
        <v>422</v>
      </c>
      <c r="I1936" s="209">
        <v>3111.15</v>
      </c>
      <c r="J1936" s="204"/>
      <c r="K1936" s="210" t="s">
        <v>324</v>
      </c>
      <c r="L1936" s="78"/>
      <c r="M1936" s="78"/>
      <c r="N1936" s="78"/>
      <c r="O1936" s="149"/>
    </row>
    <row r="1937" spans="1:15" ht="15" customHeight="1" x14ac:dyDescent="0.35">
      <c r="A1937" s="201" t="s">
        <v>650</v>
      </c>
      <c r="B1937" s="207" t="s">
        <v>651</v>
      </c>
      <c r="C1937" s="208" t="s">
        <v>286</v>
      </c>
      <c r="D1937" s="207" t="s">
        <v>287</v>
      </c>
      <c r="E1937" s="207" t="s">
        <v>415</v>
      </c>
      <c r="F1937" s="207" t="s">
        <v>416</v>
      </c>
      <c r="G1937" s="207" t="s">
        <v>81</v>
      </c>
      <c r="H1937" s="207" t="s">
        <v>328</v>
      </c>
      <c r="I1937" s="209">
        <v>8156.95</v>
      </c>
      <c r="J1937" s="204"/>
      <c r="K1937" s="210" t="s">
        <v>292</v>
      </c>
      <c r="L1937" s="78"/>
      <c r="M1937" s="78"/>
      <c r="N1937" s="78"/>
      <c r="O1937" s="149"/>
    </row>
    <row r="1938" spans="1:15" ht="15" customHeight="1" x14ac:dyDescent="0.35">
      <c r="A1938" s="201" t="s">
        <v>650</v>
      </c>
      <c r="B1938" s="207" t="s">
        <v>651</v>
      </c>
      <c r="C1938" s="208" t="s">
        <v>286</v>
      </c>
      <c r="D1938" s="207" t="s">
        <v>287</v>
      </c>
      <c r="E1938" s="207" t="s">
        <v>448</v>
      </c>
      <c r="F1938" s="207" t="s">
        <v>449</v>
      </c>
      <c r="G1938" s="207" t="s">
        <v>81</v>
      </c>
      <c r="H1938" s="207" t="s">
        <v>328</v>
      </c>
      <c r="I1938" s="209">
        <v>20188.07</v>
      </c>
      <c r="J1938" s="204"/>
      <c r="K1938" s="210" t="s">
        <v>292</v>
      </c>
      <c r="L1938" s="78"/>
      <c r="M1938" s="78"/>
      <c r="N1938" s="78"/>
      <c r="O1938" s="149"/>
    </row>
    <row r="1939" spans="1:15" ht="15" customHeight="1" x14ac:dyDescent="0.35">
      <c r="A1939" s="201" t="s">
        <v>650</v>
      </c>
      <c r="B1939" s="207" t="s">
        <v>651</v>
      </c>
      <c r="C1939" s="208" t="s">
        <v>286</v>
      </c>
      <c r="D1939" s="207" t="s">
        <v>287</v>
      </c>
      <c r="E1939" s="207" t="s">
        <v>448</v>
      </c>
      <c r="F1939" s="207" t="s">
        <v>449</v>
      </c>
      <c r="G1939" s="207" t="s">
        <v>421</v>
      </c>
      <c r="H1939" s="207" t="s">
        <v>422</v>
      </c>
      <c r="I1939" s="209">
        <v>1635.2</v>
      </c>
      <c r="J1939" s="204"/>
      <c r="K1939" s="210" t="s">
        <v>324</v>
      </c>
      <c r="L1939" s="78"/>
      <c r="M1939" s="78"/>
      <c r="N1939" s="78"/>
      <c r="O1939" s="149"/>
    </row>
    <row r="1940" spans="1:15" ht="15" customHeight="1" x14ac:dyDescent="0.35">
      <c r="A1940" s="201" t="s">
        <v>650</v>
      </c>
      <c r="B1940" s="207" t="s">
        <v>651</v>
      </c>
      <c r="C1940" s="208" t="s">
        <v>286</v>
      </c>
      <c r="D1940" s="207" t="s">
        <v>287</v>
      </c>
      <c r="E1940" s="207" t="s">
        <v>367</v>
      </c>
      <c r="F1940" s="207" t="s">
        <v>368</v>
      </c>
      <c r="G1940" s="207" t="s">
        <v>81</v>
      </c>
      <c r="H1940" s="207" t="s">
        <v>328</v>
      </c>
      <c r="I1940" s="209">
        <v>28783.15</v>
      </c>
      <c r="J1940" s="204"/>
      <c r="K1940" s="210" t="s">
        <v>292</v>
      </c>
      <c r="L1940" s="78"/>
      <c r="M1940" s="78"/>
      <c r="N1940" s="78"/>
      <c r="O1940" s="149"/>
    </row>
    <row r="1941" spans="1:15" ht="15" customHeight="1" x14ac:dyDescent="0.35">
      <c r="A1941" s="201" t="s">
        <v>650</v>
      </c>
      <c r="B1941" s="207" t="s">
        <v>651</v>
      </c>
      <c r="C1941" s="208" t="s">
        <v>286</v>
      </c>
      <c r="D1941" s="207" t="s">
        <v>287</v>
      </c>
      <c r="E1941" s="207" t="s">
        <v>375</v>
      </c>
      <c r="F1941" s="207" t="s">
        <v>376</v>
      </c>
      <c r="G1941" s="207" t="s">
        <v>81</v>
      </c>
      <c r="H1941" s="207" t="s">
        <v>328</v>
      </c>
      <c r="I1941" s="209">
        <v>18073.95</v>
      </c>
      <c r="J1941" s="204"/>
      <c r="K1941" s="210" t="s">
        <v>292</v>
      </c>
      <c r="L1941" s="78"/>
      <c r="M1941" s="78"/>
      <c r="N1941" s="78"/>
      <c r="O1941" s="149"/>
    </row>
    <row r="1942" spans="1:15" ht="15" customHeight="1" x14ac:dyDescent="0.35">
      <c r="A1942" s="201" t="s">
        <v>650</v>
      </c>
      <c r="B1942" s="207" t="s">
        <v>651</v>
      </c>
      <c r="C1942" s="208" t="s">
        <v>286</v>
      </c>
      <c r="D1942" s="207" t="s">
        <v>287</v>
      </c>
      <c r="E1942" s="207" t="s">
        <v>375</v>
      </c>
      <c r="F1942" s="207" t="s">
        <v>376</v>
      </c>
      <c r="G1942" s="207" t="s">
        <v>484</v>
      </c>
      <c r="H1942" s="207" t="s">
        <v>485</v>
      </c>
      <c r="I1942" s="209">
        <v>4485.43</v>
      </c>
      <c r="J1942" s="204"/>
      <c r="K1942" s="210" t="s">
        <v>292</v>
      </c>
      <c r="L1942" s="78"/>
      <c r="M1942" s="78"/>
      <c r="N1942" s="78"/>
      <c r="O1942" s="149"/>
    </row>
    <row r="1943" spans="1:15" ht="15" customHeight="1" x14ac:dyDescent="0.35">
      <c r="A1943" s="201" t="s">
        <v>650</v>
      </c>
      <c r="B1943" s="207" t="s">
        <v>651</v>
      </c>
      <c r="C1943" s="208" t="s">
        <v>286</v>
      </c>
      <c r="D1943" s="207" t="s">
        <v>287</v>
      </c>
      <c r="E1943" s="207" t="s">
        <v>377</v>
      </c>
      <c r="F1943" s="207" t="s">
        <v>378</v>
      </c>
      <c r="G1943" s="207" t="s">
        <v>81</v>
      </c>
      <c r="H1943" s="207" t="s">
        <v>328</v>
      </c>
      <c r="I1943" s="209">
        <v>4453.1000000000004</v>
      </c>
      <c r="J1943" s="204"/>
      <c r="K1943" s="210" t="s">
        <v>292</v>
      </c>
      <c r="L1943" s="78"/>
      <c r="M1943" s="78"/>
      <c r="N1943" s="78"/>
      <c r="O1943" s="149"/>
    </row>
    <row r="1944" spans="1:15" ht="15" customHeight="1" x14ac:dyDescent="0.35">
      <c r="A1944" s="201" t="s">
        <v>650</v>
      </c>
      <c r="B1944" s="207" t="s">
        <v>651</v>
      </c>
      <c r="C1944" s="208" t="s">
        <v>286</v>
      </c>
      <c r="D1944" s="207" t="s">
        <v>287</v>
      </c>
      <c r="E1944" s="207" t="s">
        <v>288</v>
      </c>
      <c r="F1944" s="207" t="s">
        <v>289</v>
      </c>
      <c r="G1944" s="207" t="s">
        <v>81</v>
      </c>
      <c r="H1944" s="207" t="s">
        <v>328</v>
      </c>
      <c r="I1944" s="209">
        <v>3814.49</v>
      </c>
      <c r="J1944" s="204"/>
      <c r="K1944" s="210" t="s">
        <v>292</v>
      </c>
      <c r="L1944" s="78"/>
      <c r="M1944" s="78"/>
      <c r="N1944" s="78"/>
      <c r="O1944" s="149"/>
    </row>
    <row r="1945" spans="1:15" ht="15" customHeight="1" x14ac:dyDescent="0.35">
      <c r="A1945" s="201" t="s">
        <v>650</v>
      </c>
      <c r="B1945" s="207" t="s">
        <v>651</v>
      </c>
      <c r="C1945" s="208" t="s">
        <v>286</v>
      </c>
      <c r="D1945" s="207" t="s">
        <v>287</v>
      </c>
      <c r="E1945" s="207" t="s">
        <v>379</v>
      </c>
      <c r="F1945" s="207" t="s">
        <v>380</v>
      </c>
      <c r="G1945" s="207" t="s">
        <v>81</v>
      </c>
      <c r="H1945" s="207" t="s">
        <v>328</v>
      </c>
      <c r="I1945" s="209">
        <v>4700</v>
      </c>
      <c r="J1945" s="204"/>
      <c r="K1945" s="210" t="s">
        <v>292</v>
      </c>
      <c r="L1945" s="78"/>
      <c r="M1945" s="78"/>
      <c r="N1945" s="78"/>
      <c r="O1945" s="149"/>
    </row>
    <row r="1946" spans="1:15" ht="15" customHeight="1" x14ac:dyDescent="0.35">
      <c r="A1946" s="201" t="s">
        <v>650</v>
      </c>
      <c r="B1946" s="207" t="s">
        <v>651</v>
      </c>
      <c r="C1946" s="208" t="s">
        <v>286</v>
      </c>
      <c r="D1946" s="207" t="s">
        <v>287</v>
      </c>
      <c r="E1946" s="207" t="s">
        <v>359</v>
      </c>
      <c r="F1946" s="207" t="s">
        <v>360</v>
      </c>
      <c r="G1946" s="207" t="s">
        <v>81</v>
      </c>
      <c r="H1946" s="207" t="s">
        <v>328</v>
      </c>
      <c r="I1946" s="209">
        <v>1392.57</v>
      </c>
      <c r="J1946" s="204"/>
      <c r="K1946" s="210" t="s">
        <v>292</v>
      </c>
      <c r="L1946" s="78"/>
      <c r="M1946" s="78"/>
      <c r="N1946" s="78"/>
      <c r="O1946" s="149"/>
    </row>
    <row r="1947" spans="1:15" ht="15" customHeight="1" x14ac:dyDescent="0.35">
      <c r="A1947" s="201" t="s">
        <v>650</v>
      </c>
      <c r="B1947" s="207" t="s">
        <v>651</v>
      </c>
      <c r="C1947" s="208" t="s">
        <v>286</v>
      </c>
      <c r="D1947" s="207" t="s">
        <v>287</v>
      </c>
      <c r="E1947" s="207" t="s">
        <v>452</v>
      </c>
      <c r="F1947" s="207" t="s">
        <v>453</v>
      </c>
      <c r="G1947" s="207" t="s">
        <v>81</v>
      </c>
      <c r="H1947" s="207" t="s">
        <v>328</v>
      </c>
      <c r="I1947" s="209">
        <v>24627.69</v>
      </c>
      <c r="J1947" s="204"/>
      <c r="K1947" s="210" t="s">
        <v>292</v>
      </c>
      <c r="L1947" s="78"/>
      <c r="M1947" s="78"/>
      <c r="N1947" s="78"/>
      <c r="O1947" s="149"/>
    </row>
    <row r="1948" spans="1:15" ht="15" customHeight="1" x14ac:dyDescent="0.35">
      <c r="A1948" s="201" t="s">
        <v>650</v>
      </c>
      <c r="B1948" s="207" t="s">
        <v>651</v>
      </c>
      <c r="C1948" s="208" t="s">
        <v>286</v>
      </c>
      <c r="D1948" s="207" t="s">
        <v>287</v>
      </c>
      <c r="E1948" s="207" t="s">
        <v>452</v>
      </c>
      <c r="F1948" s="207" t="s">
        <v>453</v>
      </c>
      <c r="G1948" s="207" t="s">
        <v>421</v>
      </c>
      <c r="H1948" s="207" t="s">
        <v>422</v>
      </c>
      <c r="I1948" s="209">
        <v>47104.75</v>
      </c>
      <c r="J1948" s="204"/>
      <c r="K1948" s="210" t="s">
        <v>324</v>
      </c>
      <c r="L1948" s="78"/>
      <c r="M1948" s="78"/>
      <c r="N1948" s="78"/>
      <c r="O1948" s="149"/>
    </row>
    <row r="1949" spans="1:15" ht="15" customHeight="1" x14ac:dyDescent="0.35">
      <c r="A1949" s="201" t="s">
        <v>650</v>
      </c>
      <c r="B1949" s="207" t="s">
        <v>651</v>
      </c>
      <c r="C1949" s="208" t="s">
        <v>286</v>
      </c>
      <c r="D1949" s="207" t="s">
        <v>287</v>
      </c>
      <c r="E1949" s="207" t="s">
        <v>312</v>
      </c>
      <c r="F1949" s="207" t="s">
        <v>313</v>
      </c>
      <c r="G1949" s="207" t="s">
        <v>81</v>
      </c>
      <c r="H1949" s="207" t="s">
        <v>328</v>
      </c>
      <c r="I1949" s="209">
        <v>11890.05</v>
      </c>
      <c r="J1949" s="204"/>
      <c r="K1949" s="210" t="s">
        <v>306</v>
      </c>
      <c r="L1949" s="78"/>
      <c r="M1949" s="78"/>
      <c r="N1949" s="78"/>
      <c r="O1949" s="149"/>
    </row>
    <row r="1950" spans="1:15" ht="15" customHeight="1" x14ac:dyDescent="0.35">
      <c r="A1950" s="201" t="s">
        <v>650</v>
      </c>
      <c r="B1950" s="207" t="s">
        <v>651</v>
      </c>
      <c r="C1950" s="208" t="s">
        <v>286</v>
      </c>
      <c r="D1950" s="207" t="s">
        <v>287</v>
      </c>
      <c r="E1950" s="207" t="s">
        <v>312</v>
      </c>
      <c r="F1950" s="207" t="s">
        <v>313</v>
      </c>
      <c r="G1950" s="207" t="s">
        <v>484</v>
      </c>
      <c r="H1950" s="207" t="s">
        <v>485</v>
      </c>
      <c r="I1950" s="209">
        <v>262.52999999999997</v>
      </c>
      <c r="J1950" s="204"/>
      <c r="K1950" s="210" t="s">
        <v>306</v>
      </c>
      <c r="L1950" s="78"/>
      <c r="M1950" s="78"/>
      <c r="N1950" s="78"/>
      <c r="O1950" s="149"/>
    </row>
    <row r="1951" spans="1:15" ht="15" customHeight="1" x14ac:dyDescent="0.35">
      <c r="A1951" s="201" t="s">
        <v>650</v>
      </c>
      <c r="B1951" s="207" t="s">
        <v>651</v>
      </c>
      <c r="C1951" s="208" t="s">
        <v>286</v>
      </c>
      <c r="D1951" s="207" t="s">
        <v>287</v>
      </c>
      <c r="E1951" s="207" t="s">
        <v>312</v>
      </c>
      <c r="F1951" s="207" t="s">
        <v>313</v>
      </c>
      <c r="G1951" s="207" t="s">
        <v>421</v>
      </c>
      <c r="H1951" s="207" t="s">
        <v>422</v>
      </c>
      <c r="I1951" s="209">
        <v>12184.99</v>
      </c>
      <c r="J1951" s="204"/>
      <c r="K1951" s="210" t="s">
        <v>324</v>
      </c>
      <c r="L1951" s="78"/>
      <c r="M1951" s="78"/>
      <c r="N1951" s="78"/>
      <c r="O1951" s="149"/>
    </row>
    <row r="1952" spans="1:15" ht="15" customHeight="1" x14ac:dyDescent="0.35">
      <c r="A1952" s="201" t="s">
        <v>650</v>
      </c>
      <c r="B1952" s="207" t="s">
        <v>651</v>
      </c>
      <c r="C1952" s="208" t="s">
        <v>286</v>
      </c>
      <c r="D1952" s="207" t="s">
        <v>287</v>
      </c>
      <c r="E1952" s="207" t="s">
        <v>419</v>
      </c>
      <c r="F1952" s="207" t="s">
        <v>420</v>
      </c>
      <c r="G1952" s="207" t="s">
        <v>421</v>
      </c>
      <c r="H1952" s="207" t="s">
        <v>422</v>
      </c>
      <c r="I1952" s="209">
        <v>3649</v>
      </c>
      <c r="J1952" s="204"/>
      <c r="K1952" s="210" t="s">
        <v>324</v>
      </c>
      <c r="L1952" s="78"/>
      <c r="M1952" s="78"/>
      <c r="N1952" s="78"/>
      <c r="O1952" s="149"/>
    </row>
    <row r="1953" spans="1:15" ht="15" customHeight="1" x14ac:dyDescent="0.35">
      <c r="A1953" s="201" t="s">
        <v>650</v>
      </c>
      <c r="B1953" s="207" t="s">
        <v>651</v>
      </c>
      <c r="C1953" s="208" t="s">
        <v>286</v>
      </c>
      <c r="D1953" s="207" t="s">
        <v>287</v>
      </c>
      <c r="E1953" s="207" t="s">
        <v>454</v>
      </c>
      <c r="F1953" s="207" t="s">
        <v>455</v>
      </c>
      <c r="G1953" s="207" t="s">
        <v>81</v>
      </c>
      <c r="H1953" s="207" t="s">
        <v>328</v>
      </c>
      <c r="I1953" s="209">
        <v>-1127090</v>
      </c>
      <c r="J1953" s="204"/>
      <c r="K1953" s="210" t="s">
        <v>317</v>
      </c>
      <c r="L1953" s="78"/>
      <c r="M1953" s="78"/>
      <c r="N1953" s="78"/>
      <c r="O1953" s="149"/>
    </row>
    <row r="1954" spans="1:15" ht="15" customHeight="1" x14ac:dyDescent="0.35">
      <c r="A1954" s="201" t="s">
        <v>650</v>
      </c>
      <c r="B1954" s="207" t="s">
        <v>651</v>
      </c>
      <c r="C1954" s="208" t="s">
        <v>286</v>
      </c>
      <c r="D1954" s="207" t="s">
        <v>287</v>
      </c>
      <c r="E1954" s="207" t="s">
        <v>401</v>
      </c>
      <c r="F1954" s="207" t="s">
        <v>402</v>
      </c>
      <c r="G1954" s="207" t="s">
        <v>81</v>
      </c>
      <c r="H1954" s="207" t="s">
        <v>328</v>
      </c>
      <c r="I1954" s="209">
        <v>-228929</v>
      </c>
      <c r="J1954" s="204"/>
      <c r="K1954" s="210" t="s">
        <v>311</v>
      </c>
      <c r="L1954" s="78"/>
      <c r="M1954" s="78"/>
      <c r="N1954" s="78"/>
      <c r="O1954" s="149"/>
    </row>
    <row r="1955" spans="1:15" ht="15" customHeight="1" x14ac:dyDescent="0.35">
      <c r="A1955" s="201" t="s">
        <v>650</v>
      </c>
      <c r="B1955" s="207" t="s">
        <v>651</v>
      </c>
      <c r="C1955" s="208" t="s">
        <v>286</v>
      </c>
      <c r="D1955" s="207" t="s">
        <v>287</v>
      </c>
      <c r="E1955" s="207" t="s">
        <v>456</v>
      </c>
      <c r="F1955" s="207" t="s">
        <v>457</v>
      </c>
      <c r="G1955" s="207" t="s">
        <v>81</v>
      </c>
      <c r="H1955" s="207" t="s">
        <v>328</v>
      </c>
      <c r="I1955" s="209">
        <v>13632</v>
      </c>
      <c r="J1955" s="204"/>
      <c r="K1955" s="210" t="s">
        <v>311</v>
      </c>
      <c r="L1955" s="78"/>
      <c r="M1955" s="78"/>
      <c r="N1955" s="78"/>
      <c r="O1955" s="149"/>
    </row>
    <row r="1956" spans="1:15" ht="15" customHeight="1" x14ac:dyDescent="0.35">
      <c r="A1956" s="201" t="s">
        <v>650</v>
      </c>
      <c r="B1956" s="207" t="s">
        <v>651</v>
      </c>
      <c r="C1956" s="208" t="s">
        <v>286</v>
      </c>
      <c r="D1956" s="207" t="s">
        <v>287</v>
      </c>
      <c r="E1956" s="207" t="s">
        <v>320</v>
      </c>
      <c r="F1956" s="207" t="s">
        <v>313</v>
      </c>
      <c r="G1956" s="207" t="s">
        <v>81</v>
      </c>
      <c r="H1956" s="207" t="s">
        <v>328</v>
      </c>
      <c r="I1956" s="209">
        <v>-11890.05</v>
      </c>
      <c r="J1956" s="204"/>
      <c r="K1956" s="210" t="s">
        <v>314</v>
      </c>
      <c r="L1956" s="78"/>
      <c r="M1956" s="78"/>
      <c r="N1956" s="78"/>
      <c r="O1956" s="149"/>
    </row>
    <row r="1957" spans="1:15" ht="15" customHeight="1" x14ac:dyDescent="0.35">
      <c r="A1957" s="201" t="s">
        <v>650</v>
      </c>
      <c r="B1957" s="207" t="s">
        <v>651</v>
      </c>
      <c r="C1957" s="208" t="s">
        <v>286</v>
      </c>
      <c r="D1957" s="207" t="s">
        <v>287</v>
      </c>
      <c r="E1957" s="207" t="s">
        <v>320</v>
      </c>
      <c r="F1957" s="207" t="s">
        <v>313</v>
      </c>
      <c r="G1957" s="207" t="s">
        <v>484</v>
      </c>
      <c r="H1957" s="207" t="s">
        <v>485</v>
      </c>
      <c r="I1957" s="209">
        <v>-262.52999999999997</v>
      </c>
      <c r="J1957" s="204"/>
      <c r="K1957" s="210" t="s">
        <v>314</v>
      </c>
      <c r="L1957" s="78"/>
      <c r="M1957" s="78"/>
      <c r="N1957" s="78"/>
      <c r="O1957" s="149"/>
    </row>
    <row r="1958" spans="1:15" ht="15" customHeight="1" x14ac:dyDescent="0.35">
      <c r="A1958" s="201" t="s">
        <v>650</v>
      </c>
      <c r="B1958" s="207" t="s">
        <v>651</v>
      </c>
      <c r="C1958" s="208" t="s">
        <v>286</v>
      </c>
      <c r="D1958" s="207" t="s">
        <v>287</v>
      </c>
      <c r="E1958" s="207" t="s">
        <v>320</v>
      </c>
      <c r="F1958" s="207" t="s">
        <v>313</v>
      </c>
      <c r="G1958" s="207" t="s">
        <v>421</v>
      </c>
      <c r="H1958" s="207" t="s">
        <v>422</v>
      </c>
      <c r="I1958" s="209">
        <v>-12184.99</v>
      </c>
      <c r="J1958" s="204"/>
      <c r="K1958" s="210" t="s">
        <v>324</v>
      </c>
      <c r="L1958" s="78"/>
      <c r="M1958" s="78"/>
      <c r="N1958" s="78"/>
      <c r="O1958" s="149"/>
    </row>
    <row r="1959" spans="1:15" ht="15" customHeight="1" x14ac:dyDescent="0.35">
      <c r="A1959" s="201" t="s">
        <v>650</v>
      </c>
      <c r="B1959" s="207" t="s">
        <v>651</v>
      </c>
      <c r="C1959" s="208" t="s">
        <v>286</v>
      </c>
      <c r="D1959" s="207" t="s">
        <v>287</v>
      </c>
      <c r="E1959" s="207" t="s">
        <v>405</v>
      </c>
      <c r="F1959" s="207" t="s">
        <v>406</v>
      </c>
      <c r="G1959" s="207" t="s">
        <v>81</v>
      </c>
      <c r="H1959" s="207" t="s">
        <v>328</v>
      </c>
      <c r="I1959" s="209">
        <v>-25740</v>
      </c>
      <c r="J1959" s="204"/>
      <c r="K1959" s="210" t="s">
        <v>316</v>
      </c>
      <c r="L1959" s="78"/>
      <c r="M1959" s="78"/>
      <c r="N1959" s="78"/>
      <c r="O1959" s="149"/>
    </row>
    <row r="1960" spans="1:15" ht="15" customHeight="1" x14ac:dyDescent="0.35">
      <c r="A1960" s="201" t="s">
        <v>650</v>
      </c>
      <c r="B1960" s="207" t="s">
        <v>651</v>
      </c>
      <c r="C1960" s="208" t="s">
        <v>286</v>
      </c>
      <c r="D1960" s="207" t="s">
        <v>287</v>
      </c>
      <c r="E1960" s="207" t="s">
        <v>430</v>
      </c>
      <c r="F1960" s="207" t="s">
        <v>431</v>
      </c>
      <c r="G1960" s="207" t="s">
        <v>421</v>
      </c>
      <c r="H1960" s="207" t="s">
        <v>422</v>
      </c>
      <c r="I1960" s="209">
        <v>-27565</v>
      </c>
      <c r="J1960" s="204"/>
      <c r="K1960" s="210" t="s">
        <v>324</v>
      </c>
      <c r="L1960" s="78"/>
      <c r="M1960" s="78"/>
      <c r="N1960" s="78"/>
      <c r="O1960" s="149"/>
    </row>
    <row r="1961" spans="1:15" ht="15" customHeight="1" x14ac:dyDescent="0.35">
      <c r="A1961" s="201" t="s">
        <v>650</v>
      </c>
      <c r="B1961" s="207" t="s">
        <v>651</v>
      </c>
      <c r="C1961" s="208" t="s">
        <v>458</v>
      </c>
      <c r="D1961" s="207" t="s">
        <v>459</v>
      </c>
      <c r="E1961" s="207" t="s">
        <v>448</v>
      </c>
      <c r="F1961" s="207" t="s">
        <v>449</v>
      </c>
      <c r="G1961" s="207" t="s">
        <v>81</v>
      </c>
      <c r="H1961" s="207" t="s">
        <v>328</v>
      </c>
      <c r="I1961" s="209">
        <v>3207.4</v>
      </c>
      <c r="J1961" s="204"/>
      <c r="K1961" s="210" t="s">
        <v>292</v>
      </c>
      <c r="L1961" s="78"/>
      <c r="M1961" s="78"/>
      <c r="N1961" s="78"/>
      <c r="O1961" s="149"/>
    </row>
    <row r="1962" spans="1:15" ht="15" customHeight="1" x14ac:dyDescent="0.35">
      <c r="A1962" s="201" t="s">
        <v>650</v>
      </c>
      <c r="B1962" s="207" t="s">
        <v>651</v>
      </c>
      <c r="C1962" s="208" t="s">
        <v>458</v>
      </c>
      <c r="D1962" s="207" t="s">
        <v>459</v>
      </c>
      <c r="E1962" s="207" t="s">
        <v>367</v>
      </c>
      <c r="F1962" s="207" t="s">
        <v>368</v>
      </c>
      <c r="G1962" s="207" t="s">
        <v>81</v>
      </c>
      <c r="H1962" s="207" t="s">
        <v>328</v>
      </c>
      <c r="I1962" s="209">
        <v>2195.73</v>
      </c>
      <c r="J1962" s="204"/>
      <c r="K1962" s="210" t="s">
        <v>292</v>
      </c>
      <c r="L1962" s="78"/>
      <c r="M1962" s="78"/>
      <c r="N1962" s="78"/>
      <c r="O1962" s="149"/>
    </row>
    <row r="1963" spans="1:15" ht="15" customHeight="1" x14ac:dyDescent="0.35">
      <c r="A1963" s="201" t="s">
        <v>650</v>
      </c>
      <c r="B1963" s="207" t="s">
        <v>651</v>
      </c>
      <c r="C1963" s="208" t="s">
        <v>458</v>
      </c>
      <c r="D1963" s="207" t="s">
        <v>459</v>
      </c>
      <c r="E1963" s="207" t="s">
        <v>373</v>
      </c>
      <c r="F1963" s="207" t="s">
        <v>374</v>
      </c>
      <c r="G1963" s="207" t="s">
        <v>81</v>
      </c>
      <c r="H1963" s="207" t="s">
        <v>328</v>
      </c>
      <c r="I1963" s="209">
        <v>276309.21000000002</v>
      </c>
      <c r="J1963" s="204"/>
      <c r="K1963" s="210" t="s">
        <v>292</v>
      </c>
      <c r="L1963" s="78"/>
      <c r="M1963" s="78"/>
      <c r="N1963" s="78"/>
      <c r="O1963" s="149"/>
    </row>
    <row r="1964" spans="1:15" ht="15" customHeight="1" x14ac:dyDescent="0.35">
      <c r="A1964" s="201" t="s">
        <v>650</v>
      </c>
      <c r="B1964" s="207" t="s">
        <v>651</v>
      </c>
      <c r="C1964" s="208" t="s">
        <v>458</v>
      </c>
      <c r="D1964" s="207" t="s">
        <v>459</v>
      </c>
      <c r="E1964" s="207" t="s">
        <v>375</v>
      </c>
      <c r="F1964" s="207" t="s">
        <v>376</v>
      </c>
      <c r="G1964" s="207" t="s">
        <v>81</v>
      </c>
      <c r="H1964" s="207" t="s">
        <v>328</v>
      </c>
      <c r="I1964" s="209">
        <v>455.63</v>
      </c>
      <c r="J1964" s="204"/>
      <c r="K1964" s="210" t="s">
        <v>292</v>
      </c>
      <c r="L1964" s="78"/>
      <c r="M1964" s="78"/>
      <c r="N1964" s="78"/>
      <c r="O1964" s="149"/>
    </row>
    <row r="1965" spans="1:15" ht="15" customHeight="1" x14ac:dyDescent="0.35">
      <c r="A1965" s="201" t="s">
        <v>650</v>
      </c>
      <c r="B1965" s="207" t="s">
        <v>651</v>
      </c>
      <c r="C1965" s="208" t="s">
        <v>458</v>
      </c>
      <c r="D1965" s="207" t="s">
        <v>459</v>
      </c>
      <c r="E1965" s="207" t="s">
        <v>312</v>
      </c>
      <c r="F1965" s="207" t="s">
        <v>313</v>
      </c>
      <c r="G1965" s="207" t="s">
        <v>81</v>
      </c>
      <c r="H1965" s="207" t="s">
        <v>328</v>
      </c>
      <c r="I1965" s="209">
        <v>42204.28</v>
      </c>
      <c r="J1965" s="204"/>
      <c r="K1965" s="210" t="s">
        <v>306</v>
      </c>
      <c r="L1965" s="78"/>
      <c r="M1965" s="78"/>
      <c r="N1965" s="78"/>
      <c r="O1965" s="149"/>
    </row>
    <row r="1966" spans="1:15" ht="15" customHeight="1" x14ac:dyDescent="0.35">
      <c r="A1966" s="201" t="s">
        <v>650</v>
      </c>
      <c r="B1966" s="207" t="s">
        <v>651</v>
      </c>
      <c r="C1966" s="208" t="s">
        <v>458</v>
      </c>
      <c r="D1966" s="207" t="s">
        <v>459</v>
      </c>
      <c r="E1966" s="207" t="s">
        <v>419</v>
      </c>
      <c r="F1966" s="207" t="s">
        <v>420</v>
      </c>
      <c r="G1966" s="207" t="s">
        <v>81</v>
      </c>
      <c r="H1966" s="207" t="s">
        <v>328</v>
      </c>
      <c r="I1966" s="209">
        <v>22409</v>
      </c>
      <c r="J1966" s="204"/>
      <c r="K1966" s="210" t="s">
        <v>325</v>
      </c>
      <c r="L1966" s="78"/>
      <c r="M1966" s="78"/>
      <c r="N1966" s="78"/>
      <c r="O1966" s="149"/>
    </row>
    <row r="1967" spans="1:15" ht="15" customHeight="1" x14ac:dyDescent="0.35">
      <c r="A1967" s="201" t="s">
        <v>650</v>
      </c>
      <c r="B1967" s="207" t="s">
        <v>651</v>
      </c>
      <c r="C1967" s="208" t="s">
        <v>458</v>
      </c>
      <c r="D1967" s="207" t="s">
        <v>459</v>
      </c>
      <c r="E1967" s="207" t="s">
        <v>460</v>
      </c>
      <c r="F1967" s="207" t="s">
        <v>461</v>
      </c>
      <c r="G1967" s="207" t="s">
        <v>81</v>
      </c>
      <c r="H1967" s="207" t="s">
        <v>328</v>
      </c>
      <c r="I1967" s="209">
        <v>-304577</v>
      </c>
      <c r="J1967" s="204"/>
      <c r="K1967" s="210" t="s">
        <v>315</v>
      </c>
      <c r="L1967" s="78"/>
      <c r="M1967" s="78"/>
      <c r="N1967" s="78"/>
      <c r="O1967" s="149"/>
    </row>
    <row r="1968" spans="1:15" ht="15" customHeight="1" x14ac:dyDescent="0.35">
      <c r="A1968" s="201" t="s">
        <v>650</v>
      </c>
      <c r="B1968" s="207" t="s">
        <v>651</v>
      </c>
      <c r="C1968" s="208" t="s">
        <v>458</v>
      </c>
      <c r="D1968" s="207" t="s">
        <v>459</v>
      </c>
      <c r="E1968" s="207" t="s">
        <v>320</v>
      </c>
      <c r="F1968" s="207" t="s">
        <v>313</v>
      </c>
      <c r="G1968" s="207" t="s">
        <v>81</v>
      </c>
      <c r="H1968" s="207" t="s">
        <v>328</v>
      </c>
      <c r="I1968" s="209">
        <v>-42204.28</v>
      </c>
      <c r="J1968" s="204"/>
      <c r="K1968" s="210" t="s">
        <v>314</v>
      </c>
      <c r="L1968" s="78"/>
      <c r="M1968" s="78"/>
      <c r="N1968" s="78"/>
      <c r="O1968" s="149"/>
    </row>
    <row r="1969" spans="1:15" ht="15" customHeight="1" x14ac:dyDescent="0.35">
      <c r="A1969" s="201" t="s">
        <v>652</v>
      </c>
      <c r="B1969" s="207" t="s">
        <v>653</v>
      </c>
      <c r="C1969" s="208" t="s">
        <v>286</v>
      </c>
      <c r="D1969" s="207" t="s">
        <v>287</v>
      </c>
      <c r="E1969" s="207" t="s">
        <v>345</v>
      </c>
      <c r="F1969" s="207" t="s">
        <v>346</v>
      </c>
      <c r="G1969" s="207" t="s">
        <v>81</v>
      </c>
      <c r="H1969" s="207" t="s">
        <v>328</v>
      </c>
      <c r="I1969" s="209">
        <v>12276647.93</v>
      </c>
      <c r="J1969" s="204"/>
      <c r="K1969" s="210" t="s">
        <v>293</v>
      </c>
      <c r="L1969" s="78"/>
      <c r="M1969" s="78"/>
      <c r="N1969" s="78"/>
      <c r="O1969" s="149"/>
    </row>
    <row r="1970" spans="1:15" ht="15" customHeight="1" x14ac:dyDescent="0.35">
      <c r="A1970" s="201" t="s">
        <v>652</v>
      </c>
      <c r="B1970" s="207" t="s">
        <v>653</v>
      </c>
      <c r="C1970" s="208" t="s">
        <v>286</v>
      </c>
      <c r="D1970" s="207" t="s">
        <v>287</v>
      </c>
      <c r="E1970" s="207" t="s">
        <v>654</v>
      </c>
      <c r="F1970" s="207" t="s">
        <v>655</v>
      </c>
      <c r="G1970" s="207" t="s">
        <v>81</v>
      </c>
      <c r="H1970" s="207" t="s">
        <v>328</v>
      </c>
      <c r="I1970" s="209">
        <v>940.8</v>
      </c>
      <c r="J1970" s="204"/>
      <c r="K1970" s="210" t="s">
        <v>293</v>
      </c>
      <c r="L1970" s="78"/>
      <c r="M1970" s="78"/>
      <c r="N1970" s="78"/>
      <c r="O1970" s="149"/>
    </row>
    <row r="1971" spans="1:15" ht="15" customHeight="1" x14ac:dyDescent="0.35">
      <c r="A1971" s="201" t="s">
        <v>652</v>
      </c>
      <c r="B1971" s="207" t="s">
        <v>653</v>
      </c>
      <c r="C1971" s="208" t="s">
        <v>286</v>
      </c>
      <c r="D1971" s="207" t="s">
        <v>287</v>
      </c>
      <c r="E1971" s="207" t="s">
        <v>363</v>
      </c>
      <c r="F1971" s="207" t="s">
        <v>364</v>
      </c>
      <c r="G1971" s="207" t="s">
        <v>81</v>
      </c>
      <c r="H1971" s="207" t="s">
        <v>328</v>
      </c>
      <c r="I1971" s="209">
        <v>1028374.06</v>
      </c>
      <c r="J1971" s="204"/>
      <c r="K1971" s="210" t="s">
        <v>293</v>
      </c>
      <c r="L1971" s="78"/>
      <c r="M1971" s="78"/>
      <c r="N1971" s="78"/>
      <c r="O1971" s="149"/>
    </row>
    <row r="1972" spans="1:15" ht="15" customHeight="1" x14ac:dyDescent="0.35">
      <c r="A1972" s="201" t="s">
        <v>652</v>
      </c>
      <c r="B1972" s="207" t="s">
        <v>653</v>
      </c>
      <c r="C1972" s="208" t="s">
        <v>286</v>
      </c>
      <c r="D1972" s="207" t="s">
        <v>287</v>
      </c>
      <c r="E1972" s="207" t="s">
        <v>488</v>
      </c>
      <c r="F1972" s="207" t="s">
        <v>489</v>
      </c>
      <c r="G1972" s="207" t="s">
        <v>81</v>
      </c>
      <c r="H1972" s="207" t="s">
        <v>328</v>
      </c>
      <c r="I1972" s="209">
        <v>250.88</v>
      </c>
      <c r="J1972" s="204"/>
      <c r="K1972" s="210" t="s">
        <v>293</v>
      </c>
      <c r="L1972" s="78"/>
      <c r="M1972" s="78"/>
      <c r="N1972" s="78"/>
      <c r="O1972" s="149"/>
    </row>
    <row r="1973" spans="1:15" ht="15" customHeight="1" x14ac:dyDescent="0.35">
      <c r="A1973" s="201" t="s">
        <v>652</v>
      </c>
      <c r="B1973" s="207" t="s">
        <v>653</v>
      </c>
      <c r="C1973" s="208" t="s">
        <v>286</v>
      </c>
      <c r="D1973" s="207" t="s">
        <v>287</v>
      </c>
      <c r="E1973" s="207" t="s">
        <v>365</v>
      </c>
      <c r="F1973" s="207" t="s">
        <v>366</v>
      </c>
      <c r="G1973" s="207" t="s">
        <v>81</v>
      </c>
      <c r="H1973" s="207" t="s">
        <v>328</v>
      </c>
      <c r="I1973" s="209">
        <v>107318.29</v>
      </c>
      <c r="J1973" s="204"/>
      <c r="K1973" s="210" t="s">
        <v>293</v>
      </c>
      <c r="L1973" s="78"/>
      <c r="M1973" s="78"/>
      <c r="N1973" s="78"/>
      <c r="O1973" s="149"/>
    </row>
    <row r="1974" spans="1:15" ht="15" customHeight="1" x14ac:dyDescent="0.35">
      <c r="A1974" s="201" t="s">
        <v>652</v>
      </c>
      <c r="B1974" s="207" t="s">
        <v>653</v>
      </c>
      <c r="C1974" s="208" t="s">
        <v>286</v>
      </c>
      <c r="D1974" s="207" t="s">
        <v>287</v>
      </c>
      <c r="E1974" s="207" t="s">
        <v>444</v>
      </c>
      <c r="F1974" s="207" t="s">
        <v>445</v>
      </c>
      <c r="G1974" s="207" t="s">
        <v>81</v>
      </c>
      <c r="H1974" s="207" t="s">
        <v>328</v>
      </c>
      <c r="I1974" s="209">
        <v>86017.14</v>
      </c>
      <c r="J1974" s="204"/>
      <c r="K1974" s="210" t="s">
        <v>293</v>
      </c>
      <c r="L1974" s="78"/>
      <c r="M1974" s="78"/>
      <c r="N1974" s="78"/>
      <c r="O1974" s="149"/>
    </row>
    <row r="1975" spans="1:15" ht="15" customHeight="1" x14ac:dyDescent="0.35">
      <c r="A1975" s="201" t="s">
        <v>652</v>
      </c>
      <c r="B1975" s="207" t="s">
        <v>653</v>
      </c>
      <c r="C1975" s="208" t="s">
        <v>286</v>
      </c>
      <c r="D1975" s="207" t="s">
        <v>287</v>
      </c>
      <c r="E1975" s="207" t="s">
        <v>347</v>
      </c>
      <c r="F1975" s="207" t="s">
        <v>348</v>
      </c>
      <c r="G1975" s="207" t="s">
        <v>81</v>
      </c>
      <c r="H1975" s="207" t="s">
        <v>328</v>
      </c>
      <c r="I1975" s="209">
        <v>108803.21</v>
      </c>
      <c r="J1975" s="204"/>
      <c r="K1975" s="210" t="s">
        <v>293</v>
      </c>
      <c r="L1975" s="78"/>
      <c r="M1975" s="78"/>
      <c r="N1975" s="78"/>
      <c r="O1975" s="149"/>
    </row>
    <row r="1976" spans="1:15" ht="15" customHeight="1" x14ac:dyDescent="0.35">
      <c r="A1976" s="201" t="s">
        <v>652</v>
      </c>
      <c r="B1976" s="207" t="s">
        <v>653</v>
      </c>
      <c r="C1976" s="208" t="s">
        <v>286</v>
      </c>
      <c r="D1976" s="207" t="s">
        <v>287</v>
      </c>
      <c r="E1976" s="207" t="s">
        <v>446</v>
      </c>
      <c r="F1976" s="207" t="s">
        <v>447</v>
      </c>
      <c r="G1976" s="207" t="s">
        <v>81</v>
      </c>
      <c r="H1976" s="207" t="s">
        <v>328</v>
      </c>
      <c r="I1976" s="209">
        <v>46406.01</v>
      </c>
      <c r="J1976" s="204"/>
      <c r="K1976" s="210" t="s">
        <v>293</v>
      </c>
      <c r="L1976" s="78"/>
      <c r="M1976" s="78"/>
      <c r="N1976" s="78"/>
      <c r="O1976" s="149"/>
    </row>
    <row r="1977" spans="1:15" ht="15" customHeight="1" x14ac:dyDescent="0.35">
      <c r="A1977" s="201" t="s">
        <v>652</v>
      </c>
      <c r="B1977" s="207" t="s">
        <v>653</v>
      </c>
      <c r="C1977" s="208" t="s">
        <v>286</v>
      </c>
      <c r="D1977" s="207" t="s">
        <v>287</v>
      </c>
      <c r="E1977" s="207" t="s">
        <v>349</v>
      </c>
      <c r="F1977" s="207" t="s">
        <v>350</v>
      </c>
      <c r="G1977" s="207" t="s">
        <v>81</v>
      </c>
      <c r="H1977" s="207" t="s">
        <v>328</v>
      </c>
      <c r="I1977" s="209">
        <v>1868931.8</v>
      </c>
      <c r="J1977" s="204"/>
      <c r="K1977" s="210" t="s">
        <v>296</v>
      </c>
      <c r="L1977" s="78"/>
      <c r="M1977" s="78"/>
      <c r="N1977" s="78"/>
      <c r="O1977" s="149"/>
    </row>
    <row r="1978" spans="1:15" ht="15" customHeight="1" x14ac:dyDescent="0.35">
      <c r="A1978" s="201" t="s">
        <v>652</v>
      </c>
      <c r="B1978" s="207" t="s">
        <v>653</v>
      </c>
      <c r="C1978" s="208" t="s">
        <v>286</v>
      </c>
      <c r="D1978" s="207" t="s">
        <v>287</v>
      </c>
      <c r="E1978" s="207" t="s">
        <v>351</v>
      </c>
      <c r="F1978" s="207" t="s">
        <v>352</v>
      </c>
      <c r="G1978" s="207" t="s">
        <v>81</v>
      </c>
      <c r="H1978" s="207" t="s">
        <v>328</v>
      </c>
      <c r="I1978" s="209">
        <v>19880.509999999998</v>
      </c>
      <c r="J1978" s="204"/>
      <c r="K1978" s="210" t="s">
        <v>293</v>
      </c>
      <c r="L1978" s="78"/>
      <c r="M1978" s="78"/>
      <c r="N1978" s="78"/>
      <c r="O1978" s="149"/>
    </row>
    <row r="1979" spans="1:15" ht="15" customHeight="1" x14ac:dyDescent="0.35">
      <c r="A1979" s="201" t="s">
        <v>652</v>
      </c>
      <c r="B1979" s="207" t="s">
        <v>653</v>
      </c>
      <c r="C1979" s="208" t="s">
        <v>286</v>
      </c>
      <c r="D1979" s="207" t="s">
        <v>287</v>
      </c>
      <c r="E1979" s="207" t="s">
        <v>353</v>
      </c>
      <c r="F1979" s="207" t="s">
        <v>354</v>
      </c>
      <c r="G1979" s="207" t="s">
        <v>81</v>
      </c>
      <c r="H1979" s="207" t="s">
        <v>328</v>
      </c>
      <c r="I1979" s="209">
        <v>-19880.509999999998</v>
      </c>
      <c r="J1979" s="204"/>
      <c r="K1979" s="210" t="s">
        <v>293</v>
      </c>
      <c r="L1979" s="78"/>
      <c r="M1979" s="78"/>
      <c r="N1979" s="78"/>
      <c r="O1979" s="149"/>
    </row>
    <row r="1980" spans="1:15" ht="15" customHeight="1" x14ac:dyDescent="0.35">
      <c r="A1980" s="201" t="s">
        <v>652</v>
      </c>
      <c r="B1980" s="207" t="s">
        <v>653</v>
      </c>
      <c r="C1980" s="208" t="s">
        <v>286</v>
      </c>
      <c r="D1980" s="207" t="s">
        <v>287</v>
      </c>
      <c r="E1980" s="207" t="s">
        <v>355</v>
      </c>
      <c r="F1980" s="207" t="s">
        <v>356</v>
      </c>
      <c r="G1980" s="207" t="s">
        <v>81</v>
      </c>
      <c r="H1980" s="207" t="s">
        <v>328</v>
      </c>
      <c r="I1980" s="209">
        <v>2015404.91</v>
      </c>
      <c r="J1980" s="204"/>
      <c r="K1980" s="210" t="s">
        <v>301</v>
      </c>
      <c r="L1980" s="78"/>
      <c r="M1980" s="78"/>
      <c r="N1980" s="78"/>
      <c r="O1980" s="149"/>
    </row>
    <row r="1981" spans="1:15" ht="15" customHeight="1" x14ac:dyDescent="0.35">
      <c r="A1981" s="201" t="s">
        <v>652</v>
      </c>
      <c r="B1981" s="207" t="s">
        <v>653</v>
      </c>
      <c r="C1981" s="208" t="s">
        <v>286</v>
      </c>
      <c r="D1981" s="207" t="s">
        <v>287</v>
      </c>
      <c r="E1981" s="207" t="s">
        <v>415</v>
      </c>
      <c r="F1981" s="207" t="s">
        <v>416</v>
      </c>
      <c r="G1981" s="207" t="s">
        <v>81</v>
      </c>
      <c r="H1981" s="207" t="s">
        <v>328</v>
      </c>
      <c r="I1981" s="209">
        <v>8632.5400000000009</v>
      </c>
      <c r="J1981" s="204"/>
      <c r="K1981" s="210" t="s">
        <v>292</v>
      </c>
      <c r="L1981" s="78"/>
      <c r="M1981" s="78"/>
      <c r="N1981" s="78"/>
      <c r="O1981" s="149"/>
    </row>
    <row r="1982" spans="1:15" ht="15" customHeight="1" x14ac:dyDescent="0.35">
      <c r="A1982" s="201" t="s">
        <v>652</v>
      </c>
      <c r="B1982" s="207" t="s">
        <v>653</v>
      </c>
      <c r="C1982" s="208" t="s">
        <v>286</v>
      </c>
      <c r="D1982" s="207" t="s">
        <v>287</v>
      </c>
      <c r="E1982" s="207" t="s">
        <v>448</v>
      </c>
      <c r="F1982" s="207" t="s">
        <v>449</v>
      </c>
      <c r="G1982" s="207" t="s">
        <v>81</v>
      </c>
      <c r="H1982" s="207" t="s">
        <v>328</v>
      </c>
      <c r="I1982" s="209">
        <v>21282.12</v>
      </c>
      <c r="J1982" s="204"/>
      <c r="K1982" s="210" t="s">
        <v>292</v>
      </c>
      <c r="L1982" s="78"/>
      <c r="M1982" s="78"/>
      <c r="N1982" s="78"/>
      <c r="O1982" s="149"/>
    </row>
    <row r="1983" spans="1:15" ht="15" customHeight="1" x14ac:dyDescent="0.35">
      <c r="A1983" s="201" t="s">
        <v>652</v>
      </c>
      <c r="B1983" s="207" t="s">
        <v>653</v>
      </c>
      <c r="C1983" s="208" t="s">
        <v>286</v>
      </c>
      <c r="D1983" s="207" t="s">
        <v>287</v>
      </c>
      <c r="E1983" s="207" t="s">
        <v>367</v>
      </c>
      <c r="F1983" s="207" t="s">
        <v>368</v>
      </c>
      <c r="G1983" s="207" t="s">
        <v>81</v>
      </c>
      <c r="H1983" s="207" t="s">
        <v>328</v>
      </c>
      <c r="I1983" s="209">
        <v>48178.73</v>
      </c>
      <c r="J1983" s="204"/>
      <c r="K1983" s="210" t="s">
        <v>292</v>
      </c>
      <c r="L1983" s="78"/>
      <c r="M1983" s="78"/>
      <c r="N1983" s="78"/>
      <c r="O1983" s="149"/>
    </row>
    <row r="1984" spans="1:15" ht="15" customHeight="1" x14ac:dyDescent="0.35">
      <c r="A1984" s="201" t="s">
        <v>652</v>
      </c>
      <c r="B1984" s="207" t="s">
        <v>653</v>
      </c>
      <c r="C1984" s="208" t="s">
        <v>286</v>
      </c>
      <c r="D1984" s="207" t="s">
        <v>287</v>
      </c>
      <c r="E1984" s="207" t="s">
        <v>373</v>
      </c>
      <c r="F1984" s="207" t="s">
        <v>374</v>
      </c>
      <c r="G1984" s="207" t="s">
        <v>81</v>
      </c>
      <c r="H1984" s="207" t="s">
        <v>328</v>
      </c>
      <c r="I1984" s="209">
        <v>15459.1</v>
      </c>
      <c r="J1984" s="204"/>
      <c r="K1984" s="210" t="s">
        <v>292</v>
      </c>
      <c r="L1984" s="78"/>
      <c r="M1984" s="78"/>
      <c r="N1984" s="78"/>
      <c r="O1984" s="149"/>
    </row>
    <row r="1985" spans="1:15" ht="15" customHeight="1" x14ac:dyDescent="0.35">
      <c r="A1985" s="201" t="s">
        <v>652</v>
      </c>
      <c r="B1985" s="207" t="s">
        <v>653</v>
      </c>
      <c r="C1985" s="208" t="s">
        <v>286</v>
      </c>
      <c r="D1985" s="207" t="s">
        <v>287</v>
      </c>
      <c r="E1985" s="207" t="s">
        <v>375</v>
      </c>
      <c r="F1985" s="207" t="s">
        <v>376</v>
      </c>
      <c r="G1985" s="207" t="s">
        <v>81</v>
      </c>
      <c r="H1985" s="207" t="s">
        <v>328</v>
      </c>
      <c r="I1985" s="209">
        <v>37595.46</v>
      </c>
      <c r="J1985" s="204"/>
      <c r="K1985" s="210" t="s">
        <v>292</v>
      </c>
      <c r="L1985" s="78"/>
      <c r="M1985" s="78"/>
      <c r="N1985" s="78"/>
      <c r="O1985" s="149"/>
    </row>
    <row r="1986" spans="1:15" ht="15" customHeight="1" x14ac:dyDescent="0.35">
      <c r="A1986" s="201" t="s">
        <v>652</v>
      </c>
      <c r="B1986" s="207" t="s">
        <v>653</v>
      </c>
      <c r="C1986" s="208" t="s">
        <v>286</v>
      </c>
      <c r="D1986" s="207" t="s">
        <v>287</v>
      </c>
      <c r="E1986" s="207" t="s">
        <v>377</v>
      </c>
      <c r="F1986" s="207" t="s">
        <v>378</v>
      </c>
      <c r="G1986" s="207" t="s">
        <v>81</v>
      </c>
      <c r="H1986" s="207" t="s">
        <v>328</v>
      </c>
      <c r="I1986" s="209">
        <v>17815.61</v>
      </c>
      <c r="J1986" s="204"/>
      <c r="K1986" s="210" t="s">
        <v>292</v>
      </c>
      <c r="L1986" s="78"/>
      <c r="M1986" s="78"/>
      <c r="N1986" s="78"/>
      <c r="O1986" s="149"/>
    </row>
    <row r="1987" spans="1:15" ht="15" customHeight="1" x14ac:dyDescent="0.35">
      <c r="A1987" s="201" t="s">
        <v>652</v>
      </c>
      <c r="B1987" s="207" t="s">
        <v>653</v>
      </c>
      <c r="C1987" s="208" t="s">
        <v>286</v>
      </c>
      <c r="D1987" s="207" t="s">
        <v>287</v>
      </c>
      <c r="E1987" s="207" t="s">
        <v>288</v>
      </c>
      <c r="F1987" s="207" t="s">
        <v>289</v>
      </c>
      <c r="G1987" s="207" t="s">
        <v>81</v>
      </c>
      <c r="H1987" s="207" t="s">
        <v>328</v>
      </c>
      <c r="I1987" s="209">
        <v>3652.8</v>
      </c>
      <c r="J1987" s="204"/>
      <c r="K1987" s="210" t="s">
        <v>292</v>
      </c>
      <c r="L1987" s="78"/>
      <c r="M1987" s="78"/>
      <c r="N1987" s="78"/>
      <c r="O1987" s="149"/>
    </row>
    <row r="1988" spans="1:15" ht="15" customHeight="1" x14ac:dyDescent="0.35">
      <c r="A1988" s="201" t="s">
        <v>652</v>
      </c>
      <c r="B1988" s="207" t="s">
        <v>653</v>
      </c>
      <c r="C1988" s="208" t="s">
        <v>286</v>
      </c>
      <c r="D1988" s="207" t="s">
        <v>287</v>
      </c>
      <c r="E1988" s="207" t="s">
        <v>482</v>
      </c>
      <c r="F1988" s="207" t="s">
        <v>483</v>
      </c>
      <c r="G1988" s="207" t="s">
        <v>81</v>
      </c>
      <c r="H1988" s="207" t="s">
        <v>328</v>
      </c>
      <c r="I1988" s="209">
        <v>47.24</v>
      </c>
      <c r="J1988" s="204"/>
      <c r="K1988" s="210" t="s">
        <v>292</v>
      </c>
      <c r="L1988" s="78"/>
      <c r="M1988" s="78"/>
      <c r="N1988" s="78"/>
      <c r="O1988" s="149"/>
    </row>
    <row r="1989" spans="1:15" ht="15" customHeight="1" x14ac:dyDescent="0.35">
      <c r="A1989" s="201" t="s">
        <v>652</v>
      </c>
      <c r="B1989" s="207" t="s">
        <v>653</v>
      </c>
      <c r="C1989" s="208" t="s">
        <v>286</v>
      </c>
      <c r="D1989" s="207" t="s">
        <v>287</v>
      </c>
      <c r="E1989" s="207" t="s">
        <v>379</v>
      </c>
      <c r="F1989" s="207" t="s">
        <v>380</v>
      </c>
      <c r="G1989" s="207" t="s">
        <v>81</v>
      </c>
      <c r="H1989" s="207" t="s">
        <v>328</v>
      </c>
      <c r="I1989" s="209">
        <v>3196</v>
      </c>
      <c r="J1989" s="204"/>
      <c r="K1989" s="210" t="s">
        <v>292</v>
      </c>
      <c r="L1989" s="78"/>
      <c r="M1989" s="78"/>
      <c r="N1989" s="78"/>
      <c r="O1989" s="149"/>
    </row>
    <row r="1990" spans="1:15" ht="15" customHeight="1" x14ac:dyDescent="0.35">
      <c r="A1990" s="201" t="s">
        <v>652</v>
      </c>
      <c r="B1990" s="207" t="s">
        <v>653</v>
      </c>
      <c r="C1990" s="208" t="s">
        <v>286</v>
      </c>
      <c r="D1990" s="207" t="s">
        <v>287</v>
      </c>
      <c r="E1990" s="207" t="s">
        <v>383</v>
      </c>
      <c r="F1990" s="207" t="s">
        <v>384</v>
      </c>
      <c r="G1990" s="207" t="s">
        <v>81</v>
      </c>
      <c r="H1990" s="207" t="s">
        <v>328</v>
      </c>
      <c r="I1990" s="209">
        <v>3340</v>
      </c>
      <c r="J1990" s="204"/>
      <c r="K1990" s="210" t="s">
        <v>292</v>
      </c>
      <c r="L1990" s="78"/>
      <c r="M1990" s="78"/>
      <c r="N1990" s="78"/>
      <c r="O1990" s="149"/>
    </row>
    <row r="1991" spans="1:15" ht="15" customHeight="1" x14ac:dyDescent="0.35">
      <c r="A1991" s="201" t="s">
        <v>652</v>
      </c>
      <c r="B1991" s="207" t="s">
        <v>653</v>
      </c>
      <c r="C1991" s="208" t="s">
        <v>286</v>
      </c>
      <c r="D1991" s="207" t="s">
        <v>287</v>
      </c>
      <c r="E1991" s="207" t="s">
        <v>452</v>
      </c>
      <c r="F1991" s="207" t="s">
        <v>453</v>
      </c>
      <c r="G1991" s="207" t="s">
        <v>81</v>
      </c>
      <c r="H1991" s="207" t="s">
        <v>328</v>
      </c>
      <c r="I1991" s="209">
        <v>33340.239999999998</v>
      </c>
      <c r="J1991" s="204"/>
      <c r="K1991" s="210" t="s">
        <v>292</v>
      </c>
      <c r="L1991" s="78"/>
      <c r="M1991" s="78"/>
      <c r="N1991" s="78"/>
      <c r="O1991" s="149"/>
    </row>
    <row r="1992" spans="1:15" ht="15" customHeight="1" x14ac:dyDescent="0.35">
      <c r="A1992" s="201" t="s">
        <v>652</v>
      </c>
      <c r="B1992" s="207" t="s">
        <v>653</v>
      </c>
      <c r="C1992" s="208" t="s">
        <v>286</v>
      </c>
      <c r="D1992" s="207" t="s">
        <v>287</v>
      </c>
      <c r="E1992" s="207" t="s">
        <v>452</v>
      </c>
      <c r="F1992" s="207" t="s">
        <v>453</v>
      </c>
      <c r="G1992" s="207" t="s">
        <v>492</v>
      </c>
      <c r="H1992" s="207" t="s">
        <v>493</v>
      </c>
      <c r="I1992" s="209">
        <v>151620.26</v>
      </c>
      <c r="J1992" s="204"/>
      <c r="K1992" s="210" t="s">
        <v>292</v>
      </c>
      <c r="L1992" s="78"/>
      <c r="M1992" s="78"/>
      <c r="N1992" s="78"/>
      <c r="O1992" s="149"/>
    </row>
    <row r="1993" spans="1:15" ht="15" customHeight="1" x14ac:dyDescent="0.35">
      <c r="A1993" s="201" t="s">
        <v>652</v>
      </c>
      <c r="B1993" s="207" t="s">
        <v>653</v>
      </c>
      <c r="C1993" s="208" t="s">
        <v>286</v>
      </c>
      <c r="D1993" s="207" t="s">
        <v>287</v>
      </c>
      <c r="E1993" s="207" t="s">
        <v>312</v>
      </c>
      <c r="F1993" s="207" t="s">
        <v>313</v>
      </c>
      <c r="G1993" s="207" t="s">
        <v>81</v>
      </c>
      <c r="H1993" s="207" t="s">
        <v>328</v>
      </c>
      <c r="I1993" s="209">
        <v>25486.97</v>
      </c>
      <c r="J1993" s="204"/>
      <c r="K1993" s="210" t="s">
        <v>306</v>
      </c>
      <c r="L1993" s="78"/>
      <c r="M1993" s="78"/>
      <c r="N1993" s="78"/>
      <c r="O1993" s="149"/>
    </row>
    <row r="1994" spans="1:15" ht="15" customHeight="1" x14ac:dyDescent="0.35">
      <c r="A1994" s="201" t="s">
        <v>652</v>
      </c>
      <c r="B1994" s="207" t="s">
        <v>653</v>
      </c>
      <c r="C1994" s="208" t="s">
        <v>286</v>
      </c>
      <c r="D1994" s="207" t="s">
        <v>287</v>
      </c>
      <c r="E1994" s="207" t="s">
        <v>312</v>
      </c>
      <c r="F1994" s="207" t="s">
        <v>313</v>
      </c>
      <c r="G1994" s="207" t="s">
        <v>492</v>
      </c>
      <c r="H1994" s="207" t="s">
        <v>493</v>
      </c>
      <c r="I1994" s="209">
        <v>32905.07</v>
      </c>
      <c r="J1994" s="204"/>
      <c r="K1994" s="210" t="s">
        <v>306</v>
      </c>
      <c r="L1994" s="78"/>
      <c r="M1994" s="78"/>
      <c r="N1994" s="78"/>
      <c r="O1994" s="149"/>
    </row>
    <row r="1995" spans="1:15" ht="15" customHeight="1" x14ac:dyDescent="0.35">
      <c r="A1995" s="201" t="s">
        <v>652</v>
      </c>
      <c r="B1995" s="207" t="s">
        <v>653</v>
      </c>
      <c r="C1995" s="208" t="s">
        <v>286</v>
      </c>
      <c r="D1995" s="207" t="s">
        <v>287</v>
      </c>
      <c r="E1995" s="207" t="s">
        <v>454</v>
      </c>
      <c r="F1995" s="207" t="s">
        <v>455</v>
      </c>
      <c r="G1995" s="207" t="s">
        <v>81</v>
      </c>
      <c r="H1995" s="207" t="s">
        <v>328</v>
      </c>
      <c r="I1995" s="209">
        <v>-1688484</v>
      </c>
      <c r="J1995" s="204"/>
      <c r="K1995" s="210" t="s">
        <v>317</v>
      </c>
      <c r="L1995" s="78"/>
      <c r="M1995" s="78"/>
      <c r="N1995" s="78"/>
      <c r="O1995" s="149"/>
    </row>
    <row r="1996" spans="1:15" ht="15" customHeight="1" x14ac:dyDescent="0.35">
      <c r="A1996" s="201" t="s">
        <v>652</v>
      </c>
      <c r="B1996" s="207" t="s">
        <v>653</v>
      </c>
      <c r="C1996" s="208" t="s">
        <v>286</v>
      </c>
      <c r="D1996" s="207" t="s">
        <v>287</v>
      </c>
      <c r="E1996" s="207" t="s">
        <v>656</v>
      </c>
      <c r="F1996" s="207" t="s">
        <v>657</v>
      </c>
      <c r="G1996" s="207" t="s">
        <v>81</v>
      </c>
      <c r="H1996" s="207" t="s">
        <v>328</v>
      </c>
      <c r="I1996" s="209">
        <v>-18608.7</v>
      </c>
      <c r="J1996" s="204"/>
      <c r="K1996" s="210" t="s">
        <v>316</v>
      </c>
      <c r="L1996" s="78"/>
      <c r="M1996" s="78"/>
      <c r="N1996" s="78"/>
      <c r="O1996" s="149"/>
    </row>
    <row r="1997" spans="1:15" ht="15" customHeight="1" x14ac:dyDescent="0.35">
      <c r="A1997" s="201" t="s">
        <v>652</v>
      </c>
      <c r="B1997" s="207" t="s">
        <v>653</v>
      </c>
      <c r="C1997" s="208" t="s">
        <v>286</v>
      </c>
      <c r="D1997" s="207" t="s">
        <v>287</v>
      </c>
      <c r="E1997" s="207" t="s">
        <v>401</v>
      </c>
      <c r="F1997" s="207" t="s">
        <v>402</v>
      </c>
      <c r="G1997" s="207" t="s">
        <v>81</v>
      </c>
      <c r="H1997" s="207" t="s">
        <v>328</v>
      </c>
      <c r="I1997" s="209">
        <v>-1056147</v>
      </c>
      <c r="J1997" s="204"/>
      <c r="K1997" s="210" t="s">
        <v>311</v>
      </c>
      <c r="L1997" s="78"/>
      <c r="M1997" s="78"/>
      <c r="N1997" s="78"/>
      <c r="O1997" s="149"/>
    </row>
    <row r="1998" spans="1:15" ht="15" customHeight="1" x14ac:dyDescent="0.35">
      <c r="A1998" s="201" t="s">
        <v>652</v>
      </c>
      <c r="B1998" s="207" t="s">
        <v>653</v>
      </c>
      <c r="C1998" s="208" t="s">
        <v>286</v>
      </c>
      <c r="D1998" s="207" t="s">
        <v>287</v>
      </c>
      <c r="E1998" s="207" t="s">
        <v>456</v>
      </c>
      <c r="F1998" s="207" t="s">
        <v>457</v>
      </c>
      <c r="G1998" s="207" t="s">
        <v>81</v>
      </c>
      <c r="H1998" s="207" t="s">
        <v>328</v>
      </c>
      <c r="I1998" s="209">
        <v>-51281</v>
      </c>
      <c r="J1998" s="204"/>
      <c r="K1998" s="210" t="s">
        <v>311</v>
      </c>
      <c r="L1998" s="78"/>
      <c r="M1998" s="78"/>
      <c r="N1998" s="78"/>
      <c r="O1998" s="149"/>
    </row>
    <row r="1999" spans="1:15" ht="15" customHeight="1" x14ac:dyDescent="0.35">
      <c r="A1999" s="201" t="s">
        <v>652</v>
      </c>
      <c r="B1999" s="207" t="s">
        <v>653</v>
      </c>
      <c r="C1999" s="208" t="s">
        <v>286</v>
      </c>
      <c r="D1999" s="207" t="s">
        <v>287</v>
      </c>
      <c r="E1999" s="207" t="s">
        <v>496</v>
      </c>
      <c r="F1999" s="207" t="s">
        <v>497</v>
      </c>
      <c r="G1999" s="207" t="s">
        <v>81</v>
      </c>
      <c r="H1999" s="207" t="s">
        <v>328</v>
      </c>
      <c r="I1999" s="209">
        <v>-190196</v>
      </c>
      <c r="J1999" s="204"/>
      <c r="K1999" s="210" t="s">
        <v>311</v>
      </c>
      <c r="L1999" s="78"/>
      <c r="M1999" s="78"/>
      <c r="N1999" s="78"/>
      <c r="O1999" s="149"/>
    </row>
    <row r="2000" spans="1:15" ht="15" customHeight="1" x14ac:dyDescent="0.35">
      <c r="A2000" s="201" t="s">
        <v>652</v>
      </c>
      <c r="B2000" s="207" t="s">
        <v>653</v>
      </c>
      <c r="C2000" s="208" t="s">
        <v>286</v>
      </c>
      <c r="D2000" s="207" t="s">
        <v>287</v>
      </c>
      <c r="E2000" s="207" t="s">
        <v>320</v>
      </c>
      <c r="F2000" s="207" t="s">
        <v>313</v>
      </c>
      <c r="G2000" s="207" t="s">
        <v>81</v>
      </c>
      <c r="H2000" s="207" t="s">
        <v>328</v>
      </c>
      <c r="I2000" s="209">
        <v>-25486.97</v>
      </c>
      <c r="J2000" s="204"/>
      <c r="K2000" s="210" t="s">
        <v>314</v>
      </c>
      <c r="L2000" s="78"/>
      <c r="M2000" s="78"/>
      <c r="N2000" s="78"/>
      <c r="O2000" s="149"/>
    </row>
    <row r="2001" spans="1:15" ht="15" customHeight="1" x14ac:dyDescent="0.35">
      <c r="A2001" s="201" t="s">
        <v>652</v>
      </c>
      <c r="B2001" s="207" t="s">
        <v>653</v>
      </c>
      <c r="C2001" s="208" t="s">
        <v>286</v>
      </c>
      <c r="D2001" s="207" t="s">
        <v>287</v>
      </c>
      <c r="E2001" s="207" t="s">
        <v>320</v>
      </c>
      <c r="F2001" s="207" t="s">
        <v>313</v>
      </c>
      <c r="G2001" s="207" t="s">
        <v>492</v>
      </c>
      <c r="H2001" s="207" t="s">
        <v>493</v>
      </c>
      <c r="I2001" s="209">
        <v>-32905.07</v>
      </c>
      <c r="J2001" s="204"/>
      <c r="K2001" s="210" t="s">
        <v>314</v>
      </c>
      <c r="L2001" s="78"/>
      <c r="M2001" s="78"/>
      <c r="N2001" s="78"/>
      <c r="O2001" s="149"/>
    </row>
    <row r="2002" spans="1:15" ht="15" customHeight="1" x14ac:dyDescent="0.35">
      <c r="A2002" s="201" t="s">
        <v>652</v>
      </c>
      <c r="B2002" s="207" t="s">
        <v>653</v>
      </c>
      <c r="C2002" s="208" t="s">
        <v>286</v>
      </c>
      <c r="D2002" s="207" t="s">
        <v>287</v>
      </c>
      <c r="E2002" s="207" t="s">
        <v>405</v>
      </c>
      <c r="F2002" s="207" t="s">
        <v>406</v>
      </c>
      <c r="G2002" s="207" t="s">
        <v>81</v>
      </c>
      <c r="H2002" s="207" t="s">
        <v>328</v>
      </c>
      <c r="I2002" s="209">
        <v>-26780</v>
      </c>
      <c r="J2002" s="204"/>
      <c r="K2002" s="210" t="s">
        <v>316</v>
      </c>
      <c r="L2002" s="78"/>
      <c r="M2002" s="78"/>
      <c r="N2002" s="78"/>
      <c r="O2002" s="149"/>
    </row>
    <row r="2003" spans="1:15" ht="15" customHeight="1" x14ac:dyDescent="0.35">
      <c r="A2003" s="201" t="s">
        <v>652</v>
      </c>
      <c r="B2003" s="207" t="s">
        <v>653</v>
      </c>
      <c r="C2003" s="208" t="s">
        <v>458</v>
      </c>
      <c r="D2003" s="207" t="s">
        <v>459</v>
      </c>
      <c r="E2003" s="207" t="s">
        <v>367</v>
      </c>
      <c r="F2003" s="207" t="s">
        <v>368</v>
      </c>
      <c r="G2003" s="207" t="s">
        <v>81</v>
      </c>
      <c r="H2003" s="207" t="s">
        <v>328</v>
      </c>
      <c r="I2003" s="209">
        <v>1629.83</v>
      </c>
      <c r="J2003" s="204"/>
      <c r="K2003" s="210" t="s">
        <v>292</v>
      </c>
      <c r="L2003" s="78"/>
      <c r="M2003" s="78"/>
      <c r="N2003" s="78"/>
      <c r="O2003" s="149"/>
    </row>
    <row r="2004" spans="1:15" ht="15" customHeight="1" x14ac:dyDescent="0.35">
      <c r="A2004" s="201" t="s">
        <v>652</v>
      </c>
      <c r="B2004" s="207" t="s">
        <v>653</v>
      </c>
      <c r="C2004" s="208" t="s">
        <v>458</v>
      </c>
      <c r="D2004" s="207" t="s">
        <v>459</v>
      </c>
      <c r="E2004" s="207" t="s">
        <v>373</v>
      </c>
      <c r="F2004" s="207" t="s">
        <v>374</v>
      </c>
      <c r="G2004" s="207" t="s">
        <v>81</v>
      </c>
      <c r="H2004" s="207" t="s">
        <v>328</v>
      </c>
      <c r="I2004" s="209">
        <v>457210.13</v>
      </c>
      <c r="J2004" s="204"/>
      <c r="K2004" s="210" t="s">
        <v>292</v>
      </c>
      <c r="L2004" s="78"/>
      <c r="M2004" s="78"/>
      <c r="N2004" s="78"/>
      <c r="O2004" s="149"/>
    </row>
    <row r="2005" spans="1:15" ht="15" customHeight="1" x14ac:dyDescent="0.35">
      <c r="A2005" s="201" t="s">
        <v>652</v>
      </c>
      <c r="B2005" s="207" t="s">
        <v>653</v>
      </c>
      <c r="C2005" s="208" t="s">
        <v>458</v>
      </c>
      <c r="D2005" s="207" t="s">
        <v>459</v>
      </c>
      <c r="E2005" s="207" t="s">
        <v>375</v>
      </c>
      <c r="F2005" s="207" t="s">
        <v>376</v>
      </c>
      <c r="G2005" s="207" t="s">
        <v>81</v>
      </c>
      <c r="H2005" s="207" t="s">
        <v>328</v>
      </c>
      <c r="I2005" s="209">
        <v>609.69000000000005</v>
      </c>
      <c r="J2005" s="204"/>
      <c r="K2005" s="210" t="s">
        <v>292</v>
      </c>
      <c r="L2005" s="78"/>
      <c r="M2005" s="78"/>
      <c r="N2005" s="78"/>
      <c r="O2005" s="149"/>
    </row>
    <row r="2006" spans="1:15" ht="15" customHeight="1" x14ac:dyDescent="0.35">
      <c r="A2006" s="201" t="s">
        <v>652</v>
      </c>
      <c r="B2006" s="207" t="s">
        <v>653</v>
      </c>
      <c r="C2006" s="208" t="s">
        <v>458</v>
      </c>
      <c r="D2006" s="207" t="s">
        <v>459</v>
      </c>
      <c r="E2006" s="207" t="s">
        <v>312</v>
      </c>
      <c r="F2006" s="207" t="s">
        <v>313</v>
      </c>
      <c r="G2006" s="207" t="s">
        <v>81</v>
      </c>
      <c r="H2006" s="207" t="s">
        <v>328</v>
      </c>
      <c r="I2006" s="209">
        <v>68481.98</v>
      </c>
      <c r="J2006" s="204"/>
      <c r="K2006" s="210" t="s">
        <v>306</v>
      </c>
      <c r="L2006" s="78"/>
      <c r="M2006" s="78"/>
      <c r="N2006" s="78"/>
      <c r="O2006" s="149"/>
    </row>
    <row r="2007" spans="1:15" ht="15" customHeight="1" x14ac:dyDescent="0.35">
      <c r="A2007" s="201" t="s">
        <v>652</v>
      </c>
      <c r="B2007" s="207" t="s">
        <v>653</v>
      </c>
      <c r="C2007" s="208" t="s">
        <v>458</v>
      </c>
      <c r="D2007" s="207" t="s">
        <v>459</v>
      </c>
      <c r="E2007" s="207" t="s">
        <v>460</v>
      </c>
      <c r="F2007" s="207" t="s">
        <v>461</v>
      </c>
      <c r="G2007" s="207" t="s">
        <v>81</v>
      </c>
      <c r="H2007" s="207" t="s">
        <v>328</v>
      </c>
      <c r="I2007" s="209">
        <v>-465135</v>
      </c>
      <c r="J2007" s="204"/>
      <c r="K2007" s="210" t="s">
        <v>315</v>
      </c>
      <c r="L2007" s="78"/>
      <c r="M2007" s="78"/>
      <c r="N2007" s="78"/>
      <c r="O2007" s="149"/>
    </row>
    <row r="2008" spans="1:15" ht="15" customHeight="1" x14ac:dyDescent="0.35">
      <c r="A2008" s="201" t="s">
        <v>652</v>
      </c>
      <c r="B2008" s="207" t="s">
        <v>653</v>
      </c>
      <c r="C2008" s="208" t="s">
        <v>458</v>
      </c>
      <c r="D2008" s="207" t="s">
        <v>459</v>
      </c>
      <c r="E2008" s="207" t="s">
        <v>320</v>
      </c>
      <c r="F2008" s="207" t="s">
        <v>313</v>
      </c>
      <c r="G2008" s="207" t="s">
        <v>81</v>
      </c>
      <c r="H2008" s="207" t="s">
        <v>328</v>
      </c>
      <c r="I2008" s="209">
        <v>-68481.98</v>
      </c>
      <c r="J2008" s="204"/>
      <c r="K2008" s="210" t="s">
        <v>314</v>
      </c>
      <c r="L2008" s="78"/>
      <c r="M2008" s="78"/>
      <c r="N2008" s="78"/>
      <c r="O2008" s="149"/>
    </row>
    <row r="2009" spans="1:15" ht="15" customHeight="1" x14ac:dyDescent="0.35">
      <c r="A2009" s="201" t="s">
        <v>658</v>
      </c>
      <c r="B2009" s="207" t="s">
        <v>659</v>
      </c>
      <c r="C2009" s="208" t="s">
        <v>286</v>
      </c>
      <c r="D2009" s="207" t="s">
        <v>287</v>
      </c>
      <c r="E2009" s="207" t="s">
        <v>345</v>
      </c>
      <c r="F2009" s="207" t="s">
        <v>346</v>
      </c>
      <c r="G2009" s="207" t="s">
        <v>81</v>
      </c>
      <c r="H2009" s="207" t="s">
        <v>328</v>
      </c>
      <c r="I2009" s="209">
        <v>7836918.0999999996</v>
      </c>
      <c r="J2009" s="204"/>
      <c r="K2009" s="210" t="s">
        <v>293</v>
      </c>
      <c r="L2009" s="78"/>
      <c r="M2009" s="78"/>
      <c r="N2009" s="78"/>
      <c r="O2009" s="149"/>
    </row>
    <row r="2010" spans="1:15" ht="15" customHeight="1" x14ac:dyDescent="0.35">
      <c r="A2010" s="201" t="s">
        <v>658</v>
      </c>
      <c r="B2010" s="207" t="s">
        <v>659</v>
      </c>
      <c r="C2010" s="208" t="s">
        <v>286</v>
      </c>
      <c r="D2010" s="207" t="s">
        <v>287</v>
      </c>
      <c r="E2010" s="207" t="s">
        <v>654</v>
      </c>
      <c r="F2010" s="207" t="s">
        <v>655</v>
      </c>
      <c r="G2010" s="207" t="s">
        <v>81</v>
      </c>
      <c r="H2010" s="207" t="s">
        <v>328</v>
      </c>
      <c r="I2010" s="209">
        <v>71.680000000000007</v>
      </c>
      <c r="J2010" s="204"/>
      <c r="K2010" s="210" t="s">
        <v>293</v>
      </c>
      <c r="L2010" s="78"/>
      <c r="M2010" s="78"/>
      <c r="N2010" s="78"/>
      <c r="O2010" s="149"/>
    </row>
    <row r="2011" spans="1:15" ht="15" customHeight="1" x14ac:dyDescent="0.35">
      <c r="A2011" s="201" t="s">
        <v>658</v>
      </c>
      <c r="B2011" s="207" t="s">
        <v>659</v>
      </c>
      <c r="C2011" s="208" t="s">
        <v>286</v>
      </c>
      <c r="D2011" s="207" t="s">
        <v>287</v>
      </c>
      <c r="E2011" s="207" t="s">
        <v>363</v>
      </c>
      <c r="F2011" s="207" t="s">
        <v>364</v>
      </c>
      <c r="G2011" s="207" t="s">
        <v>81</v>
      </c>
      <c r="H2011" s="207" t="s">
        <v>328</v>
      </c>
      <c r="I2011" s="209">
        <v>1099202.49</v>
      </c>
      <c r="J2011" s="204"/>
      <c r="K2011" s="210" t="s">
        <v>293</v>
      </c>
      <c r="L2011" s="78"/>
      <c r="M2011" s="78"/>
      <c r="N2011" s="78"/>
      <c r="O2011" s="149"/>
    </row>
    <row r="2012" spans="1:15" ht="15" customHeight="1" x14ac:dyDescent="0.35">
      <c r="A2012" s="201" t="s">
        <v>658</v>
      </c>
      <c r="B2012" s="207" t="s">
        <v>659</v>
      </c>
      <c r="C2012" s="208" t="s">
        <v>286</v>
      </c>
      <c r="D2012" s="207" t="s">
        <v>287</v>
      </c>
      <c r="E2012" s="207" t="s">
        <v>488</v>
      </c>
      <c r="F2012" s="207" t="s">
        <v>489</v>
      </c>
      <c r="G2012" s="207" t="s">
        <v>81</v>
      </c>
      <c r="H2012" s="207" t="s">
        <v>328</v>
      </c>
      <c r="I2012" s="209">
        <v>71.680000000000007</v>
      </c>
      <c r="J2012" s="204"/>
      <c r="K2012" s="210" t="s">
        <v>293</v>
      </c>
      <c r="L2012" s="78"/>
      <c r="M2012" s="78"/>
      <c r="N2012" s="78"/>
      <c r="O2012" s="149"/>
    </row>
    <row r="2013" spans="1:15" ht="15" customHeight="1" x14ac:dyDescent="0.35">
      <c r="A2013" s="201" t="s">
        <v>658</v>
      </c>
      <c r="B2013" s="207" t="s">
        <v>659</v>
      </c>
      <c r="C2013" s="208" t="s">
        <v>286</v>
      </c>
      <c r="D2013" s="207" t="s">
        <v>287</v>
      </c>
      <c r="E2013" s="207" t="s">
        <v>365</v>
      </c>
      <c r="F2013" s="207" t="s">
        <v>366</v>
      </c>
      <c r="G2013" s="207" t="s">
        <v>81</v>
      </c>
      <c r="H2013" s="207" t="s">
        <v>328</v>
      </c>
      <c r="I2013" s="209">
        <v>56456.38</v>
      </c>
      <c r="J2013" s="204"/>
      <c r="K2013" s="210" t="s">
        <v>293</v>
      </c>
      <c r="L2013" s="78"/>
      <c r="M2013" s="78"/>
      <c r="N2013" s="78"/>
      <c r="O2013" s="149"/>
    </row>
    <row r="2014" spans="1:15" ht="15" customHeight="1" x14ac:dyDescent="0.35">
      <c r="A2014" s="201" t="s">
        <v>658</v>
      </c>
      <c r="B2014" s="207" t="s">
        <v>659</v>
      </c>
      <c r="C2014" s="208" t="s">
        <v>286</v>
      </c>
      <c r="D2014" s="207" t="s">
        <v>287</v>
      </c>
      <c r="E2014" s="207" t="s">
        <v>444</v>
      </c>
      <c r="F2014" s="207" t="s">
        <v>445</v>
      </c>
      <c r="G2014" s="207" t="s">
        <v>81</v>
      </c>
      <c r="H2014" s="207" t="s">
        <v>328</v>
      </c>
      <c r="I2014" s="209">
        <v>48221.57</v>
      </c>
      <c r="J2014" s="204"/>
      <c r="K2014" s="210" t="s">
        <v>293</v>
      </c>
      <c r="L2014" s="78"/>
      <c r="M2014" s="78"/>
      <c r="N2014" s="78"/>
      <c r="O2014" s="149"/>
    </row>
    <row r="2015" spans="1:15" ht="15" customHeight="1" x14ac:dyDescent="0.35">
      <c r="A2015" s="201" t="s">
        <v>658</v>
      </c>
      <c r="B2015" s="207" t="s">
        <v>659</v>
      </c>
      <c r="C2015" s="208" t="s">
        <v>286</v>
      </c>
      <c r="D2015" s="207" t="s">
        <v>287</v>
      </c>
      <c r="E2015" s="207" t="s">
        <v>347</v>
      </c>
      <c r="F2015" s="207" t="s">
        <v>348</v>
      </c>
      <c r="G2015" s="207" t="s">
        <v>81</v>
      </c>
      <c r="H2015" s="207" t="s">
        <v>328</v>
      </c>
      <c r="I2015" s="209">
        <v>138444.51</v>
      </c>
      <c r="J2015" s="204"/>
      <c r="K2015" s="210" t="s">
        <v>293</v>
      </c>
      <c r="L2015" s="78"/>
      <c r="M2015" s="78"/>
      <c r="N2015" s="78"/>
      <c r="O2015" s="149"/>
    </row>
    <row r="2016" spans="1:15" ht="15" customHeight="1" x14ac:dyDescent="0.35">
      <c r="A2016" s="201" t="s">
        <v>658</v>
      </c>
      <c r="B2016" s="207" t="s">
        <v>659</v>
      </c>
      <c r="C2016" s="208" t="s">
        <v>286</v>
      </c>
      <c r="D2016" s="207" t="s">
        <v>287</v>
      </c>
      <c r="E2016" s="207" t="s">
        <v>347</v>
      </c>
      <c r="F2016" s="207" t="s">
        <v>348</v>
      </c>
      <c r="G2016" s="207" t="s">
        <v>421</v>
      </c>
      <c r="H2016" s="207" t="s">
        <v>422</v>
      </c>
      <c r="I2016" s="209">
        <v>24670.16</v>
      </c>
      <c r="J2016" s="204"/>
      <c r="K2016" s="210" t="s">
        <v>324</v>
      </c>
      <c r="L2016" s="78"/>
      <c r="M2016" s="78"/>
      <c r="N2016" s="78"/>
      <c r="O2016" s="149"/>
    </row>
    <row r="2017" spans="1:15" ht="15" customHeight="1" x14ac:dyDescent="0.35">
      <c r="A2017" s="201" t="s">
        <v>658</v>
      </c>
      <c r="B2017" s="207" t="s">
        <v>659</v>
      </c>
      <c r="C2017" s="208" t="s">
        <v>286</v>
      </c>
      <c r="D2017" s="207" t="s">
        <v>287</v>
      </c>
      <c r="E2017" s="207" t="s">
        <v>446</v>
      </c>
      <c r="F2017" s="207" t="s">
        <v>447</v>
      </c>
      <c r="G2017" s="207" t="s">
        <v>81</v>
      </c>
      <c r="H2017" s="207" t="s">
        <v>328</v>
      </c>
      <c r="I2017" s="209">
        <v>33737.65</v>
      </c>
      <c r="J2017" s="204"/>
      <c r="K2017" s="210" t="s">
        <v>293</v>
      </c>
      <c r="L2017" s="78"/>
      <c r="M2017" s="78"/>
      <c r="N2017" s="78"/>
      <c r="O2017" s="149"/>
    </row>
    <row r="2018" spans="1:15" ht="15" customHeight="1" x14ac:dyDescent="0.35">
      <c r="A2018" s="201" t="s">
        <v>658</v>
      </c>
      <c r="B2018" s="207" t="s">
        <v>659</v>
      </c>
      <c r="C2018" s="208" t="s">
        <v>286</v>
      </c>
      <c r="D2018" s="207" t="s">
        <v>287</v>
      </c>
      <c r="E2018" s="207" t="s">
        <v>349</v>
      </c>
      <c r="F2018" s="207" t="s">
        <v>350</v>
      </c>
      <c r="G2018" s="207" t="s">
        <v>81</v>
      </c>
      <c r="H2018" s="207" t="s">
        <v>328</v>
      </c>
      <c r="I2018" s="209">
        <v>1294060.44</v>
      </c>
      <c r="J2018" s="204"/>
      <c r="K2018" s="210" t="s">
        <v>296</v>
      </c>
      <c r="L2018" s="78"/>
      <c r="M2018" s="78"/>
      <c r="N2018" s="78"/>
      <c r="O2018" s="149"/>
    </row>
    <row r="2019" spans="1:15" ht="15" customHeight="1" x14ac:dyDescent="0.35">
      <c r="A2019" s="201" t="s">
        <v>658</v>
      </c>
      <c r="B2019" s="207" t="s">
        <v>659</v>
      </c>
      <c r="C2019" s="208" t="s">
        <v>286</v>
      </c>
      <c r="D2019" s="207" t="s">
        <v>287</v>
      </c>
      <c r="E2019" s="207" t="s">
        <v>351</v>
      </c>
      <c r="F2019" s="207" t="s">
        <v>352</v>
      </c>
      <c r="G2019" s="207" t="s">
        <v>81</v>
      </c>
      <c r="H2019" s="207" t="s">
        <v>328</v>
      </c>
      <c r="I2019" s="209">
        <v>14100.07</v>
      </c>
      <c r="J2019" s="204"/>
      <c r="K2019" s="210" t="s">
        <v>293</v>
      </c>
      <c r="L2019" s="78"/>
      <c r="M2019" s="78"/>
      <c r="N2019" s="78"/>
      <c r="O2019" s="149"/>
    </row>
    <row r="2020" spans="1:15" ht="15" customHeight="1" x14ac:dyDescent="0.35">
      <c r="A2020" s="201" t="s">
        <v>658</v>
      </c>
      <c r="B2020" s="207" t="s">
        <v>659</v>
      </c>
      <c r="C2020" s="208" t="s">
        <v>286</v>
      </c>
      <c r="D2020" s="207" t="s">
        <v>287</v>
      </c>
      <c r="E2020" s="207" t="s">
        <v>353</v>
      </c>
      <c r="F2020" s="207" t="s">
        <v>354</v>
      </c>
      <c r="G2020" s="207" t="s">
        <v>81</v>
      </c>
      <c r="H2020" s="207" t="s">
        <v>328</v>
      </c>
      <c r="I2020" s="209">
        <v>-14100.07</v>
      </c>
      <c r="J2020" s="204"/>
      <c r="K2020" s="210" t="s">
        <v>293</v>
      </c>
      <c r="L2020" s="78"/>
      <c r="M2020" s="78"/>
      <c r="N2020" s="78"/>
      <c r="O2020" s="149"/>
    </row>
    <row r="2021" spans="1:15" ht="15" customHeight="1" x14ac:dyDescent="0.35">
      <c r="A2021" s="201" t="s">
        <v>658</v>
      </c>
      <c r="B2021" s="207" t="s">
        <v>659</v>
      </c>
      <c r="C2021" s="208" t="s">
        <v>286</v>
      </c>
      <c r="D2021" s="207" t="s">
        <v>287</v>
      </c>
      <c r="E2021" s="207" t="s">
        <v>355</v>
      </c>
      <c r="F2021" s="207" t="s">
        <v>356</v>
      </c>
      <c r="G2021" s="207" t="s">
        <v>81</v>
      </c>
      <c r="H2021" s="207" t="s">
        <v>328</v>
      </c>
      <c r="I2021" s="209">
        <v>1318647.51</v>
      </c>
      <c r="J2021" s="204"/>
      <c r="K2021" s="210" t="s">
        <v>301</v>
      </c>
      <c r="L2021" s="78"/>
      <c r="M2021" s="78"/>
      <c r="N2021" s="78"/>
      <c r="O2021" s="149"/>
    </row>
    <row r="2022" spans="1:15" ht="15" customHeight="1" x14ac:dyDescent="0.35">
      <c r="A2022" s="201" t="s">
        <v>658</v>
      </c>
      <c r="B2022" s="207" t="s">
        <v>659</v>
      </c>
      <c r="C2022" s="208" t="s">
        <v>286</v>
      </c>
      <c r="D2022" s="207" t="s">
        <v>287</v>
      </c>
      <c r="E2022" s="207" t="s">
        <v>355</v>
      </c>
      <c r="F2022" s="207" t="s">
        <v>356</v>
      </c>
      <c r="G2022" s="207" t="s">
        <v>421</v>
      </c>
      <c r="H2022" s="207" t="s">
        <v>422</v>
      </c>
      <c r="I2022" s="209">
        <v>3478.5</v>
      </c>
      <c r="J2022" s="204"/>
      <c r="K2022" s="210" t="s">
        <v>324</v>
      </c>
      <c r="L2022" s="78"/>
      <c r="M2022" s="78"/>
      <c r="N2022" s="78"/>
      <c r="O2022" s="149"/>
    </row>
    <row r="2023" spans="1:15" ht="15" customHeight="1" x14ac:dyDescent="0.35">
      <c r="A2023" s="201" t="s">
        <v>658</v>
      </c>
      <c r="B2023" s="207" t="s">
        <v>659</v>
      </c>
      <c r="C2023" s="208" t="s">
        <v>286</v>
      </c>
      <c r="D2023" s="207" t="s">
        <v>287</v>
      </c>
      <c r="E2023" s="207" t="s">
        <v>415</v>
      </c>
      <c r="F2023" s="207" t="s">
        <v>416</v>
      </c>
      <c r="G2023" s="207" t="s">
        <v>81</v>
      </c>
      <c r="H2023" s="207" t="s">
        <v>328</v>
      </c>
      <c r="I2023" s="209">
        <v>6704.54</v>
      </c>
      <c r="J2023" s="204"/>
      <c r="K2023" s="210" t="s">
        <v>292</v>
      </c>
      <c r="L2023" s="78"/>
      <c r="M2023" s="78"/>
      <c r="N2023" s="78"/>
      <c r="O2023" s="149"/>
    </row>
    <row r="2024" spans="1:15" ht="15" customHeight="1" x14ac:dyDescent="0.35">
      <c r="A2024" s="201" t="s">
        <v>658</v>
      </c>
      <c r="B2024" s="207" t="s">
        <v>659</v>
      </c>
      <c r="C2024" s="208" t="s">
        <v>286</v>
      </c>
      <c r="D2024" s="207" t="s">
        <v>287</v>
      </c>
      <c r="E2024" s="207" t="s">
        <v>448</v>
      </c>
      <c r="F2024" s="207" t="s">
        <v>449</v>
      </c>
      <c r="G2024" s="207" t="s">
        <v>81</v>
      </c>
      <c r="H2024" s="207" t="s">
        <v>328</v>
      </c>
      <c r="I2024" s="209">
        <v>12184</v>
      </c>
      <c r="J2024" s="204"/>
      <c r="K2024" s="210" t="s">
        <v>292</v>
      </c>
      <c r="L2024" s="78"/>
      <c r="M2024" s="78"/>
      <c r="N2024" s="78"/>
      <c r="O2024" s="149"/>
    </row>
    <row r="2025" spans="1:15" ht="15" customHeight="1" x14ac:dyDescent="0.35">
      <c r="A2025" s="201" t="s">
        <v>658</v>
      </c>
      <c r="B2025" s="207" t="s">
        <v>659</v>
      </c>
      <c r="C2025" s="208" t="s">
        <v>286</v>
      </c>
      <c r="D2025" s="207" t="s">
        <v>287</v>
      </c>
      <c r="E2025" s="207" t="s">
        <v>474</v>
      </c>
      <c r="F2025" s="207" t="s">
        <v>475</v>
      </c>
      <c r="G2025" s="207" t="s">
        <v>81</v>
      </c>
      <c r="H2025" s="207" t="s">
        <v>328</v>
      </c>
      <c r="I2025" s="209">
        <v>1537.26</v>
      </c>
      <c r="J2025" s="204"/>
      <c r="K2025" s="210" t="s">
        <v>292</v>
      </c>
      <c r="L2025" s="78"/>
      <c r="M2025" s="78"/>
      <c r="N2025" s="78"/>
      <c r="O2025" s="149"/>
    </row>
    <row r="2026" spans="1:15" ht="15" customHeight="1" x14ac:dyDescent="0.35">
      <c r="A2026" s="201" t="s">
        <v>658</v>
      </c>
      <c r="B2026" s="207" t="s">
        <v>659</v>
      </c>
      <c r="C2026" s="208" t="s">
        <v>286</v>
      </c>
      <c r="D2026" s="207" t="s">
        <v>287</v>
      </c>
      <c r="E2026" s="207" t="s">
        <v>367</v>
      </c>
      <c r="F2026" s="207" t="s">
        <v>368</v>
      </c>
      <c r="G2026" s="207" t="s">
        <v>81</v>
      </c>
      <c r="H2026" s="207" t="s">
        <v>328</v>
      </c>
      <c r="I2026" s="209">
        <v>7665.7</v>
      </c>
      <c r="J2026" s="204"/>
      <c r="K2026" s="210" t="s">
        <v>292</v>
      </c>
      <c r="L2026" s="78"/>
      <c r="M2026" s="78"/>
      <c r="N2026" s="78"/>
      <c r="O2026" s="149"/>
    </row>
    <row r="2027" spans="1:15" ht="15" customHeight="1" x14ac:dyDescent="0.35">
      <c r="A2027" s="201" t="s">
        <v>658</v>
      </c>
      <c r="B2027" s="207" t="s">
        <v>659</v>
      </c>
      <c r="C2027" s="208" t="s">
        <v>286</v>
      </c>
      <c r="D2027" s="207" t="s">
        <v>287</v>
      </c>
      <c r="E2027" s="207" t="s">
        <v>373</v>
      </c>
      <c r="F2027" s="207" t="s">
        <v>374</v>
      </c>
      <c r="G2027" s="207" t="s">
        <v>81</v>
      </c>
      <c r="H2027" s="207" t="s">
        <v>328</v>
      </c>
      <c r="I2027" s="209">
        <v>1663.21</v>
      </c>
      <c r="J2027" s="204"/>
      <c r="K2027" s="210" t="s">
        <v>292</v>
      </c>
      <c r="L2027" s="78"/>
      <c r="M2027" s="78"/>
      <c r="N2027" s="78"/>
      <c r="O2027" s="149"/>
    </row>
    <row r="2028" spans="1:15" ht="15" customHeight="1" x14ac:dyDescent="0.35">
      <c r="A2028" s="201" t="s">
        <v>658</v>
      </c>
      <c r="B2028" s="207" t="s">
        <v>659</v>
      </c>
      <c r="C2028" s="208" t="s">
        <v>286</v>
      </c>
      <c r="D2028" s="207" t="s">
        <v>287</v>
      </c>
      <c r="E2028" s="207" t="s">
        <v>375</v>
      </c>
      <c r="F2028" s="207" t="s">
        <v>376</v>
      </c>
      <c r="G2028" s="207" t="s">
        <v>81</v>
      </c>
      <c r="H2028" s="207" t="s">
        <v>328</v>
      </c>
      <c r="I2028" s="209">
        <v>28072.92</v>
      </c>
      <c r="J2028" s="204"/>
      <c r="K2028" s="210" t="s">
        <v>292</v>
      </c>
      <c r="L2028" s="78"/>
      <c r="M2028" s="78"/>
      <c r="N2028" s="78"/>
      <c r="O2028" s="149"/>
    </row>
    <row r="2029" spans="1:15" ht="15" customHeight="1" x14ac:dyDescent="0.35">
      <c r="A2029" s="201" t="s">
        <v>658</v>
      </c>
      <c r="B2029" s="207" t="s">
        <v>659</v>
      </c>
      <c r="C2029" s="208" t="s">
        <v>286</v>
      </c>
      <c r="D2029" s="207" t="s">
        <v>287</v>
      </c>
      <c r="E2029" s="207" t="s">
        <v>377</v>
      </c>
      <c r="F2029" s="207" t="s">
        <v>378</v>
      </c>
      <c r="G2029" s="207" t="s">
        <v>81</v>
      </c>
      <c r="H2029" s="207" t="s">
        <v>328</v>
      </c>
      <c r="I2029" s="209">
        <v>3583.64</v>
      </c>
      <c r="J2029" s="204"/>
      <c r="K2029" s="210" t="s">
        <v>292</v>
      </c>
      <c r="L2029" s="78"/>
      <c r="M2029" s="78"/>
      <c r="N2029" s="78"/>
      <c r="O2029" s="149"/>
    </row>
    <row r="2030" spans="1:15" ht="15" customHeight="1" x14ac:dyDescent="0.35">
      <c r="A2030" s="201" t="s">
        <v>658</v>
      </c>
      <c r="B2030" s="207" t="s">
        <v>659</v>
      </c>
      <c r="C2030" s="208" t="s">
        <v>286</v>
      </c>
      <c r="D2030" s="207" t="s">
        <v>287</v>
      </c>
      <c r="E2030" s="207" t="s">
        <v>288</v>
      </c>
      <c r="F2030" s="207" t="s">
        <v>289</v>
      </c>
      <c r="G2030" s="207" t="s">
        <v>81</v>
      </c>
      <c r="H2030" s="207" t="s">
        <v>328</v>
      </c>
      <c r="I2030" s="209">
        <v>3892.5</v>
      </c>
      <c r="J2030" s="204"/>
      <c r="K2030" s="210" t="s">
        <v>292</v>
      </c>
      <c r="L2030" s="78"/>
      <c r="M2030" s="78"/>
      <c r="N2030" s="78"/>
      <c r="O2030" s="149"/>
    </row>
    <row r="2031" spans="1:15" ht="15" customHeight="1" x14ac:dyDescent="0.35">
      <c r="A2031" s="201" t="s">
        <v>658</v>
      </c>
      <c r="B2031" s="207" t="s">
        <v>659</v>
      </c>
      <c r="C2031" s="208" t="s">
        <v>286</v>
      </c>
      <c r="D2031" s="207" t="s">
        <v>287</v>
      </c>
      <c r="E2031" s="207" t="s">
        <v>379</v>
      </c>
      <c r="F2031" s="207" t="s">
        <v>380</v>
      </c>
      <c r="G2031" s="207" t="s">
        <v>81</v>
      </c>
      <c r="H2031" s="207" t="s">
        <v>328</v>
      </c>
      <c r="I2031" s="209">
        <v>6070</v>
      </c>
      <c r="J2031" s="204"/>
      <c r="K2031" s="210" t="s">
        <v>292</v>
      </c>
      <c r="L2031" s="78"/>
      <c r="M2031" s="78"/>
      <c r="N2031" s="78"/>
      <c r="O2031" s="149"/>
    </row>
    <row r="2032" spans="1:15" ht="15" customHeight="1" x14ac:dyDescent="0.35">
      <c r="A2032" s="201" t="s">
        <v>658</v>
      </c>
      <c r="B2032" s="207" t="s">
        <v>659</v>
      </c>
      <c r="C2032" s="208" t="s">
        <v>286</v>
      </c>
      <c r="D2032" s="207" t="s">
        <v>287</v>
      </c>
      <c r="E2032" s="207" t="s">
        <v>359</v>
      </c>
      <c r="F2032" s="207" t="s">
        <v>360</v>
      </c>
      <c r="G2032" s="207" t="s">
        <v>81</v>
      </c>
      <c r="H2032" s="207" t="s">
        <v>328</v>
      </c>
      <c r="I2032" s="209">
        <v>271.07</v>
      </c>
      <c r="J2032" s="204"/>
      <c r="K2032" s="210" t="s">
        <v>292</v>
      </c>
      <c r="L2032" s="78"/>
      <c r="M2032" s="78"/>
      <c r="N2032" s="78"/>
      <c r="O2032" s="149"/>
    </row>
    <row r="2033" spans="1:15" ht="15" customHeight="1" x14ac:dyDescent="0.35">
      <c r="A2033" s="201" t="s">
        <v>658</v>
      </c>
      <c r="B2033" s="207" t="s">
        <v>659</v>
      </c>
      <c r="C2033" s="208" t="s">
        <v>286</v>
      </c>
      <c r="D2033" s="207" t="s">
        <v>287</v>
      </c>
      <c r="E2033" s="207" t="s">
        <v>624</v>
      </c>
      <c r="F2033" s="207" t="s">
        <v>625</v>
      </c>
      <c r="G2033" s="207" t="s">
        <v>81</v>
      </c>
      <c r="H2033" s="207" t="s">
        <v>328</v>
      </c>
      <c r="I2033" s="209">
        <v>1573</v>
      </c>
      <c r="J2033" s="204"/>
      <c r="K2033" s="210" t="s">
        <v>292</v>
      </c>
      <c r="L2033" s="78"/>
      <c r="M2033" s="78"/>
      <c r="N2033" s="78"/>
      <c r="O2033" s="149"/>
    </row>
    <row r="2034" spans="1:15" ht="15" customHeight="1" x14ac:dyDescent="0.35">
      <c r="A2034" s="201" t="s">
        <v>658</v>
      </c>
      <c r="B2034" s="207" t="s">
        <v>659</v>
      </c>
      <c r="C2034" s="208" t="s">
        <v>286</v>
      </c>
      <c r="D2034" s="207" t="s">
        <v>287</v>
      </c>
      <c r="E2034" s="207" t="s">
        <v>452</v>
      </c>
      <c r="F2034" s="207" t="s">
        <v>453</v>
      </c>
      <c r="G2034" s="207" t="s">
        <v>81</v>
      </c>
      <c r="H2034" s="207" t="s">
        <v>328</v>
      </c>
      <c r="I2034" s="209">
        <v>8080</v>
      </c>
      <c r="J2034" s="204"/>
      <c r="K2034" s="210" t="s">
        <v>292</v>
      </c>
      <c r="L2034" s="78"/>
      <c r="M2034" s="78"/>
      <c r="N2034" s="78"/>
      <c r="O2034" s="149"/>
    </row>
    <row r="2035" spans="1:15" ht="15" customHeight="1" x14ac:dyDescent="0.35">
      <c r="A2035" s="201" t="s">
        <v>658</v>
      </c>
      <c r="B2035" s="207" t="s">
        <v>659</v>
      </c>
      <c r="C2035" s="208" t="s">
        <v>286</v>
      </c>
      <c r="D2035" s="207" t="s">
        <v>287</v>
      </c>
      <c r="E2035" s="207" t="s">
        <v>660</v>
      </c>
      <c r="F2035" s="207" t="s">
        <v>661</v>
      </c>
      <c r="G2035" s="207" t="s">
        <v>662</v>
      </c>
      <c r="H2035" s="207" t="s">
        <v>243</v>
      </c>
      <c r="I2035" s="209">
        <v>8357.6</v>
      </c>
      <c r="J2035" s="204"/>
      <c r="K2035" s="210" t="s">
        <v>292</v>
      </c>
      <c r="L2035" s="78"/>
      <c r="M2035" s="78"/>
      <c r="N2035" s="78"/>
      <c r="O2035" s="149"/>
    </row>
    <row r="2036" spans="1:15" ht="15" customHeight="1" x14ac:dyDescent="0.35">
      <c r="A2036" s="201" t="s">
        <v>658</v>
      </c>
      <c r="B2036" s="207" t="s">
        <v>659</v>
      </c>
      <c r="C2036" s="208" t="s">
        <v>286</v>
      </c>
      <c r="D2036" s="207" t="s">
        <v>287</v>
      </c>
      <c r="E2036" s="207" t="s">
        <v>580</v>
      </c>
      <c r="F2036" s="207" t="s">
        <v>581</v>
      </c>
      <c r="G2036" s="207" t="s">
        <v>81</v>
      </c>
      <c r="H2036" s="207" t="s">
        <v>328</v>
      </c>
      <c r="I2036" s="209">
        <v>12277.96</v>
      </c>
      <c r="J2036" s="204"/>
      <c r="K2036" s="210" t="s">
        <v>292</v>
      </c>
      <c r="L2036" s="78"/>
      <c r="M2036" s="78"/>
      <c r="N2036" s="78"/>
      <c r="O2036" s="149"/>
    </row>
    <row r="2037" spans="1:15" ht="15" customHeight="1" x14ac:dyDescent="0.35">
      <c r="A2037" s="201" t="s">
        <v>658</v>
      </c>
      <c r="B2037" s="207" t="s">
        <v>659</v>
      </c>
      <c r="C2037" s="208" t="s">
        <v>286</v>
      </c>
      <c r="D2037" s="207" t="s">
        <v>287</v>
      </c>
      <c r="E2037" s="207" t="s">
        <v>385</v>
      </c>
      <c r="F2037" s="207" t="s">
        <v>386</v>
      </c>
      <c r="G2037" s="207" t="s">
        <v>81</v>
      </c>
      <c r="H2037" s="207" t="s">
        <v>328</v>
      </c>
      <c r="I2037" s="209">
        <v>1160</v>
      </c>
      <c r="J2037" s="204"/>
      <c r="K2037" s="210" t="s">
        <v>292</v>
      </c>
      <c r="L2037" s="78"/>
      <c r="M2037" s="78"/>
      <c r="N2037" s="78"/>
      <c r="O2037" s="149"/>
    </row>
    <row r="2038" spans="1:15" ht="15" customHeight="1" x14ac:dyDescent="0.35">
      <c r="A2038" s="201" t="s">
        <v>658</v>
      </c>
      <c r="B2038" s="207" t="s">
        <v>659</v>
      </c>
      <c r="C2038" s="208" t="s">
        <v>286</v>
      </c>
      <c r="D2038" s="207" t="s">
        <v>287</v>
      </c>
      <c r="E2038" s="207" t="s">
        <v>494</v>
      </c>
      <c r="F2038" s="207" t="s">
        <v>495</v>
      </c>
      <c r="G2038" s="207" t="s">
        <v>81</v>
      </c>
      <c r="H2038" s="207" t="s">
        <v>328</v>
      </c>
      <c r="I2038" s="209">
        <v>163963.6</v>
      </c>
      <c r="J2038" s="204"/>
      <c r="K2038" s="210" t="s">
        <v>292</v>
      </c>
      <c r="L2038" s="78"/>
      <c r="M2038" s="78"/>
      <c r="N2038" s="78"/>
      <c r="O2038" s="149"/>
    </row>
    <row r="2039" spans="1:15" ht="15" customHeight="1" x14ac:dyDescent="0.35">
      <c r="A2039" s="201" t="s">
        <v>658</v>
      </c>
      <c r="B2039" s="207" t="s">
        <v>659</v>
      </c>
      <c r="C2039" s="208" t="s">
        <v>286</v>
      </c>
      <c r="D2039" s="207" t="s">
        <v>287</v>
      </c>
      <c r="E2039" s="207" t="s">
        <v>312</v>
      </c>
      <c r="F2039" s="207" t="s">
        <v>313</v>
      </c>
      <c r="G2039" s="207" t="s">
        <v>81</v>
      </c>
      <c r="H2039" s="207" t="s">
        <v>328</v>
      </c>
      <c r="I2039" s="209">
        <v>11414.22</v>
      </c>
      <c r="J2039" s="204"/>
      <c r="K2039" s="210" t="s">
        <v>306</v>
      </c>
      <c r="L2039" s="78"/>
      <c r="M2039" s="78"/>
      <c r="N2039" s="78"/>
      <c r="O2039" s="149"/>
    </row>
    <row r="2040" spans="1:15" ht="15" customHeight="1" x14ac:dyDescent="0.35">
      <c r="A2040" s="201" t="s">
        <v>658</v>
      </c>
      <c r="B2040" s="207" t="s">
        <v>659</v>
      </c>
      <c r="C2040" s="208" t="s">
        <v>286</v>
      </c>
      <c r="D2040" s="207" t="s">
        <v>287</v>
      </c>
      <c r="E2040" s="207" t="s">
        <v>312</v>
      </c>
      <c r="F2040" s="207" t="s">
        <v>313</v>
      </c>
      <c r="G2040" s="207" t="s">
        <v>662</v>
      </c>
      <c r="H2040" s="207" t="s">
        <v>243</v>
      </c>
      <c r="I2040" s="209">
        <v>2089.4</v>
      </c>
      <c r="J2040" s="204"/>
      <c r="K2040" s="210" t="s">
        <v>306</v>
      </c>
      <c r="L2040" s="78"/>
      <c r="M2040" s="78"/>
      <c r="N2040" s="78"/>
      <c r="O2040" s="149"/>
    </row>
    <row r="2041" spans="1:15" ht="15" customHeight="1" x14ac:dyDescent="0.35">
      <c r="A2041" s="201" t="s">
        <v>658</v>
      </c>
      <c r="B2041" s="207" t="s">
        <v>659</v>
      </c>
      <c r="C2041" s="208" t="s">
        <v>286</v>
      </c>
      <c r="D2041" s="207" t="s">
        <v>287</v>
      </c>
      <c r="E2041" s="207" t="s">
        <v>454</v>
      </c>
      <c r="F2041" s="207" t="s">
        <v>455</v>
      </c>
      <c r="G2041" s="207" t="s">
        <v>81</v>
      </c>
      <c r="H2041" s="207" t="s">
        <v>328</v>
      </c>
      <c r="I2041" s="209">
        <v>-1164630</v>
      </c>
      <c r="J2041" s="204"/>
      <c r="K2041" s="210" t="s">
        <v>317</v>
      </c>
      <c r="L2041" s="78"/>
      <c r="M2041" s="78"/>
      <c r="N2041" s="78"/>
      <c r="O2041" s="149"/>
    </row>
    <row r="2042" spans="1:15" ht="15" customHeight="1" x14ac:dyDescent="0.35">
      <c r="A2042" s="201" t="s">
        <v>658</v>
      </c>
      <c r="B2042" s="207" t="s">
        <v>659</v>
      </c>
      <c r="C2042" s="208" t="s">
        <v>286</v>
      </c>
      <c r="D2042" s="207" t="s">
        <v>287</v>
      </c>
      <c r="E2042" s="207" t="s">
        <v>401</v>
      </c>
      <c r="F2042" s="207" t="s">
        <v>402</v>
      </c>
      <c r="G2042" s="207" t="s">
        <v>81</v>
      </c>
      <c r="H2042" s="207" t="s">
        <v>328</v>
      </c>
      <c r="I2042" s="209">
        <v>-514167</v>
      </c>
      <c r="J2042" s="204"/>
      <c r="K2042" s="210" t="s">
        <v>311</v>
      </c>
      <c r="L2042" s="78"/>
      <c r="M2042" s="78"/>
      <c r="N2042" s="78"/>
      <c r="O2042" s="149"/>
    </row>
    <row r="2043" spans="1:15" ht="15" customHeight="1" x14ac:dyDescent="0.35">
      <c r="A2043" s="201" t="s">
        <v>658</v>
      </c>
      <c r="B2043" s="207" t="s">
        <v>659</v>
      </c>
      <c r="C2043" s="208" t="s">
        <v>286</v>
      </c>
      <c r="D2043" s="207" t="s">
        <v>287</v>
      </c>
      <c r="E2043" s="207" t="s">
        <v>456</v>
      </c>
      <c r="F2043" s="207" t="s">
        <v>457</v>
      </c>
      <c r="G2043" s="207" t="s">
        <v>81</v>
      </c>
      <c r="H2043" s="207" t="s">
        <v>328</v>
      </c>
      <c r="I2043" s="209">
        <v>-600933</v>
      </c>
      <c r="J2043" s="204"/>
      <c r="K2043" s="210" t="s">
        <v>311</v>
      </c>
      <c r="L2043" s="78"/>
      <c r="M2043" s="78"/>
      <c r="N2043" s="78"/>
      <c r="O2043" s="149"/>
    </row>
    <row r="2044" spans="1:15" ht="15" customHeight="1" x14ac:dyDescent="0.35">
      <c r="A2044" s="201" t="s">
        <v>658</v>
      </c>
      <c r="B2044" s="207" t="s">
        <v>659</v>
      </c>
      <c r="C2044" s="208" t="s">
        <v>286</v>
      </c>
      <c r="D2044" s="207" t="s">
        <v>287</v>
      </c>
      <c r="E2044" s="207" t="s">
        <v>496</v>
      </c>
      <c r="F2044" s="207" t="s">
        <v>497</v>
      </c>
      <c r="G2044" s="207" t="s">
        <v>81</v>
      </c>
      <c r="H2044" s="207" t="s">
        <v>328</v>
      </c>
      <c r="I2044" s="209">
        <v>8936</v>
      </c>
      <c r="J2044" s="204"/>
      <c r="K2044" s="210" t="s">
        <v>311</v>
      </c>
      <c r="L2044" s="78"/>
      <c r="M2044" s="78"/>
      <c r="N2044" s="78"/>
      <c r="O2044" s="149"/>
    </row>
    <row r="2045" spans="1:15" ht="15" customHeight="1" x14ac:dyDescent="0.35">
      <c r="A2045" s="201" t="s">
        <v>658</v>
      </c>
      <c r="B2045" s="207" t="s">
        <v>659</v>
      </c>
      <c r="C2045" s="208" t="s">
        <v>286</v>
      </c>
      <c r="D2045" s="207" t="s">
        <v>287</v>
      </c>
      <c r="E2045" s="207" t="s">
        <v>320</v>
      </c>
      <c r="F2045" s="207" t="s">
        <v>313</v>
      </c>
      <c r="G2045" s="207" t="s">
        <v>81</v>
      </c>
      <c r="H2045" s="207" t="s">
        <v>328</v>
      </c>
      <c r="I2045" s="209">
        <v>-11414.22</v>
      </c>
      <c r="J2045" s="204"/>
      <c r="K2045" s="210" t="s">
        <v>314</v>
      </c>
      <c r="L2045" s="78"/>
      <c r="M2045" s="78"/>
      <c r="N2045" s="78"/>
      <c r="O2045" s="149"/>
    </row>
    <row r="2046" spans="1:15" ht="15" customHeight="1" x14ac:dyDescent="0.35">
      <c r="A2046" s="201" t="s">
        <v>658</v>
      </c>
      <c r="B2046" s="207" t="s">
        <v>659</v>
      </c>
      <c r="C2046" s="208" t="s">
        <v>286</v>
      </c>
      <c r="D2046" s="207" t="s">
        <v>287</v>
      </c>
      <c r="E2046" s="207" t="s">
        <v>320</v>
      </c>
      <c r="F2046" s="207" t="s">
        <v>313</v>
      </c>
      <c r="G2046" s="207" t="s">
        <v>662</v>
      </c>
      <c r="H2046" s="207" t="s">
        <v>243</v>
      </c>
      <c r="I2046" s="209">
        <v>-2089.4</v>
      </c>
      <c r="J2046" s="204"/>
      <c r="K2046" s="210" t="s">
        <v>314</v>
      </c>
      <c r="L2046" s="78"/>
      <c r="M2046" s="78"/>
      <c r="N2046" s="78"/>
      <c r="O2046" s="149"/>
    </row>
    <row r="2047" spans="1:15" ht="15" customHeight="1" x14ac:dyDescent="0.35">
      <c r="A2047" s="201" t="s">
        <v>658</v>
      </c>
      <c r="B2047" s="207" t="s">
        <v>659</v>
      </c>
      <c r="C2047" s="208" t="s">
        <v>458</v>
      </c>
      <c r="D2047" s="207" t="s">
        <v>459</v>
      </c>
      <c r="E2047" s="207" t="s">
        <v>373</v>
      </c>
      <c r="F2047" s="207" t="s">
        <v>374</v>
      </c>
      <c r="G2047" s="207" t="s">
        <v>81</v>
      </c>
      <c r="H2047" s="207" t="s">
        <v>328</v>
      </c>
      <c r="I2047" s="209">
        <v>293717.39</v>
      </c>
      <c r="J2047" s="204"/>
      <c r="K2047" s="210" t="s">
        <v>292</v>
      </c>
      <c r="L2047" s="78"/>
      <c r="M2047" s="78"/>
      <c r="N2047" s="78"/>
      <c r="O2047" s="149"/>
    </row>
    <row r="2048" spans="1:15" ht="15" customHeight="1" x14ac:dyDescent="0.35">
      <c r="A2048" s="201" t="s">
        <v>658</v>
      </c>
      <c r="B2048" s="207" t="s">
        <v>659</v>
      </c>
      <c r="C2048" s="208" t="s">
        <v>458</v>
      </c>
      <c r="D2048" s="207" t="s">
        <v>459</v>
      </c>
      <c r="E2048" s="207" t="s">
        <v>375</v>
      </c>
      <c r="F2048" s="207" t="s">
        <v>376</v>
      </c>
      <c r="G2048" s="207" t="s">
        <v>81</v>
      </c>
      <c r="H2048" s="207" t="s">
        <v>328</v>
      </c>
      <c r="I2048" s="209">
        <v>1746.37</v>
      </c>
      <c r="J2048" s="204"/>
      <c r="K2048" s="210" t="s">
        <v>292</v>
      </c>
      <c r="L2048" s="78"/>
      <c r="M2048" s="78"/>
      <c r="N2048" s="78"/>
      <c r="O2048" s="149"/>
    </row>
    <row r="2049" spans="1:15" ht="15" customHeight="1" x14ac:dyDescent="0.35">
      <c r="A2049" s="201" t="s">
        <v>658</v>
      </c>
      <c r="B2049" s="207" t="s">
        <v>659</v>
      </c>
      <c r="C2049" s="208" t="s">
        <v>458</v>
      </c>
      <c r="D2049" s="207" t="s">
        <v>459</v>
      </c>
      <c r="E2049" s="207" t="s">
        <v>312</v>
      </c>
      <c r="F2049" s="207" t="s">
        <v>313</v>
      </c>
      <c r="G2049" s="207" t="s">
        <v>81</v>
      </c>
      <c r="H2049" s="207" t="s">
        <v>328</v>
      </c>
      <c r="I2049" s="209">
        <v>44755.360000000001</v>
      </c>
      <c r="J2049" s="204"/>
      <c r="K2049" s="210" t="s">
        <v>306</v>
      </c>
      <c r="L2049" s="78"/>
      <c r="M2049" s="78"/>
      <c r="N2049" s="78"/>
      <c r="O2049" s="149"/>
    </row>
    <row r="2050" spans="1:15" ht="15" customHeight="1" x14ac:dyDescent="0.35">
      <c r="A2050" s="201" t="s">
        <v>658</v>
      </c>
      <c r="B2050" s="207" t="s">
        <v>659</v>
      </c>
      <c r="C2050" s="208" t="s">
        <v>458</v>
      </c>
      <c r="D2050" s="207" t="s">
        <v>459</v>
      </c>
      <c r="E2050" s="207" t="s">
        <v>419</v>
      </c>
      <c r="F2050" s="207" t="s">
        <v>420</v>
      </c>
      <c r="G2050" s="207" t="s">
        <v>81</v>
      </c>
      <c r="H2050" s="207" t="s">
        <v>328</v>
      </c>
      <c r="I2050" s="209">
        <v>30643.79</v>
      </c>
      <c r="J2050" s="204"/>
      <c r="K2050" s="210" t="s">
        <v>325</v>
      </c>
      <c r="L2050" s="78"/>
      <c r="M2050" s="78"/>
      <c r="N2050" s="78"/>
      <c r="O2050" s="149"/>
    </row>
    <row r="2051" spans="1:15" ht="15" customHeight="1" x14ac:dyDescent="0.35">
      <c r="A2051" s="201" t="s">
        <v>658</v>
      </c>
      <c r="B2051" s="207" t="s">
        <v>659</v>
      </c>
      <c r="C2051" s="208" t="s">
        <v>458</v>
      </c>
      <c r="D2051" s="207" t="s">
        <v>459</v>
      </c>
      <c r="E2051" s="207" t="s">
        <v>460</v>
      </c>
      <c r="F2051" s="207" t="s">
        <v>461</v>
      </c>
      <c r="G2051" s="207" t="s">
        <v>81</v>
      </c>
      <c r="H2051" s="207" t="s">
        <v>328</v>
      </c>
      <c r="I2051" s="209">
        <v>-315766</v>
      </c>
      <c r="J2051" s="204"/>
      <c r="K2051" s="210" t="s">
        <v>315</v>
      </c>
      <c r="L2051" s="78"/>
      <c r="M2051" s="78"/>
      <c r="N2051" s="78"/>
      <c r="O2051" s="149"/>
    </row>
    <row r="2052" spans="1:15" ht="15" customHeight="1" x14ac:dyDescent="0.35">
      <c r="A2052" s="201" t="s">
        <v>658</v>
      </c>
      <c r="B2052" s="207" t="s">
        <v>659</v>
      </c>
      <c r="C2052" s="208" t="s">
        <v>458</v>
      </c>
      <c r="D2052" s="207" t="s">
        <v>459</v>
      </c>
      <c r="E2052" s="207" t="s">
        <v>320</v>
      </c>
      <c r="F2052" s="207" t="s">
        <v>313</v>
      </c>
      <c r="G2052" s="207" t="s">
        <v>81</v>
      </c>
      <c r="H2052" s="207" t="s">
        <v>328</v>
      </c>
      <c r="I2052" s="209">
        <v>-44755.360000000001</v>
      </c>
      <c r="J2052" s="204"/>
      <c r="K2052" s="210" t="s">
        <v>314</v>
      </c>
      <c r="L2052" s="78"/>
      <c r="M2052" s="78"/>
      <c r="N2052" s="78"/>
      <c r="O2052" s="149"/>
    </row>
    <row r="2053" spans="1:15" ht="15" customHeight="1" x14ac:dyDescent="0.35">
      <c r="A2053" s="201" t="s">
        <v>658</v>
      </c>
      <c r="B2053" s="207" t="s">
        <v>659</v>
      </c>
      <c r="C2053" s="208" t="s">
        <v>458</v>
      </c>
      <c r="D2053" s="207" t="s">
        <v>459</v>
      </c>
      <c r="E2053" s="207" t="s">
        <v>430</v>
      </c>
      <c r="F2053" s="207" t="s">
        <v>431</v>
      </c>
      <c r="G2053" s="207" t="s">
        <v>81</v>
      </c>
      <c r="H2053" s="207" t="s">
        <v>328</v>
      </c>
      <c r="I2053" s="209">
        <v>-12004.91</v>
      </c>
      <c r="J2053" s="204"/>
      <c r="K2053" s="210" t="s">
        <v>325</v>
      </c>
      <c r="L2053" s="78"/>
      <c r="M2053" s="78"/>
      <c r="N2053" s="78"/>
      <c r="O2053" s="149"/>
    </row>
    <row r="2054" spans="1:15" ht="15" customHeight="1" x14ac:dyDescent="0.35">
      <c r="A2054" s="201" t="s">
        <v>663</v>
      </c>
      <c r="B2054" s="207" t="s">
        <v>664</v>
      </c>
      <c r="C2054" s="208" t="s">
        <v>286</v>
      </c>
      <c r="D2054" s="207" t="s">
        <v>287</v>
      </c>
      <c r="E2054" s="207" t="s">
        <v>345</v>
      </c>
      <c r="F2054" s="207" t="s">
        <v>346</v>
      </c>
      <c r="G2054" s="207" t="s">
        <v>81</v>
      </c>
      <c r="H2054" s="207" t="s">
        <v>328</v>
      </c>
      <c r="I2054" s="209">
        <v>6575094.8600000003</v>
      </c>
      <c r="J2054" s="204"/>
      <c r="K2054" s="210" t="s">
        <v>293</v>
      </c>
      <c r="L2054" s="78"/>
      <c r="M2054" s="78"/>
      <c r="N2054" s="78"/>
      <c r="O2054" s="149"/>
    </row>
    <row r="2055" spans="1:15" ht="15" customHeight="1" x14ac:dyDescent="0.35">
      <c r="A2055" s="201" t="s">
        <v>663</v>
      </c>
      <c r="B2055" s="207" t="s">
        <v>664</v>
      </c>
      <c r="C2055" s="208" t="s">
        <v>286</v>
      </c>
      <c r="D2055" s="207" t="s">
        <v>287</v>
      </c>
      <c r="E2055" s="207" t="s">
        <v>363</v>
      </c>
      <c r="F2055" s="207" t="s">
        <v>364</v>
      </c>
      <c r="G2055" s="207" t="s">
        <v>81</v>
      </c>
      <c r="H2055" s="207" t="s">
        <v>328</v>
      </c>
      <c r="I2055" s="209">
        <v>328462.99</v>
      </c>
      <c r="J2055" s="204"/>
      <c r="K2055" s="210" t="s">
        <v>293</v>
      </c>
      <c r="L2055" s="78"/>
      <c r="M2055" s="78"/>
      <c r="N2055" s="78"/>
      <c r="O2055" s="149"/>
    </row>
    <row r="2056" spans="1:15" ht="15" customHeight="1" x14ac:dyDescent="0.35">
      <c r="A2056" s="201" t="s">
        <v>663</v>
      </c>
      <c r="B2056" s="207" t="s">
        <v>664</v>
      </c>
      <c r="C2056" s="208" t="s">
        <v>286</v>
      </c>
      <c r="D2056" s="207" t="s">
        <v>287</v>
      </c>
      <c r="E2056" s="207" t="s">
        <v>488</v>
      </c>
      <c r="F2056" s="207" t="s">
        <v>489</v>
      </c>
      <c r="G2056" s="207" t="s">
        <v>81</v>
      </c>
      <c r="H2056" s="207" t="s">
        <v>328</v>
      </c>
      <c r="I2056" s="209">
        <v>197.12</v>
      </c>
      <c r="J2056" s="204"/>
      <c r="K2056" s="210" t="s">
        <v>293</v>
      </c>
      <c r="L2056" s="78"/>
      <c r="M2056" s="78"/>
      <c r="N2056" s="78"/>
      <c r="O2056" s="149"/>
    </row>
    <row r="2057" spans="1:15" ht="15" customHeight="1" x14ac:dyDescent="0.35">
      <c r="A2057" s="201" t="s">
        <v>663</v>
      </c>
      <c r="B2057" s="207" t="s">
        <v>664</v>
      </c>
      <c r="C2057" s="208" t="s">
        <v>286</v>
      </c>
      <c r="D2057" s="207" t="s">
        <v>287</v>
      </c>
      <c r="E2057" s="207" t="s">
        <v>365</v>
      </c>
      <c r="F2057" s="207" t="s">
        <v>366</v>
      </c>
      <c r="G2057" s="207" t="s">
        <v>81</v>
      </c>
      <c r="H2057" s="207" t="s">
        <v>328</v>
      </c>
      <c r="I2057" s="209">
        <v>63398.16</v>
      </c>
      <c r="J2057" s="204"/>
      <c r="K2057" s="210" t="s">
        <v>293</v>
      </c>
      <c r="L2057" s="78"/>
      <c r="M2057" s="78"/>
      <c r="N2057" s="78"/>
      <c r="O2057" s="149"/>
    </row>
    <row r="2058" spans="1:15" ht="15" customHeight="1" x14ac:dyDescent="0.35">
      <c r="A2058" s="201" t="s">
        <v>663</v>
      </c>
      <c r="B2058" s="207" t="s">
        <v>664</v>
      </c>
      <c r="C2058" s="208" t="s">
        <v>286</v>
      </c>
      <c r="D2058" s="207" t="s">
        <v>287</v>
      </c>
      <c r="E2058" s="207" t="s">
        <v>365</v>
      </c>
      <c r="F2058" s="207" t="s">
        <v>366</v>
      </c>
      <c r="G2058" s="207" t="s">
        <v>421</v>
      </c>
      <c r="H2058" s="207" t="s">
        <v>422</v>
      </c>
      <c r="I2058" s="209">
        <v>63711.92</v>
      </c>
      <c r="J2058" s="204"/>
      <c r="K2058" s="210" t="s">
        <v>324</v>
      </c>
      <c r="L2058" s="78"/>
      <c r="M2058" s="78"/>
      <c r="N2058" s="78"/>
      <c r="O2058" s="149"/>
    </row>
    <row r="2059" spans="1:15" ht="15" customHeight="1" x14ac:dyDescent="0.35">
      <c r="A2059" s="201" t="s">
        <v>663</v>
      </c>
      <c r="B2059" s="207" t="s">
        <v>664</v>
      </c>
      <c r="C2059" s="208" t="s">
        <v>286</v>
      </c>
      <c r="D2059" s="207" t="s">
        <v>287</v>
      </c>
      <c r="E2059" s="207" t="s">
        <v>444</v>
      </c>
      <c r="F2059" s="207" t="s">
        <v>445</v>
      </c>
      <c r="G2059" s="207" t="s">
        <v>81</v>
      </c>
      <c r="H2059" s="207" t="s">
        <v>328</v>
      </c>
      <c r="I2059" s="209">
        <v>30655.05</v>
      </c>
      <c r="J2059" s="204"/>
      <c r="K2059" s="210" t="s">
        <v>293</v>
      </c>
      <c r="L2059" s="78"/>
      <c r="M2059" s="78"/>
      <c r="N2059" s="78"/>
      <c r="O2059" s="149"/>
    </row>
    <row r="2060" spans="1:15" ht="15" customHeight="1" x14ac:dyDescent="0.35">
      <c r="A2060" s="201" t="s">
        <v>663</v>
      </c>
      <c r="B2060" s="207" t="s">
        <v>664</v>
      </c>
      <c r="C2060" s="208" t="s">
        <v>286</v>
      </c>
      <c r="D2060" s="207" t="s">
        <v>287</v>
      </c>
      <c r="E2060" s="207" t="s">
        <v>347</v>
      </c>
      <c r="F2060" s="207" t="s">
        <v>348</v>
      </c>
      <c r="G2060" s="207" t="s">
        <v>81</v>
      </c>
      <c r="H2060" s="207" t="s">
        <v>328</v>
      </c>
      <c r="I2060" s="209">
        <v>45</v>
      </c>
      <c r="J2060" s="204"/>
      <c r="K2060" s="210" t="s">
        <v>293</v>
      </c>
      <c r="L2060" s="78"/>
      <c r="M2060" s="78"/>
      <c r="N2060" s="78"/>
      <c r="O2060" s="149"/>
    </row>
    <row r="2061" spans="1:15" ht="15" customHeight="1" x14ac:dyDescent="0.35">
      <c r="A2061" s="201" t="s">
        <v>663</v>
      </c>
      <c r="B2061" s="207" t="s">
        <v>664</v>
      </c>
      <c r="C2061" s="208" t="s">
        <v>286</v>
      </c>
      <c r="D2061" s="207" t="s">
        <v>287</v>
      </c>
      <c r="E2061" s="207" t="s">
        <v>446</v>
      </c>
      <c r="F2061" s="207" t="s">
        <v>447</v>
      </c>
      <c r="G2061" s="207" t="s">
        <v>81</v>
      </c>
      <c r="H2061" s="207" t="s">
        <v>328</v>
      </c>
      <c r="I2061" s="209">
        <v>23742.01</v>
      </c>
      <c r="J2061" s="204"/>
      <c r="K2061" s="210" t="s">
        <v>293</v>
      </c>
      <c r="L2061" s="78"/>
      <c r="M2061" s="78"/>
      <c r="N2061" s="78"/>
      <c r="O2061" s="149"/>
    </row>
    <row r="2062" spans="1:15" ht="15" customHeight="1" x14ac:dyDescent="0.35">
      <c r="A2062" s="201" t="s">
        <v>663</v>
      </c>
      <c r="B2062" s="207" t="s">
        <v>664</v>
      </c>
      <c r="C2062" s="208" t="s">
        <v>286</v>
      </c>
      <c r="D2062" s="207" t="s">
        <v>287</v>
      </c>
      <c r="E2062" s="207" t="s">
        <v>349</v>
      </c>
      <c r="F2062" s="207" t="s">
        <v>350</v>
      </c>
      <c r="G2062" s="207" t="s">
        <v>81</v>
      </c>
      <c r="H2062" s="207" t="s">
        <v>328</v>
      </c>
      <c r="I2062" s="209">
        <v>971677.29</v>
      </c>
      <c r="J2062" s="204"/>
      <c r="K2062" s="210" t="s">
        <v>296</v>
      </c>
      <c r="L2062" s="78"/>
      <c r="M2062" s="78"/>
      <c r="N2062" s="78"/>
      <c r="O2062" s="149"/>
    </row>
    <row r="2063" spans="1:15" ht="15" customHeight="1" x14ac:dyDescent="0.35">
      <c r="A2063" s="201" t="s">
        <v>663</v>
      </c>
      <c r="B2063" s="207" t="s">
        <v>664</v>
      </c>
      <c r="C2063" s="208" t="s">
        <v>286</v>
      </c>
      <c r="D2063" s="207" t="s">
        <v>287</v>
      </c>
      <c r="E2063" s="207" t="s">
        <v>349</v>
      </c>
      <c r="F2063" s="207" t="s">
        <v>350</v>
      </c>
      <c r="G2063" s="207" t="s">
        <v>421</v>
      </c>
      <c r="H2063" s="207" t="s">
        <v>422</v>
      </c>
      <c r="I2063" s="209">
        <v>6266.05</v>
      </c>
      <c r="J2063" s="204"/>
      <c r="K2063" s="210" t="s">
        <v>324</v>
      </c>
      <c r="L2063" s="78"/>
      <c r="M2063" s="78"/>
      <c r="N2063" s="78"/>
      <c r="O2063" s="149"/>
    </row>
    <row r="2064" spans="1:15" ht="15" customHeight="1" x14ac:dyDescent="0.35">
      <c r="A2064" s="201" t="s">
        <v>663</v>
      </c>
      <c r="B2064" s="207" t="s">
        <v>664</v>
      </c>
      <c r="C2064" s="208" t="s">
        <v>286</v>
      </c>
      <c r="D2064" s="207" t="s">
        <v>287</v>
      </c>
      <c r="E2064" s="207" t="s">
        <v>351</v>
      </c>
      <c r="F2064" s="207" t="s">
        <v>352</v>
      </c>
      <c r="G2064" s="207" t="s">
        <v>81</v>
      </c>
      <c r="H2064" s="207" t="s">
        <v>328</v>
      </c>
      <c r="I2064" s="209">
        <v>10234.61</v>
      </c>
      <c r="J2064" s="204"/>
      <c r="K2064" s="210" t="s">
        <v>293</v>
      </c>
      <c r="L2064" s="78"/>
      <c r="M2064" s="78"/>
      <c r="N2064" s="78"/>
      <c r="O2064" s="149"/>
    </row>
    <row r="2065" spans="1:15" ht="15" customHeight="1" x14ac:dyDescent="0.35">
      <c r="A2065" s="201" t="s">
        <v>663</v>
      </c>
      <c r="B2065" s="207" t="s">
        <v>664</v>
      </c>
      <c r="C2065" s="208" t="s">
        <v>286</v>
      </c>
      <c r="D2065" s="207" t="s">
        <v>287</v>
      </c>
      <c r="E2065" s="207" t="s">
        <v>353</v>
      </c>
      <c r="F2065" s="207" t="s">
        <v>354</v>
      </c>
      <c r="G2065" s="207" t="s">
        <v>81</v>
      </c>
      <c r="H2065" s="207" t="s">
        <v>328</v>
      </c>
      <c r="I2065" s="209">
        <v>-10234.61</v>
      </c>
      <c r="J2065" s="204"/>
      <c r="K2065" s="210" t="s">
        <v>293</v>
      </c>
      <c r="L2065" s="78"/>
      <c r="M2065" s="78"/>
      <c r="N2065" s="78"/>
      <c r="O2065" s="149"/>
    </row>
    <row r="2066" spans="1:15" ht="15" customHeight="1" x14ac:dyDescent="0.35">
      <c r="A2066" s="201" t="s">
        <v>663</v>
      </c>
      <c r="B2066" s="207" t="s">
        <v>664</v>
      </c>
      <c r="C2066" s="208" t="s">
        <v>286</v>
      </c>
      <c r="D2066" s="207" t="s">
        <v>287</v>
      </c>
      <c r="E2066" s="207" t="s">
        <v>355</v>
      </c>
      <c r="F2066" s="207" t="s">
        <v>356</v>
      </c>
      <c r="G2066" s="207" t="s">
        <v>81</v>
      </c>
      <c r="H2066" s="207" t="s">
        <v>328</v>
      </c>
      <c r="I2066" s="209">
        <v>1054205.82</v>
      </c>
      <c r="J2066" s="204"/>
      <c r="K2066" s="210" t="s">
        <v>301</v>
      </c>
      <c r="L2066" s="78"/>
      <c r="M2066" s="78"/>
      <c r="N2066" s="78"/>
      <c r="O2066" s="149"/>
    </row>
    <row r="2067" spans="1:15" ht="15" customHeight="1" x14ac:dyDescent="0.35">
      <c r="A2067" s="201" t="s">
        <v>663</v>
      </c>
      <c r="B2067" s="207" t="s">
        <v>664</v>
      </c>
      <c r="C2067" s="208" t="s">
        <v>286</v>
      </c>
      <c r="D2067" s="207" t="s">
        <v>287</v>
      </c>
      <c r="E2067" s="207" t="s">
        <v>355</v>
      </c>
      <c r="F2067" s="207" t="s">
        <v>356</v>
      </c>
      <c r="G2067" s="207" t="s">
        <v>421</v>
      </c>
      <c r="H2067" s="207" t="s">
        <v>422</v>
      </c>
      <c r="I2067" s="209">
        <v>9866.9599999999991</v>
      </c>
      <c r="J2067" s="204"/>
      <c r="K2067" s="210" t="s">
        <v>324</v>
      </c>
      <c r="L2067" s="78"/>
      <c r="M2067" s="78"/>
      <c r="N2067" s="78"/>
      <c r="O2067" s="149"/>
    </row>
    <row r="2068" spans="1:15" ht="15" customHeight="1" x14ac:dyDescent="0.35">
      <c r="A2068" s="201" t="s">
        <v>663</v>
      </c>
      <c r="B2068" s="207" t="s">
        <v>664</v>
      </c>
      <c r="C2068" s="208" t="s">
        <v>286</v>
      </c>
      <c r="D2068" s="207" t="s">
        <v>287</v>
      </c>
      <c r="E2068" s="207" t="s">
        <v>415</v>
      </c>
      <c r="F2068" s="207" t="s">
        <v>416</v>
      </c>
      <c r="G2068" s="207" t="s">
        <v>81</v>
      </c>
      <c r="H2068" s="207" t="s">
        <v>328</v>
      </c>
      <c r="I2068" s="209">
        <v>4599.03</v>
      </c>
      <c r="J2068" s="204"/>
      <c r="K2068" s="210" t="s">
        <v>292</v>
      </c>
      <c r="L2068" s="78"/>
      <c r="M2068" s="78"/>
      <c r="N2068" s="78"/>
      <c r="O2068" s="149"/>
    </row>
    <row r="2069" spans="1:15" ht="15" customHeight="1" x14ac:dyDescent="0.35">
      <c r="A2069" s="201" t="s">
        <v>663</v>
      </c>
      <c r="B2069" s="207" t="s">
        <v>664</v>
      </c>
      <c r="C2069" s="208" t="s">
        <v>286</v>
      </c>
      <c r="D2069" s="207" t="s">
        <v>287</v>
      </c>
      <c r="E2069" s="207" t="s">
        <v>415</v>
      </c>
      <c r="F2069" s="207" t="s">
        <v>416</v>
      </c>
      <c r="G2069" s="207" t="s">
        <v>421</v>
      </c>
      <c r="H2069" s="207" t="s">
        <v>422</v>
      </c>
      <c r="I2069" s="209">
        <v>6063</v>
      </c>
      <c r="J2069" s="204"/>
      <c r="K2069" s="210" t="s">
        <v>324</v>
      </c>
      <c r="L2069" s="78"/>
      <c r="M2069" s="78"/>
      <c r="N2069" s="78"/>
      <c r="O2069" s="149"/>
    </row>
    <row r="2070" spans="1:15" ht="15" customHeight="1" x14ac:dyDescent="0.35">
      <c r="A2070" s="201" t="s">
        <v>663</v>
      </c>
      <c r="B2070" s="207" t="s">
        <v>664</v>
      </c>
      <c r="C2070" s="208" t="s">
        <v>286</v>
      </c>
      <c r="D2070" s="207" t="s">
        <v>287</v>
      </c>
      <c r="E2070" s="207" t="s">
        <v>448</v>
      </c>
      <c r="F2070" s="207" t="s">
        <v>449</v>
      </c>
      <c r="G2070" s="207" t="s">
        <v>81</v>
      </c>
      <c r="H2070" s="207" t="s">
        <v>328</v>
      </c>
      <c r="I2070" s="209">
        <v>11293.81</v>
      </c>
      <c r="J2070" s="204"/>
      <c r="K2070" s="210" t="s">
        <v>292</v>
      </c>
      <c r="L2070" s="78"/>
      <c r="M2070" s="78"/>
      <c r="N2070" s="78"/>
      <c r="O2070" s="149"/>
    </row>
    <row r="2071" spans="1:15" ht="15" customHeight="1" x14ac:dyDescent="0.35">
      <c r="A2071" s="201" t="s">
        <v>663</v>
      </c>
      <c r="B2071" s="207" t="s">
        <v>664</v>
      </c>
      <c r="C2071" s="208" t="s">
        <v>286</v>
      </c>
      <c r="D2071" s="207" t="s">
        <v>287</v>
      </c>
      <c r="E2071" s="207" t="s">
        <v>448</v>
      </c>
      <c r="F2071" s="207" t="s">
        <v>449</v>
      </c>
      <c r="G2071" s="207" t="s">
        <v>421</v>
      </c>
      <c r="H2071" s="207" t="s">
        <v>422</v>
      </c>
      <c r="I2071" s="209">
        <v>37776.21</v>
      </c>
      <c r="J2071" s="204"/>
      <c r="K2071" s="210" t="s">
        <v>324</v>
      </c>
      <c r="L2071" s="78"/>
      <c r="M2071" s="78"/>
      <c r="N2071" s="78"/>
      <c r="O2071" s="149"/>
    </row>
    <row r="2072" spans="1:15" ht="15" customHeight="1" x14ac:dyDescent="0.35">
      <c r="A2072" s="201" t="s">
        <v>663</v>
      </c>
      <c r="B2072" s="207" t="s">
        <v>664</v>
      </c>
      <c r="C2072" s="208" t="s">
        <v>286</v>
      </c>
      <c r="D2072" s="207" t="s">
        <v>287</v>
      </c>
      <c r="E2072" s="207" t="s">
        <v>367</v>
      </c>
      <c r="F2072" s="207" t="s">
        <v>368</v>
      </c>
      <c r="G2072" s="207" t="s">
        <v>81</v>
      </c>
      <c r="H2072" s="207" t="s">
        <v>328</v>
      </c>
      <c r="I2072" s="209">
        <v>5282.43</v>
      </c>
      <c r="J2072" s="204"/>
      <c r="K2072" s="210" t="s">
        <v>292</v>
      </c>
      <c r="L2072" s="78"/>
      <c r="M2072" s="78"/>
      <c r="N2072" s="78"/>
      <c r="O2072" s="149"/>
    </row>
    <row r="2073" spans="1:15" ht="15" customHeight="1" x14ac:dyDescent="0.35">
      <c r="A2073" s="201" t="s">
        <v>663</v>
      </c>
      <c r="B2073" s="207" t="s">
        <v>664</v>
      </c>
      <c r="C2073" s="208" t="s">
        <v>286</v>
      </c>
      <c r="D2073" s="207" t="s">
        <v>287</v>
      </c>
      <c r="E2073" s="207" t="s">
        <v>375</v>
      </c>
      <c r="F2073" s="207" t="s">
        <v>376</v>
      </c>
      <c r="G2073" s="207" t="s">
        <v>81</v>
      </c>
      <c r="H2073" s="207" t="s">
        <v>328</v>
      </c>
      <c r="I2073" s="209">
        <v>20859.7</v>
      </c>
      <c r="J2073" s="204"/>
      <c r="K2073" s="210" t="s">
        <v>292</v>
      </c>
      <c r="L2073" s="78"/>
      <c r="M2073" s="78"/>
      <c r="N2073" s="78"/>
      <c r="O2073" s="149"/>
    </row>
    <row r="2074" spans="1:15" ht="15" customHeight="1" x14ac:dyDescent="0.35">
      <c r="A2074" s="201" t="s">
        <v>663</v>
      </c>
      <c r="B2074" s="207" t="s">
        <v>664</v>
      </c>
      <c r="C2074" s="208" t="s">
        <v>286</v>
      </c>
      <c r="D2074" s="207" t="s">
        <v>287</v>
      </c>
      <c r="E2074" s="207" t="s">
        <v>375</v>
      </c>
      <c r="F2074" s="207" t="s">
        <v>376</v>
      </c>
      <c r="G2074" s="207" t="s">
        <v>421</v>
      </c>
      <c r="H2074" s="207" t="s">
        <v>422</v>
      </c>
      <c r="I2074" s="209">
        <v>1069.5999999999999</v>
      </c>
      <c r="J2074" s="204"/>
      <c r="K2074" s="210" t="s">
        <v>324</v>
      </c>
      <c r="L2074" s="78"/>
      <c r="M2074" s="78"/>
      <c r="N2074" s="78"/>
      <c r="O2074" s="149"/>
    </row>
    <row r="2075" spans="1:15" ht="15" customHeight="1" x14ac:dyDescent="0.35">
      <c r="A2075" s="201" t="s">
        <v>663</v>
      </c>
      <c r="B2075" s="207" t="s">
        <v>664</v>
      </c>
      <c r="C2075" s="208" t="s">
        <v>286</v>
      </c>
      <c r="D2075" s="207" t="s">
        <v>287</v>
      </c>
      <c r="E2075" s="207" t="s">
        <v>288</v>
      </c>
      <c r="F2075" s="207" t="s">
        <v>289</v>
      </c>
      <c r="G2075" s="207" t="s">
        <v>81</v>
      </c>
      <c r="H2075" s="207" t="s">
        <v>328</v>
      </c>
      <c r="I2075" s="209">
        <v>3612</v>
      </c>
      <c r="J2075" s="204"/>
      <c r="K2075" s="210" t="s">
        <v>292</v>
      </c>
      <c r="L2075" s="78"/>
      <c r="M2075" s="78"/>
      <c r="N2075" s="78"/>
      <c r="O2075" s="149"/>
    </row>
    <row r="2076" spans="1:15" ht="15" customHeight="1" x14ac:dyDescent="0.35">
      <c r="A2076" s="201" t="s">
        <v>663</v>
      </c>
      <c r="B2076" s="207" t="s">
        <v>664</v>
      </c>
      <c r="C2076" s="208" t="s">
        <v>286</v>
      </c>
      <c r="D2076" s="207" t="s">
        <v>287</v>
      </c>
      <c r="E2076" s="207" t="s">
        <v>379</v>
      </c>
      <c r="F2076" s="207" t="s">
        <v>380</v>
      </c>
      <c r="G2076" s="207" t="s">
        <v>81</v>
      </c>
      <c r="H2076" s="207" t="s">
        <v>328</v>
      </c>
      <c r="I2076" s="209">
        <v>7786</v>
      </c>
      <c r="J2076" s="204"/>
      <c r="K2076" s="210" t="s">
        <v>292</v>
      </c>
      <c r="L2076" s="78"/>
      <c r="M2076" s="78"/>
      <c r="N2076" s="78"/>
      <c r="O2076" s="149"/>
    </row>
    <row r="2077" spans="1:15" ht="15" customHeight="1" x14ac:dyDescent="0.35">
      <c r="A2077" s="201" t="s">
        <v>663</v>
      </c>
      <c r="B2077" s="207" t="s">
        <v>664</v>
      </c>
      <c r="C2077" s="208" t="s">
        <v>286</v>
      </c>
      <c r="D2077" s="207" t="s">
        <v>287</v>
      </c>
      <c r="E2077" s="207" t="s">
        <v>379</v>
      </c>
      <c r="F2077" s="207" t="s">
        <v>380</v>
      </c>
      <c r="G2077" s="207" t="s">
        <v>421</v>
      </c>
      <c r="H2077" s="207" t="s">
        <v>422</v>
      </c>
      <c r="I2077" s="209">
        <v>690</v>
      </c>
      <c r="J2077" s="204"/>
      <c r="K2077" s="210" t="s">
        <v>324</v>
      </c>
      <c r="L2077" s="78"/>
      <c r="M2077" s="78"/>
      <c r="N2077" s="78"/>
      <c r="O2077" s="149"/>
    </row>
    <row r="2078" spans="1:15" ht="15" customHeight="1" x14ac:dyDescent="0.35">
      <c r="A2078" s="201" t="s">
        <v>663</v>
      </c>
      <c r="B2078" s="207" t="s">
        <v>664</v>
      </c>
      <c r="C2078" s="208" t="s">
        <v>286</v>
      </c>
      <c r="D2078" s="207" t="s">
        <v>287</v>
      </c>
      <c r="E2078" s="207" t="s">
        <v>357</v>
      </c>
      <c r="F2078" s="207" t="s">
        <v>358</v>
      </c>
      <c r="G2078" s="207" t="s">
        <v>81</v>
      </c>
      <c r="H2078" s="207" t="s">
        <v>328</v>
      </c>
      <c r="I2078" s="209">
        <v>105</v>
      </c>
      <c r="J2078" s="204"/>
      <c r="K2078" s="210" t="s">
        <v>292</v>
      </c>
      <c r="L2078" s="78"/>
      <c r="M2078" s="78"/>
      <c r="N2078" s="78"/>
      <c r="O2078" s="149"/>
    </row>
    <row r="2079" spans="1:15" ht="15" customHeight="1" x14ac:dyDescent="0.35">
      <c r="A2079" s="201" t="s">
        <v>663</v>
      </c>
      <c r="B2079" s="207" t="s">
        <v>664</v>
      </c>
      <c r="C2079" s="208" t="s">
        <v>286</v>
      </c>
      <c r="D2079" s="207" t="s">
        <v>287</v>
      </c>
      <c r="E2079" s="207" t="s">
        <v>359</v>
      </c>
      <c r="F2079" s="207" t="s">
        <v>360</v>
      </c>
      <c r="G2079" s="207" t="s">
        <v>81</v>
      </c>
      <c r="H2079" s="207" t="s">
        <v>328</v>
      </c>
      <c r="I2079" s="209">
        <v>1131.3900000000001</v>
      </c>
      <c r="J2079" s="204"/>
      <c r="K2079" s="210" t="s">
        <v>292</v>
      </c>
      <c r="L2079" s="78"/>
      <c r="M2079" s="78"/>
      <c r="N2079" s="78"/>
      <c r="O2079" s="149"/>
    </row>
    <row r="2080" spans="1:15" ht="15" customHeight="1" x14ac:dyDescent="0.35">
      <c r="A2080" s="201" t="s">
        <v>663</v>
      </c>
      <c r="B2080" s="207" t="s">
        <v>664</v>
      </c>
      <c r="C2080" s="208" t="s">
        <v>286</v>
      </c>
      <c r="D2080" s="207" t="s">
        <v>287</v>
      </c>
      <c r="E2080" s="207" t="s">
        <v>359</v>
      </c>
      <c r="F2080" s="207" t="s">
        <v>360</v>
      </c>
      <c r="G2080" s="207" t="s">
        <v>421</v>
      </c>
      <c r="H2080" s="207" t="s">
        <v>422</v>
      </c>
      <c r="I2080" s="209">
        <v>128.57</v>
      </c>
      <c r="J2080" s="204"/>
      <c r="K2080" s="210" t="s">
        <v>324</v>
      </c>
      <c r="L2080" s="78"/>
      <c r="M2080" s="78"/>
      <c r="N2080" s="78"/>
      <c r="O2080" s="149"/>
    </row>
    <row r="2081" spans="1:15" ht="15" customHeight="1" x14ac:dyDescent="0.35">
      <c r="A2081" s="201" t="s">
        <v>663</v>
      </c>
      <c r="B2081" s="207" t="s">
        <v>664</v>
      </c>
      <c r="C2081" s="208" t="s">
        <v>286</v>
      </c>
      <c r="D2081" s="207" t="s">
        <v>287</v>
      </c>
      <c r="E2081" s="207" t="s">
        <v>452</v>
      </c>
      <c r="F2081" s="207" t="s">
        <v>453</v>
      </c>
      <c r="G2081" s="207" t="s">
        <v>81</v>
      </c>
      <c r="H2081" s="207" t="s">
        <v>328</v>
      </c>
      <c r="I2081" s="209">
        <v>10649.29</v>
      </c>
      <c r="J2081" s="204"/>
      <c r="K2081" s="210" t="s">
        <v>292</v>
      </c>
      <c r="L2081" s="78"/>
      <c r="M2081" s="78"/>
      <c r="N2081" s="78"/>
      <c r="O2081" s="149"/>
    </row>
    <row r="2082" spans="1:15" ht="15" customHeight="1" x14ac:dyDescent="0.35">
      <c r="A2082" s="201" t="s">
        <v>663</v>
      </c>
      <c r="B2082" s="207" t="s">
        <v>664</v>
      </c>
      <c r="C2082" s="208" t="s">
        <v>286</v>
      </c>
      <c r="D2082" s="207" t="s">
        <v>287</v>
      </c>
      <c r="E2082" s="207" t="s">
        <v>452</v>
      </c>
      <c r="F2082" s="207" t="s">
        <v>453</v>
      </c>
      <c r="G2082" s="207" t="s">
        <v>421</v>
      </c>
      <c r="H2082" s="207" t="s">
        <v>422</v>
      </c>
      <c r="I2082" s="209">
        <v>9916.2000000000007</v>
      </c>
      <c r="J2082" s="204"/>
      <c r="K2082" s="210" t="s">
        <v>324</v>
      </c>
      <c r="L2082" s="78"/>
      <c r="M2082" s="78"/>
      <c r="N2082" s="78"/>
      <c r="O2082" s="149"/>
    </row>
    <row r="2083" spans="1:15" ht="15" customHeight="1" x14ac:dyDescent="0.35">
      <c r="A2083" s="201" t="s">
        <v>663</v>
      </c>
      <c r="B2083" s="207" t="s">
        <v>664</v>
      </c>
      <c r="C2083" s="208" t="s">
        <v>286</v>
      </c>
      <c r="D2083" s="207" t="s">
        <v>287</v>
      </c>
      <c r="E2083" s="207" t="s">
        <v>385</v>
      </c>
      <c r="F2083" s="207" t="s">
        <v>386</v>
      </c>
      <c r="G2083" s="207" t="s">
        <v>81</v>
      </c>
      <c r="H2083" s="207" t="s">
        <v>328</v>
      </c>
      <c r="I2083" s="209">
        <v>700</v>
      </c>
      <c r="J2083" s="204"/>
      <c r="K2083" s="210" t="s">
        <v>292</v>
      </c>
      <c r="L2083" s="78"/>
      <c r="M2083" s="78"/>
      <c r="N2083" s="78"/>
      <c r="O2083" s="149"/>
    </row>
    <row r="2084" spans="1:15" ht="15" customHeight="1" x14ac:dyDescent="0.35">
      <c r="A2084" s="201" t="s">
        <v>663</v>
      </c>
      <c r="B2084" s="207" t="s">
        <v>664</v>
      </c>
      <c r="C2084" s="208" t="s">
        <v>286</v>
      </c>
      <c r="D2084" s="207" t="s">
        <v>287</v>
      </c>
      <c r="E2084" s="207" t="s">
        <v>385</v>
      </c>
      <c r="F2084" s="207" t="s">
        <v>386</v>
      </c>
      <c r="G2084" s="207" t="s">
        <v>484</v>
      </c>
      <c r="H2084" s="207" t="s">
        <v>485</v>
      </c>
      <c r="I2084" s="209">
        <v>6632.73</v>
      </c>
      <c r="J2084" s="204"/>
      <c r="K2084" s="210" t="s">
        <v>292</v>
      </c>
      <c r="L2084" s="78"/>
      <c r="M2084" s="78"/>
      <c r="N2084" s="78"/>
      <c r="O2084" s="149"/>
    </row>
    <row r="2085" spans="1:15" ht="15" customHeight="1" x14ac:dyDescent="0.35">
      <c r="A2085" s="201" t="s">
        <v>663</v>
      </c>
      <c r="B2085" s="207" t="s">
        <v>664</v>
      </c>
      <c r="C2085" s="208" t="s">
        <v>286</v>
      </c>
      <c r="D2085" s="207" t="s">
        <v>287</v>
      </c>
      <c r="E2085" s="207" t="s">
        <v>312</v>
      </c>
      <c r="F2085" s="207" t="s">
        <v>313</v>
      </c>
      <c r="G2085" s="207" t="s">
        <v>81</v>
      </c>
      <c r="H2085" s="207" t="s">
        <v>328</v>
      </c>
      <c r="I2085" s="209">
        <v>10633.09</v>
      </c>
      <c r="J2085" s="204"/>
      <c r="K2085" s="210" t="s">
        <v>306</v>
      </c>
      <c r="L2085" s="78"/>
      <c r="M2085" s="78"/>
      <c r="N2085" s="78"/>
      <c r="O2085" s="149"/>
    </row>
    <row r="2086" spans="1:15" ht="15" customHeight="1" x14ac:dyDescent="0.35">
      <c r="A2086" s="201" t="s">
        <v>663</v>
      </c>
      <c r="B2086" s="207" t="s">
        <v>664</v>
      </c>
      <c r="C2086" s="208" t="s">
        <v>286</v>
      </c>
      <c r="D2086" s="207" t="s">
        <v>287</v>
      </c>
      <c r="E2086" s="207" t="s">
        <v>312</v>
      </c>
      <c r="F2086" s="207" t="s">
        <v>313</v>
      </c>
      <c r="G2086" s="207" t="s">
        <v>421</v>
      </c>
      <c r="H2086" s="207" t="s">
        <v>422</v>
      </c>
      <c r="I2086" s="209">
        <v>10549.73</v>
      </c>
      <c r="J2086" s="204"/>
      <c r="K2086" s="210" t="s">
        <v>324</v>
      </c>
      <c r="L2086" s="78"/>
      <c r="M2086" s="78"/>
      <c r="N2086" s="78"/>
      <c r="O2086" s="149"/>
    </row>
    <row r="2087" spans="1:15" ht="15" customHeight="1" x14ac:dyDescent="0.35">
      <c r="A2087" s="201" t="s">
        <v>663</v>
      </c>
      <c r="B2087" s="207" t="s">
        <v>664</v>
      </c>
      <c r="C2087" s="208" t="s">
        <v>286</v>
      </c>
      <c r="D2087" s="207" t="s">
        <v>287</v>
      </c>
      <c r="E2087" s="207" t="s">
        <v>419</v>
      </c>
      <c r="F2087" s="207" t="s">
        <v>420</v>
      </c>
      <c r="G2087" s="207" t="s">
        <v>421</v>
      </c>
      <c r="H2087" s="207" t="s">
        <v>422</v>
      </c>
      <c r="I2087" s="209">
        <v>39519</v>
      </c>
      <c r="J2087" s="204"/>
      <c r="K2087" s="210" t="s">
        <v>324</v>
      </c>
      <c r="L2087" s="78"/>
      <c r="M2087" s="78"/>
      <c r="N2087" s="78"/>
      <c r="O2087" s="149"/>
    </row>
    <row r="2088" spans="1:15" ht="15" customHeight="1" x14ac:dyDescent="0.35">
      <c r="A2088" s="201" t="s">
        <v>663</v>
      </c>
      <c r="B2088" s="207" t="s">
        <v>664</v>
      </c>
      <c r="C2088" s="208" t="s">
        <v>286</v>
      </c>
      <c r="D2088" s="207" t="s">
        <v>287</v>
      </c>
      <c r="E2088" s="207" t="s">
        <v>454</v>
      </c>
      <c r="F2088" s="207" t="s">
        <v>455</v>
      </c>
      <c r="G2088" s="207" t="s">
        <v>81</v>
      </c>
      <c r="H2088" s="207" t="s">
        <v>328</v>
      </c>
      <c r="I2088" s="209">
        <v>-885135</v>
      </c>
      <c r="J2088" s="204"/>
      <c r="K2088" s="210" t="s">
        <v>317</v>
      </c>
      <c r="L2088" s="78"/>
      <c r="M2088" s="78"/>
      <c r="N2088" s="78"/>
      <c r="O2088" s="149"/>
    </row>
    <row r="2089" spans="1:15" ht="15" customHeight="1" x14ac:dyDescent="0.35">
      <c r="A2089" s="201" t="s">
        <v>663</v>
      </c>
      <c r="B2089" s="207" t="s">
        <v>664</v>
      </c>
      <c r="C2089" s="208" t="s">
        <v>286</v>
      </c>
      <c r="D2089" s="207" t="s">
        <v>287</v>
      </c>
      <c r="E2089" s="207" t="s">
        <v>401</v>
      </c>
      <c r="F2089" s="207" t="s">
        <v>402</v>
      </c>
      <c r="G2089" s="207" t="s">
        <v>81</v>
      </c>
      <c r="H2089" s="207" t="s">
        <v>328</v>
      </c>
      <c r="I2089" s="209">
        <v>-252517</v>
      </c>
      <c r="J2089" s="204"/>
      <c r="K2089" s="210" t="s">
        <v>311</v>
      </c>
      <c r="L2089" s="78"/>
      <c r="M2089" s="78"/>
      <c r="N2089" s="78"/>
      <c r="O2089" s="149"/>
    </row>
    <row r="2090" spans="1:15" ht="15" customHeight="1" x14ac:dyDescent="0.35">
      <c r="A2090" s="201" t="s">
        <v>663</v>
      </c>
      <c r="B2090" s="207" t="s">
        <v>664</v>
      </c>
      <c r="C2090" s="208" t="s">
        <v>286</v>
      </c>
      <c r="D2090" s="207" t="s">
        <v>287</v>
      </c>
      <c r="E2090" s="207" t="s">
        <v>456</v>
      </c>
      <c r="F2090" s="207" t="s">
        <v>457</v>
      </c>
      <c r="G2090" s="207" t="s">
        <v>81</v>
      </c>
      <c r="H2090" s="207" t="s">
        <v>328</v>
      </c>
      <c r="I2090" s="209">
        <v>-138214</v>
      </c>
      <c r="J2090" s="204"/>
      <c r="K2090" s="210" t="s">
        <v>311</v>
      </c>
      <c r="L2090" s="78"/>
      <c r="M2090" s="78"/>
      <c r="N2090" s="78"/>
      <c r="O2090" s="149"/>
    </row>
    <row r="2091" spans="1:15" ht="15" customHeight="1" x14ac:dyDescent="0.35">
      <c r="A2091" s="201" t="s">
        <v>663</v>
      </c>
      <c r="B2091" s="207" t="s">
        <v>664</v>
      </c>
      <c r="C2091" s="208" t="s">
        <v>286</v>
      </c>
      <c r="D2091" s="207" t="s">
        <v>287</v>
      </c>
      <c r="E2091" s="207" t="s">
        <v>320</v>
      </c>
      <c r="F2091" s="207" t="s">
        <v>313</v>
      </c>
      <c r="G2091" s="207" t="s">
        <v>81</v>
      </c>
      <c r="H2091" s="207" t="s">
        <v>328</v>
      </c>
      <c r="I2091" s="209">
        <v>-10633.09</v>
      </c>
      <c r="J2091" s="204"/>
      <c r="K2091" s="210" t="s">
        <v>314</v>
      </c>
      <c r="L2091" s="78"/>
      <c r="M2091" s="78"/>
      <c r="N2091" s="78"/>
      <c r="O2091" s="149"/>
    </row>
    <row r="2092" spans="1:15" ht="15" customHeight="1" x14ac:dyDescent="0.35">
      <c r="A2092" s="201" t="s">
        <v>663</v>
      </c>
      <c r="B2092" s="207" t="s">
        <v>664</v>
      </c>
      <c r="C2092" s="208" t="s">
        <v>286</v>
      </c>
      <c r="D2092" s="207" t="s">
        <v>287</v>
      </c>
      <c r="E2092" s="207" t="s">
        <v>320</v>
      </c>
      <c r="F2092" s="207" t="s">
        <v>313</v>
      </c>
      <c r="G2092" s="207" t="s">
        <v>421</v>
      </c>
      <c r="H2092" s="207" t="s">
        <v>422</v>
      </c>
      <c r="I2092" s="209">
        <v>-10549.73</v>
      </c>
      <c r="J2092" s="204"/>
      <c r="K2092" s="210" t="s">
        <v>324</v>
      </c>
      <c r="L2092" s="78"/>
      <c r="M2092" s="78"/>
      <c r="N2092" s="78"/>
      <c r="O2092" s="149"/>
    </row>
    <row r="2093" spans="1:15" ht="15" customHeight="1" x14ac:dyDescent="0.35">
      <c r="A2093" s="201" t="s">
        <v>663</v>
      </c>
      <c r="B2093" s="207" t="s">
        <v>664</v>
      </c>
      <c r="C2093" s="208" t="s">
        <v>286</v>
      </c>
      <c r="D2093" s="207" t="s">
        <v>287</v>
      </c>
      <c r="E2093" s="207" t="s">
        <v>430</v>
      </c>
      <c r="F2093" s="207" t="s">
        <v>431</v>
      </c>
      <c r="G2093" s="207" t="s">
        <v>421</v>
      </c>
      <c r="H2093" s="207" t="s">
        <v>422</v>
      </c>
      <c r="I2093" s="209">
        <v>-64970</v>
      </c>
      <c r="J2093" s="204"/>
      <c r="K2093" s="210" t="s">
        <v>324</v>
      </c>
      <c r="L2093" s="78"/>
      <c r="M2093" s="78"/>
      <c r="N2093" s="78"/>
      <c r="O2093" s="149"/>
    </row>
    <row r="2094" spans="1:15" ht="15" customHeight="1" x14ac:dyDescent="0.35">
      <c r="A2094" s="201" t="s">
        <v>663</v>
      </c>
      <c r="B2094" s="207" t="s">
        <v>664</v>
      </c>
      <c r="C2094" s="208" t="s">
        <v>458</v>
      </c>
      <c r="D2094" s="207" t="s">
        <v>459</v>
      </c>
      <c r="E2094" s="207" t="s">
        <v>365</v>
      </c>
      <c r="F2094" s="207" t="s">
        <v>366</v>
      </c>
      <c r="G2094" s="207" t="s">
        <v>81</v>
      </c>
      <c r="H2094" s="207" t="s">
        <v>328</v>
      </c>
      <c r="I2094" s="209">
        <v>23817.22</v>
      </c>
      <c r="J2094" s="204"/>
      <c r="K2094" s="210" t="s">
        <v>293</v>
      </c>
      <c r="L2094" s="78"/>
      <c r="M2094" s="78"/>
      <c r="N2094" s="78"/>
      <c r="O2094" s="149"/>
    </row>
    <row r="2095" spans="1:15" ht="15" customHeight="1" x14ac:dyDescent="0.35">
      <c r="A2095" s="201" t="s">
        <v>663</v>
      </c>
      <c r="B2095" s="207" t="s">
        <v>664</v>
      </c>
      <c r="C2095" s="208" t="s">
        <v>458</v>
      </c>
      <c r="D2095" s="207" t="s">
        <v>459</v>
      </c>
      <c r="E2095" s="207" t="s">
        <v>349</v>
      </c>
      <c r="F2095" s="207" t="s">
        <v>350</v>
      </c>
      <c r="G2095" s="207" t="s">
        <v>81</v>
      </c>
      <c r="H2095" s="207" t="s">
        <v>328</v>
      </c>
      <c r="I2095" s="209">
        <v>3040.94</v>
      </c>
      <c r="J2095" s="204"/>
      <c r="K2095" s="210" t="s">
        <v>296</v>
      </c>
      <c r="L2095" s="78"/>
      <c r="M2095" s="78"/>
      <c r="N2095" s="78"/>
      <c r="O2095" s="149"/>
    </row>
    <row r="2096" spans="1:15" ht="15" customHeight="1" x14ac:dyDescent="0.35">
      <c r="A2096" s="201" t="s">
        <v>663</v>
      </c>
      <c r="B2096" s="207" t="s">
        <v>664</v>
      </c>
      <c r="C2096" s="208" t="s">
        <v>458</v>
      </c>
      <c r="D2096" s="207" t="s">
        <v>459</v>
      </c>
      <c r="E2096" s="207" t="s">
        <v>351</v>
      </c>
      <c r="F2096" s="207" t="s">
        <v>352</v>
      </c>
      <c r="G2096" s="207" t="s">
        <v>81</v>
      </c>
      <c r="H2096" s="207" t="s">
        <v>328</v>
      </c>
      <c r="I2096" s="209">
        <v>46.35</v>
      </c>
      <c r="J2096" s="204"/>
      <c r="K2096" s="210" t="s">
        <v>293</v>
      </c>
      <c r="L2096" s="78"/>
      <c r="M2096" s="78"/>
      <c r="N2096" s="78"/>
      <c r="O2096" s="149"/>
    </row>
    <row r="2097" spans="1:15" ht="15" customHeight="1" x14ac:dyDescent="0.35">
      <c r="A2097" s="201" t="s">
        <v>663</v>
      </c>
      <c r="B2097" s="207" t="s">
        <v>664</v>
      </c>
      <c r="C2097" s="208" t="s">
        <v>458</v>
      </c>
      <c r="D2097" s="207" t="s">
        <v>459</v>
      </c>
      <c r="E2097" s="207" t="s">
        <v>353</v>
      </c>
      <c r="F2097" s="207" t="s">
        <v>354</v>
      </c>
      <c r="G2097" s="207" t="s">
        <v>81</v>
      </c>
      <c r="H2097" s="207" t="s">
        <v>328</v>
      </c>
      <c r="I2097" s="209">
        <v>-46.35</v>
      </c>
      <c r="J2097" s="204"/>
      <c r="K2097" s="210" t="s">
        <v>293</v>
      </c>
      <c r="L2097" s="78"/>
      <c r="M2097" s="78"/>
      <c r="N2097" s="78"/>
      <c r="O2097" s="149"/>
    </row>
    <row r="2098" spans="1:15" ht="15" customHeight="1" x14ac:dyDescent="0.35">
      <c r="A2098" s="201" t="s">
        <v>663</v>
      </c>
      <c r="B2098" s="207" t="s">
        <v>664</v>
      </c>
      <c r="C2098" s="208" t="s">
        <v>458</v>
      </c>
      <c r="D2098" s="207" t="s">
        <v>459</v>
      </c>
      <c r="E2098" s="207" t="s">
        <v>355</v>
      </c>
      <c r="F2098" s="207" t="s">
        <v>356</v>
      </c>
      <c r="G2098" s="207" t="s">
        <v>81</v>
      </c>
      <c r="H2098" s="207" t="s">
        <v>328</v>
      </c>
      <c r="I2098" s="209">
        <v>3793.59</v>
      </c>
      <c r="J2098" s="204"/>
      <c r="K2098" s="210" t="s">
        <v>301</v>
      </c>
      <c r="L2098" s="78"/>
      <c r="M2098" s="78"/>
      <c r="N2098" s="78"/>
      <c r="O2098" s="149"/>
    </row>
    <row r="2099" spans="1:15" ht="15" customHeight="1" x14ac:dyDescent="0.35">
      <c r="A2099" s="201" t="s">
        <v>663</v>
      </c>
      <c r="B2099" s="207" t="s">
        <v>664</v>
      </c>
      <c r="C2099" s="208" t="s">
        <v>458</v>
      </c>
      <c r="D2099" s="207" t="s">
        <v>459</v>
      </c>
      <c r="E2099" s="207" t="s">
        <v>373</v>
      </c>
      <c r="F2099" s="207" t="s">
        <v>374</v>
      </c>
      <c r="G2099" s="207" t="s">
        <v>81</v>
      </c>
      <c r="H2099" s="207" t="s">
        <v>328</v>
      </c>
      <c r="I2099" s="209">
        <v>227665.73</v>
      </c>
      <c r="J2099" s="204"/>
      <c r="K2099" s="210" t="s">
        <v>292</v>
      </c>
      <c r="L2099" s="78"/>
      <c r="M2099" s="78"/>
      <c r="N2099" s="78"/>
      <c r="O2099" s="149"/>
    </row>
    <row r="2100" spans="1:15" ht="15" customHeight="1" x14ac:dyDescent="0.35">
      <c r="A2100" s="201" t="s">
        <v>663</v>
      </c>
      <c r="B2100" s="207" t="s">
        <v>664</v>
      </c>
      <c r="C2100" s="208" t="s">
        <v>458</v>
      </c>
      <c r="D2100" s="207" t="s">
        <v>459</v>
      </c>
      <c r="E2100" s="207" t="s">
        <v>312</v>
      </c>
      <c r="F2100" s="207" t="s">
        <v>313</v>
      </c>
      <c r="G2100" s="207" t="s">
        <v>81</v>
      </c>
      <c r="H2100" s="207" t="s">
        <v>328</v>
      </c>
      <c r="I2100" s="209">
        <v>34662.449999999997</v>
      </c>
      <c r="J2100" s="204"/>
      <c r="K2100" s="210" t="s">
        <v>306</v>
      </c>
      <c r="L2100" s="78"/>
      <c r="M2100" s="78"/>
      <c r="N2100" s="78"/>
      <c r="O2100" s="149"/>
    </row>
    <row r="2101" spans="1:15" ht="15" customHeight="1" x14ac:dyDescent="0.35">
      <c r="A2101" s="201" t="s">
        <v>663</v>
      </c>
      <c r="B2101" s="207" t="s">
        <v>664</v>
      </c>
      <c r="C2101" s="208" t="s">
        <v>458</v>
      </c>
      <c r="D2101" s="207" t="s">
        <v>459</v>
      </c>
      <c r="E2101" s="207" t="s">
        <v>419</v>
      </c>
      <c r="F2101" s="207" t="s">
        <v>420</v>
      </c>
      <c r="G2101" s="207" t="s">
        <v>81</v>
      </c>
      <c r="H2101" s="207" t="s">
        <v>328</v>
      </c>
      <c r="I2101" s="209">
        <v>2612</v>
      </c>
      <c r="J2101" s="204"/>
      <c r="K2101" s="210" t="s">
        <v>325</v>
      </c>
      <c r="L2101" s="78"/>
      <c r="M2101" s="78"/>
      <c r="N2101" s="78"/>
      <c r="O2101" s="149"/>
    </row>
    <row r="2102" spans="1:15" ht="15" customHeight="1" x14ac:dyDescent="0.35">
      <c r="A2102" s="201" t="s">
        <v>663</v>
      </c>
      <c r="B2102" s="207" t="s">
        <v>664</v>
      </c>
      <c r="C2102" s="208" t="s">
        <v>458</v>
      </c>
      <c r="D2102" s="207" t="s">
        <v>459</v>
      </c>
      <c r="E2102" s="207" t="s">
        <v>460</v>
      </c>
      <c r="F2102" s="207" t="s">
        <v>461</v>
      </c>
      <c r="G2102" s="207" t="s">
        <v>81</v>
      </c>
      <c r="H2102" s="207" t="s">
        <v>328</v>
      </c>
      <c r="I2102" s="209">
        <v>-244174</v>
      </c>
      <c r="J2102" s="204"/>
      <c r="K2102" s="210" t="s">
        <v>315</v>
      </c>
      <c r="L2102" s="78"/>
      <c r="M2102" s="78"/>
      <c r="N2102" s="78"/>
      <c r="O2102" s="149"/>
    </row>
    <row r="2103" spans="1:15" ht="15" customHeight="1" x14ac:dyDescent="0.35">
      <c r="A2103" s="201" t="s">
        <v>663</v>
      </c>
      <c r="B2103" s="207" t="s">
        <v>664</v>
      </c>
      <c r="C2103" s="208" t="s">
        <v>458</v>
      </c>
      <c r="D2103" s="207" t="s">
        <v>459</v>
      </c>
      <c r="E2103" s="207" t="s">
        <v>320</v>
      </c>
      <c r="F2103" s="207" t="s">
        <v>313</v>
      </c>
      <c r="G2103" s="207" t="s">
        <v>81</v>
      </c>
      <c r="H2103" s="207" t="s">
        <v>328</v>
      </c>
      <c r="I2103" s="209">
        <v>-34662.449999999997</v>
      </c>
      <c r="J2103" s="204"/>
      <c r="K2103" s="210" t="s">
        <v>314</v>
      </c>
      <c r="L2103" s="78"/>
      <c r="M2103" s="78"/>
      <c r="N2103" s="78"/>
      <c r="O2103" s="149"/>
    </row>
    <row r="2104" spans="1:15" ht="15" customHeight="1" x14ac:dyDescent="0.35">
      <c r="A2104" s="201" t="s">
        <v>663</v>
      </c>
      <c r="B2104" s="207" t="s">
        <v>664</v>
      </c>
      <c r="C2104" s="208" t="s">
        <v>458</v>
      </c>
      <c r="D2104" s="207" t="s">
        <v>459</v>
      </c>
      <c r="E2104" s="207" t="s">
        <v>430</v>
      </c>
      <c r="F2104" s="207" t="s">
        <v>431</v>
      </c>
      <c r="G2104" s="207" t="s">
        <v>81</v>
      </c>
      <c r="H2104" s="207" t="s">
        <v>328</v>
      </c>
      <c r="I2104" s="209">
        <v>-16755.12</v>
      </c>
      <c r="J2104" s="204"/>
      <c r="K2104" s="210" t="s">
        <v>325</v>
      </c>
      <c r="L2104" s="78"/>
      <c r="M2104" s="78"/>
      <c r="N2104" s="78"/>
      <c r="O2104" s="149"/>
    </row>
    <row r="2105" spans="1:15" ht="15" customHeight="1" x14ac:dyDescent="0.35">
      <c r="A2105" s="201" t="s">
        <v>665</v>
      </c>
      <c r="B2105" s="207" t="s">
        <v>666</v>
      </c>
      <c r="C2105" s="208" t="s">
        <v>286</v>
      </c>
      <c r="D2105" s="207" t="s">
        <v>287</v>
      </c>
      <c r="E2105" s="207" t="s">
        <v>345</v>
      </c>
      <c r="F2105" s="207" t="s">
        <v>346</v>
      </c>
      <c r="G2105" s="207" t="s">
        <v>81</v>
      </c>
      <c r="H2105" s="207" t="s">
        <v>328</v>
      </c>
      <c r="I2105" s="209">
        <v>13505977.619999999</v>
      </c>
      <c r="J2105" s="204"/>
      <c r="K2105" s="210" t="s">
        <v>293</v>
      </c>
      <c r="L2105" s="78"/>
      <c r="M2105" s="78"/>
      <c r="N2105" s="78"/>
      <c r="O2105" s="149"/>
    </row>
    <row r="2106" spans="1:15" ht="15" customHeight="1" x14ac:dyDescent="0.35">
      <c r="A2106" s="201" t="s">
        <v>665</v>
      </c>
      <c r="B2106" s="207" t="s">
        <v>666</v>
      </c>
      <c r="C2106" s="208" t="s">
        <v>286</v>
      </c>
      <c r="D2106" s="207" t="s">
        <v>287</v>
      </c>
      <c r="E2106" s="207" t="s">
        <v>363</v>
      </c>
      <c r="F2106" s="207" t="s">
        <v>364</v>
      </c>
      <c r="G2106" s="207" t="s">
        <v>81</v>
      </c>
      <c r="H2106" s="207" t="s">
        <v>328</v>
      </c>
      <c r="I2106" s="209">
        <v>1437396.98</v>
      </c>
      <c r="J2106" s="204"/>
      <c r="K2106" s="210" t="s">
        <v>293</v>
      </c>
      <c r="L2106" s="78"/>
      <c r="M2106" s="78"/>
      <c r="N2106" s="78"/>
      <c r="O2106" s="149"/>
    </row>
    <row r="2107" spans="1:15" ht="15" customHeight="1" x14ac:dyDescent="0.35">
      <c r="A2107" s="201" t="s">
        <v>665</v>
      </c>
      <c r="B2107" s="207" t="s">
        <v>666</v>
      </c>
      <c r="C2107" s="208" t="s">
        <v>286</v>
      </c>
      <c r="D2107" s="207" t="s">
        <v>287</v>
      </c>
      <c r="E2107" s="207" t="s">
        <v>363</v>
      </c>
      <c r="F2107" s="207" t="s">
        <v>364</v>
      </c>
      <c r="G2107" s="207" t="s">
        <v>421</v>
      </c>
      <c r="H2107" s="207" t="s">
        <v>422</v>
      </c>
      <c r="I2107" s="209">
        <v>23064.57</v>
      </c>
      <c r="J2107" s="204"/>
      <c r="K2107" s="210" t="s">
        <v>324</v>
      </c>
      <c r="L2107" s="78"/>
      <c r="M2107" s="78"/>
      <c r="N2107" s="78"/>
      <c r="O2107" s="149"/>
    </row>
    <row r="2108" spans="1:15" ht="15" customHeight="1" x14ac:dyDescent="0.35">
      <c r="A2108" s="201" t="s">
        <v>665</v>
      </c>
      <c r="B2108" s="207" t="s">
        <v>666</v>
      </c>
      <c r="C2108" s="208" t="s">
        <v>286</v>
      </c>
      <c r="D2108" s="207" t="s">
        <v>287</v>
      </c>
      <c r="E2108" s="207" t="s">
        <v>488</v>
      </c>
      <c r="F2108" s="207" t="s">
        <v>489</v>
      </c>
      <c r="G2108" s="207" t="s">
        <v>81</v>
      </c>
      <c r="H2108" s="207" t="s">
        <v>328</v>
      </c>
      <c r="I2108" s="209">
        <v>89.6</v>
      </c>
      <c r="J2108" s="204"/>
      <c r="K2108" s="210" t="s">
        <v>293</v>
      </c>
      <c r="L2108" s="78"/>
      <c r="M2108" s="78"/>
      <c r="N2108" s="78"/>
      <c r="O2108" s="149"/>
    </row>
    <row r="2109" spans="1:15" ht="15" customHeight="1" x14ac:dyDescent="0.35">
      <c r="A2109" s="201" t="s">
        <v>665</v>
      </c>
      <c r="B2109" s="207" t="s">
        <v>666</v>
      </c>
      <c r="C2109" s="208" t="s">
        <v>286</v>
      </c>
      <c r="D2109" s="207" t="s">
        <v>287</v>
      </c>
      <c r="E2109" s="207" t="s">
        <v>365</v>
      </c>
      <c r="F2109" s="207" t="s">
        <v>366</v>
      </c>
      <c r="G2109" s="207" t="s">
        <v>81</v>
      </c>
      <c r="H2109" s="207" t="s">
        <v>328</v>
      </c>
      <c r="I2109" s="209">
        <v>205436.23</v>
      </c>
      <c r="J2109" s="204"/>
      <c r="K2109" s="210" t="s">
        <v>293</v>
      </c>
      <c r="L2109" s="78"/>
      <c r="M2109" s="78"/>
      <c r="N2109" s="78"/>
      <c r="O2109" s="149"/>
    </row>
    <row r="2110" spans="1:15" ht="15" customHeight="1" x14ac:dyDescent="0.35">
      <c r="A2110" s="201" t="s">
        <v>665</v>
      </c>
      <c r="B2110" s="207" t="s">
        <v>666</v>
      </c>
      <c r="C2110" s="208" t="s">
        <v>286</v>
      </c>
      <c r="D2110" s="207" t="s">
        <v>287</v>
      </c>
      <c r="E2110" s="207" t="s">
        <v>365</v>
      </c>
      <c r="F2110" s="207" t="s">
        <v>366</v>
      </c>
      <c r="G2110" s="207" t="s">
        <v>421</v>
      </c>
      <c r="H2110" s="207" t="s">
        <v>422</v>
      </c>
      <c r="I2110" s="209">
        <v>24855.91</v>
      </c>
      <c r="J2110" s="204"/>
      <c r="K2110" s="210" t="s">
        <v>324</v>
      </c>
      <c r="L2110" s="78"/>
      <c r="M2110" s="78"/>
      <c r="N2110" s="78"/>
      <c r="O2110" s="149"/>
    </row>
    <row r="2111" spans="1:15" ht="15" customHeight="1" x14ac:dyDescent="0.35">
      <c r="A2111" s="201" t="s">
        <v>665</v>
      </c>
      <c r="B2111" s="207" t="s">
        <v>666</v>
      </c>
      <c r="C2111" s="208" t="s">
        <v>286</v>
      </c>
      <c r="D2111" s="207" t="s">
        <v>287</v>
      </c>
      <c r="E2111" s="207" t="s">
        <v>464</v>
      </c>
      <c r="F2111" s="207" t="s">
        <v>465</v>
      </c>
      <c r="G2111" s="207" t="s">
        <v>81</v>
      </c>
      <c r="H2111" s="207" t="s">
        <v>328</v>
      </c>
      <c r="I2111" s="209">
        <v>28868.34</v>
      </c>
      <c r="J2111" s="204"/>
      <c r="K2111" s="210" t="s">
        <v>293</v>
      </c>
      <c r="L2111" s="78"/>
      <c r="M2111" s="78"/>
      <c r="N2111" s="78"/>
      <c r="O2111" s="149"/>
    </row>
    <row r="2112" spans="1:15" ht="15" customHeight="1" x14ac:dyDescent="0.35">
      <c r="A2112" s="201" t="s">
        <v>665</v>
      </c>
      <c r="B2112" s="207" t="s">
        <v>666</v>
      </c>
      <c r="C2112" s="208" t="s">
        <v>286</v>
      </c>
      <c r="D2112" s="207" t="s">
        <v>287</v>
      </c>
      <c r="E2112" s="207" t="s">
        <v>442</v>
      </c>
      <c r="F2112" s="207" t="s">
        <v>443</v>
      </c>
      <c r="G2112" s="207" t="s">
        <v>81</v>
      </c>
      <c r="H2112" s="207" t="s">
        <v>328</v>
      </c>
      <c r="I2112" s="209">
        <v>13922.38</v>
      </c>
      <c r="J2112" s="204"/>
      <c r="K2112" s="210" t="s">
        <v>293</v>
      </c>
      <c r="L2112" s="78"/>
      <c r="M2112" s="78"/>
      <c r="N2112" s="78"/>
      <c r="O2112" s="149"/>
    </row>
    <row r="2113" spans="1:15" ht="15" customHeight="1" x14ac:dyDescent="0.35">
      <c r="A2113" s="201" t="s">
        <v>665</v>
      </c>
      <c r="B2113" s="207" t="s">
        <v>666</v>
      </c>
      <c r="C2113" s="208" t="s">
        <v>286</v>
      </c>
      <c r="D2113" s="207" t="s">
        <v>287</v>
      </c>
      <c r="E2113" s="207" t="s">
        <v>444</v>
      </c>
      <c r="F2113" s="207" t="s">
        <v>445</v>
      </c>
      <c r="G2113" s="207" t="s">
        <v>81</v>
      </c>
      <c r="H2113" s="207" t="s">
        <v>328</v>
      </c>
      <c r="I2113" s="209">
        <v>71910.350000000006</v>
      </c>
      <c r="J2113" s="204"/>
      <c r="K2113" s="210" t="s">
        <v>293</v>
      </c>
      <c r="L2113" s="78"/>
      <c r="M2113" s="78"/>
      <c r="N2113" s="78"/>
      <c r="O2113" s="149"/>
    </row>
    <row r="2114" spans="1:15" ht="15" customHeight="1" x14ac:dyDescent="0.35">
      <c r="A2114" s="201" t="s">
        <v>665</v>
      </c>
      <c r="B2114" s="207" t="s">
        <v>666</v>
      </c>
      <c r="C2114" s="208" t="s">
        <v>286</v>
      </c>
      <c r="D2114" s="207" t="s">
        <v>287</v>
      </c>
      <c r="E2114" s="207" t="s">
        <v>347</v>
      </c>
      <c r="F2114" s="207" t="s">
        <v>348</v>
      </c>
      <c r="G2114" s="207" t="s">
        <v>81</v>
      </c>
      <c r="H2114" s="207" t="s">
        <v>328</v>
      </c>
      <c r="I2114" s="209">
        <v>90525.94</v>
      </c>
      <c r="J2114" s="204"/>
      <c r="K2114" s="210" t="s">
        <v>293</v>
      </c>
      <c r="L2114" s="78"/>
      <c r="M2114" s="78"/>
      <c r="N2114" s="78"/>
      <c r="O2114" s="149"/>
    </row>
    <row r="2115" spans="1:15" ht="15" customHeight="1" x14ac:dyDescent="0.35">
      <c r="A2115" s="201" t="s">
        <v>665</v>
      </c>
      <c r="B2115" s="207" t="s">
        <v>666</v>
      </c>
      <c r="C2115" s="208" t="s">
        <v>286</v>
      </c>
      <c r="D2115" s="207" t="s">
        <v>287</v>
      </c>
      <c r="E2115" s="207" t="s">
        <v>446</v>
      </c>
      <c r="F2115" s="207" t="s">
        <v>447</v>
      </c>
      <c r="G2115" s="207" t="s">
        <v>81</v>
      </c>
      <c r="H2115" s="207" t="s">
        <v>328</v>
      </c>
      <c r="I2115" s="209">
        <v>52190.84</v>
      </c>
      <c r="J2115" s="204"/>
      <c r="K2115" s="210" t="s">
        <v>293</v>
      </c>
      <c r="L2115" s="78"/>
      <c r="M2115" s="78"/>
      <c r="N2115" s="78"/>
      <c r="O2115" s="149"/>
    </row>
    <row r="2116" spans="1:15" ht="15" customHeight="1" x14ac:dyDescent="0.35">
      <c r="A2116" s="201" t="s">
        <v>665</v>
      </c>
      <c r="B2116" s="207" t="s">
        <v>666</v>
      </c>
      <c r="C2116" s="208" t="s">
        <v>286</v>
      </c>
      <c r="D2116" s="207" t="s">
        <v>287</v>
      </c>
      <c r="E2116" s="207" t="s">
        <v>349</v>
      </c>
      <c r="F2116" s="207" t="s">
        <v>350</v>
      </c>
      <c r="G2116" s="207" t="s">
        <v>81</v>
      </c>
      <c r="H2116" s="207" t="s">
        <v>328</v>
      </c>
      <c r="I2116" s="209">
        <v>2142711.15</v>
      </c>
      <c r="J2116" s="204"/>
      <c r="K2116" s="210" t="s">
        <v>296</v>
      </c>
      <c r="L2116" s="78"/>
      <c r="M2116" s="78"/>
      <c r="N2116" s="78"/>
      <c r="O2116" s="149"/>
    </row>
    <row r="2117" spans="1:15" ht="15" customHeight="1" x14ac:dyDescent="0.35">
      <c r="A2117" s="201" t="s">
        <v>665</v>
      </c>
      <c r="B2117" s="207" t="s">
        <v>666</v>
      </c>
      <c r="C2117" s="208" t="s">
        <v>286</v>
      </c>
      <c r="D2117" s="207" t="s">
        <v>287</v>
      </c>
      <c r="E2117" s="207" t="s">
        <v>349</v>
      </c>
      <c r="F2117" s="207" t="s">
        <v>350</v>
      </c>
      <c r="G2117" s="207" t="s">
        <v>421</v>
      </c>
      <c r="H2117" s="207" t="s">
        <v>422</v>
      </c>
      <c r="I2117" s="209">
        <v>5936.63</v>
      </c>
      <c r="J2117" s="204"/>
      <c r="K2117" s="210" t="s">
        <v>324</v>
      </c>
      <c r="L2117" s="78"/>
      <c r="M2117" s="78"/>
      <c r="N2117" s="78"/>
      <c r="O2117" s="149"/>
    </row>
    <row r="2118" spans="1:15" ht="15" customHeight="1" x14ac:dyDescent="0.35">
      <c r="A2118" s="201" t="s">
        <v>665</v>
      </c>
      <c r="B2118" s="207" t="s">
        <v>666</v>
      </c>
      <c r="C2118" s="208" t="s">
        <v>286</v>
      </c>
      <c r="D2118" s="207" t="s">
        <v>287</v>
      </c>
      <c r="E2118" s="207" t="s">
        <v>351</v>
      </c>
      <c r="F2118" s="207" t="s">
        <v>352</v>
      </c>
      <c r="G2118" s="207" t="s">
        <v>81</v>
      </c>
      <c r="H2118" s="207" t="s">
        <v>328</v>
      </c>
      <c r="I2118" s="209">
        <v>23020.67</v>
      </c>
      <c r="J2118" s="204"/>
      <c r="K2118" s="210" t="s">
        <v>293</v>
      </c>
      <c r="L2118" s="78"/>
      <c r="M2118" s="78"/>
      <c r="N2118" s="78"/>
      <c r="O2118" s="149"/>
    </row>
    <row r="2119" spans="1:15" ht="15" customHeight="1" x14ac:dyDescent="0.35">
      <c r="A2119" s="201" t="s">
        <v>665</v>
      </c>
      <c r="B2119" s="207" t="s">
        <v>666</v>
      </c>
      <c r="C2119" s="208" t="s">
        <v>286</v>
      </c>
      <c r="D2119" s="207" t="s">
        <v>287</v>
      </c>
      <c r="E2119" s="207" t="s">
        <v>353</v>
      </c>
      <c r="F2119" s="207" t="s">
        <v>354</v>
      </c>
      <c r="G2119" s="207" t="s">
        <v>81</v>
      </c>
      <c r="H2119" s="207" t="s">
        <v>328</v>
      </c>
      <c r="I2119" s="209">
        <v>-23020.67</v>
      </c>
      <c r="J2119" s="204"/>
      <c r="K2119" s="210" t="s">
        <v>293</v>
      </c>
      <c r="L2119" s="78"/>
      <c r="M2119" s="78"/>
      <c r="N2119" s="78"/>
      <c r="O2119" s="149"/>
    </row>
    <row r="2120" spans="1:15" ht="15" customHeight="1" x14ac:dyDescent="0.35">
      <c r="A2120" s="201" t="s">
        <v>665</v>
      </c>
      <c r="B2120" s="207" t="s">
        <v>666</v>
      </c>
      <c r="C2120" s="208" t="s">
        <v>286</v>
      </c>
      <c r="D2120" s="207" t="s">
        <v>287</v>
      </c>
      <c r="E2120" s="207" t="s">
        <v>355</v>
      </c>
      <c r="F2120" s="207" t="s">
        <v>356</v>
      </c>
      <c r="G2120" s="207" t="s">
        <v>81</v>
      </c>
      <c r="H2120" s="207" t="s">
        <v>328</v>
      </c>
      <c r="I2120" s="209">
        <v>2248063.7000000002</v>
      </c>
      <c r="J2120" s="204"/>
      <c r="K2120" s="210" t="s">
        <v>301</v>
      </c>
      <c r="L2120" s="78"/>
      <c r="M2120" s="78"/>
      <c r="N2120" s="78"/>
      <c r="O2120" s="149"/>
    </row>
    <row r="2121" spans="1:15" ht="15" customHeight="1" x14ac:dyDescent="0.35">
      <c r="A2121" s="201" t="s">
        <v>665</v>
      </c>
      <c r="B2121" s="207" t="s">
        <v>666</v>
      </c>
      <c r="C2121" s="208" t="s">
        <v>286</v>
      </c>
      <c r="D2121" s="207" t="s">
        <v>287</v>
      </c>
      <c r="E2121" s="207" t="s">
        <v>355</v>
      </c>
      <c r="F2121" s="207" t="s">
        <v>356</v>
      </c>
      <c r="G2121" s="207" t="s">
        <v>421</v>
      </c>
      <c r="H2121" s="207" t="s">
        <v>422</v>
      </c>
      <c r="I2121" s="209">
        <v>7593.95</v>
      </c>
      <c r="J2121" s="204"/>
      <c r="K2121" s="210" t="s">
        <v>324</v>
      </c>
      <c r="L2121" s="78"/>
      <c r="M2121" s="78"/>
      <c r="N2121" s="78"/>
      <c r="O2121" s="149"/>
    </row>
    <row r="2122" spans="1:15" ht="15" customHeight="1" x14ac:dyDescent="0.35">
      <c r="A2122" s="201" t="s">
        <v>665</v>
      </c>
      <c r="B2122" s="207" t="s">
        <v>666</v>
      </c>
      <c r="C2122" s="208" t="s">
        <v>286</v>
      </c>
      <c r="D2122" s="207" t="s">
        <v>287</v>
      </c>
      <c r="E2122" s="207" t="s">
        <v>415</v>
      </c>
      <c r="F2122" s="207" t="s">
        <v>416</v>
      </c>
      <c r="G2122" s="207" t="s">
        <v>81</v>
      </c>
      <c r="H2122" s="207" t="s">
        <v>328</v>
      </c>
      <c r="I2122" s="209">
        <v>15748.95</v>
      </c>
      <c r="J2122" s="204"/>
      <c r="K2122" s="210" t="s">
        <v>292</v>
      </c>
      <c r="L2122" s="78"/>
      <c r="M2122" s="78"/>
      <c r="N2122" s="78"/>
      <c r="O2122" s="149"/>
    </row>
    <row r="2123" spans="1:15" ht="15" customHeight="1" x14ac:dyDescent="0.35">
      <c r="A2123" s="201" t="s">
        <v>665</v>
      </c>
      <c r="B2123" s="207" t="s">
        <v>666</v>
      </c>
      <c r="C2123" s="208" t="s">
        <v>286</v>
      </c>
      <c r="D2123" s="207" t="s">
        <v>287</v>
      </c>
      <c r="E2123" s="207" t="s">
        <v>448</v>
      </c>
      <c r="F2123" s="207" t="s">
        <v>449</v>
      </c>
      <c r="G2123" s="207" t="s">
        <v>81</v>
      </c>
      <c r="H2123" s="207" t="s">
        <v>328</v>
      </c>
      <c r="I2123" s="209">
        <v>65057.63</v>
      </c>
      <c r="J2123" s="204"/>
      <c r="K2123" s="210" t="s">
        <v>292</v>
      </c>
      <c r="L2123" s="78"/>
      <c r="M2123" s="78"/>
      <c r="N2123" s="78"/>
      <c r="O2123" s="149"/>
    </row>
    <row r="2124" spans="1:15" ht="15" customHeight="1" x14ac:dyDescent="0.35">
      <c r="A2124" s="201" t="s">
        <v>665</v>
      </c>
      <c r="B2124" s="207" t="s">
        <v>666</v>
      </c>
      <c r="C2124" s="208" t="s">
        <v>286</v>
      </c>
      <c r="D2124" s="207" t="s">
        <v>287</v>
      </c>
      <c r="E2124" s="207" t="s">
        <v>448</v>
      </c>
      <c r="F2124" s="207" t="s">
        <v>449</v>
      </c>
      <c r="G2124" s="207" t="s">
        <v>421</v>
      </c>
      <c r="H2124" s="207" t="s">
        <v>422</v>
      </c>
      <c r="I2124" s="209">
        <v>3314.88</v>
      </c>
      <c r="J2124" s="204"/>
      <c r="K2124" s="210" t="s">
        <v>324</v>
      </c>
      <c r="L2124" s="78"/>
      <c r="M2124" s="78"/>
      <c r="N2124" s="78"/>
      <c r="O2124" s="149"/>
    </row>
    <row r="2125" spans="1:15" ht="15" customHeight="1" x14ac:dyDescent="0.35">
      <c r="A2125" s="201" t="s">
        <v>665</v>
      </c>
      <c r="B2125" s="207" t="s">
        <v>666</v>
      </c>
      <c r="C2125" s="208" t="s">
        <v>286</v>
      </c>
      <c r="D2125" s="207" t="s">
        <v>287</v>
      </c>
      <c r="E2125" s="207" t="s">
        <v>474</v>
      </c>
      <c r="F2125" s="207" t="s">
        <v>475</v>
      </c>
      <c r="G2125" s="207" t="s">
        <v>81</v>
      </c>
      <c r="H2125" s="207" t="s">
        <v>328</v>
      </c>
      <c r="I2125" s="209">
        <v>739.2</v>
      </c>
      <c r="J2125" s="204"/>
      <c r="K2125" s="210" t="s">
        <v>292</v>
      </c>
      <c r="L2125" s="78"/>
      <c r="M2125" s="78"/>
      <c r="N2125" s="78"/>
      <c r="O2125" s="149"/>
    </row>
    <row r="2126" spans="1:15" ht="15" customHeight="1" x14ac:dyDescent="0.35">
      <c r="A2126" s="201" t="s">
        <v>665</v>
      </c>
      <c r="B2126" s="207" t="s">
        <v>666</v>
      </c>
      <c r="C2126" s="208" t="s">
        <v>286</v>
      </c>
      <c r="D2126" s="207" t="s">
        <v>287</v>
      </c>
      <c r="E2126" s="207" t="s">
        <v>367</v>
      </c>
      <c r="F2126" s="207" t="s">
        <v>368</v>
      </c>
      <c r="G2126" s="207" t="s">
        <v>81</v>
      </c>
      <c r="H2126" s="207" t="s">
        <v>328</v>
      </c>
      <c r="I2126" s="209">
        <v>30380.74</v>
      </c>
      <c r="J2126" s="204"/>
      <c r="K2126" s="210" t="s">
        <v>292</v>
      </c>
      <c r="L2126" s="78"/>
      <c r="M2126" s="78"/>
      <c r="N2126" s="78"/>
      <c r="O2126" s="149"/>
    </row>
    <row r="2127" spans="1:15" ht="15" customHeight="1" x14ac:dyDescent="0.35">
      <c r="A2127" s="201" t="s">
        <v>665</v>
      </c>
      <c r="B2127" s="207" t="s">
        <v>666</v>
      </c>
      <c r="C2127" s="208" t="s">
        <v>286</v>
      </c>
      <c r="D2127" s="207" t="s">
        <v>287</v>
      </c>
      <c r="E2127" s="207" t="s">
        <v>375</v>
      </c>
      <c r="F2127" s="207" t="s">
        <v>376</v>
      </c>
      <c r="G2127" s="207" t="s">
        <v>81</v>
      </c>
      <c r="H2127" s="207" t="s">
        <v>328</v>
      </c>
      <c r="I2127" s="209">
        <v>39032.69</v>
      </c>
      <c r="J2127" s="204"/>
      <c r="K2127" s="210" t="s">
        <v>292</v>
      </c>
      <c r="L2127" s="78"/>
      <c r="M2127" s="78"/>
      <c r="N2127" s="78"/>
      <c r="O2127" s="149"/>
    </row>
    <row r="2128" spans="1:15" ht="15" customHeight="1" x14ac:dyDescent="0.35">
      <c r="A2128" s="201" t="s">
        <v>665</v>
      </c>
      <c r="B2128" s="207" t="s">
        <v>666</v>
      </c>
      <c r="C2128" s="208" t="s">
        <v>286</v>
      </c>
      <c r="D2128" s="207" t="s">
        <v>287</v>
      </c>
      <c r="E2128" s="207" t="s">
        <v>377</v>
      </c>
      <c r="F2128" s="207" t="s">
        <v>378</v>
      </c>
      <c r="G2128" s="207" t="s">
        <v>81</v>
      </c>
      <c r="H2128" s="207" t="s">
        <v>328</v>
      </c>
      <c r="I2128" s="209">
        <v>5128.45</v>
      </c>
      <c r="J2128" s="204"/>
      <c r="K2128" s="210" t="s">
        <v>292</v>
      </c>
      <c r="L2128" s="78"/>
      <c r="M2128" s="78"/>
      <c r="N2128" s="78"/>
      <c r="O2128" s="149"/>
    </row>
    <row r="2129" spans="1:15" ht="15" customHeight="1" x14ac:dyDescent="0.35">
      <c r="A2129" s="201" t="s">
        <v>665</v>
      </c>
      <c r="B2129" s="207" t="s">
        <v>666</v>
      </c>
      <c r="C2129" s="208" t="s">
        <v>286</v>
      </c>
      <c r="D2129" s="207" t="s">
        <v>287</v>
      </c>
      <c r="E2129" s="207" t="s">
        <v>288</v>
      </c>
      <c r="F2129" s="207" t="s">
        <v>289</v>
      </c>
      <c r="G2129" s="207" t="s">
        <v>81</v>
      </c>
      <c r="H2129" s="207" t="s">
        <v>328</v>
      </c>
      <c r="I2129" s="209">
        <v>4121.0200000000004</v>
      </c>
      <c r="J2129" s="204"/>
      <c r="K2129" s="210" t="s">
        <v>292</v>
      </c>
      <c r="L2129" s="78"/>
      <c r="M2129" s="78"/>
      <c r="N2129" s="78"/>
      <c r="O2129" s="149"/>
    </row>
    <row r="2130" spans="1:15" ht="15" customHeight="1" x14ac:dyDescent="0.35">
      <c r="A2130" s="201" t="s">
        <v>665</v>
      </c>
      <c r="B2130" s="207" t="s">
        <v>666</v>
      </c>
      <c r="C2130" s="208" t="s">
        <v>286</v>
      </c>
      <c r="D2130" s="207" t="s">
        <v>287</v>
      </c>
      <c r="E2130" s="207" t="s">
        <v>379</v>
      </c>
      <c r="F2130" s="207" t="s">
        <v>380</v>
      </c>
      <c r="G2130" s="207" t="s">
        <v>81</v>
      </c>
      <c r="H2130" s="207" t="s">
        <v>328</v>
      </c>
      <c r="I2130" s="209">
        <v>22957</v>
      </c>
      <c r="J2130" s="204"/>
      <c r="K2130" s="210" t="s">
        <v>292</v>
      </c>
      <c r="L2130" s="78"/>
      <c r="M2130" s="78"/>
      <c r="N2130" s="78"/>
      <c r="O2130" s="149"/>
    </row>
    <row r="2131" spans="1:15" ht="15" customHeight="1" x14ac:dyDescent="0.35">
      <c r="A2131" s="201" t="s">
        <v>665</v>
      </c>
      <c r="B2131" s="207" t="s">
        <v>666</v>
      </c>
      <c r="C2131" s="208" t="s">
        <v>286</v>
      </c>
      <c r="D2131" s="207" t="s">
        <v>287</v>
      </c>
      <c r="E2131" s="207" t="s">
        <v>359</v>
      </c>
      <c r="F2131" s="207" t="s">
        <v>360</v>
      </c>
      <c r="G2131" s="207" t="s">
        <v>81</v>
      </c>
      <c r="H2131" s="207" t="s">
        <v>328</v>
      </c>
      <c r="I2131" s="209">
        <v>383.03</v>
      </c>
      <c r="J2131" s="204"/>
      <c r="K2131" s="210" t="s">
        <v>292</v>
      </c>
      <c r="L2131" s="78"/>
      <c r="M2131" s="78"/>
      <c r="N2131" s="78"/>
      <c r="O2131" s="149"/>
    </row>
    <row r="2132" spans="1:15" ht="15" customHeight="1" x14ac:dyDescent="0.35">
      <c r="A2132" s="201" t="s">
        <v>665</v>
      </c>
      <c r="B2132" s="207" t="s">
        <v>666</v>
      </c>
      <c r="C2132" s="208" t="s">
        <v>286</v>
      </c>
      <c r="D2132" s="207" t="s">
        <v>287</v>
      </c>
      <c r="E2132" s="207" t="s">
        <v>383</v>
      </c>
      <c r="F2132" s="207" t="s">
        <v>384</v>
      </c>
      <c r="G2132" s="207" t="s">
        <v>81</v>
      </c>
      <c r="H2132" s="207" t="s">
        <v>328</v>
      </c>
      <c r="I2132" s="209">
        <v>169.57</v>
      </c>
      <c r="J2132" s="204"/>
      <c r="K2132" s="210" t="s">
        <v>292</v>
      </c>
      <c r="L2132" s="78"/>
      <c r="M2132" s="78"/>
      <c r="N2132" s="78"/>
      <c r="O2132" s="149"/>
    </row>
    <row r="2133" spans="1:15" ht="15" customHeight="1" x14ac:dyDescent="0.35">
      <c r="A2133" s="201" t="s">
        <v>665</v>
      </c>
      <c r="B2133" s="207" t="s">
        <v>666</v>
      </c>
      <c r="C2133" s="208" t="s">
        <v>286</v>
      </c>
      <c r="D2133" s="207" t="s">
        <v>287</v>
      </c>
      <c r="E2133" s="207" t="s">
        <v>452</v>
      </c>
      <c r="F2133" s="207" t="s">
        <v>453</v>
      </c>
      <c r="G2133" s="207" t="s">
        <v>81</v>
      </c>
      <c r="H2133" s="207" t="s">
        <v>328</v>
      </c>
      <c r="I2133" s="209">
        <v>55665.86</v>
      </c>
      <c r="J2133" s="204"/>
      <c r="K2133" s="210" t="s">
        <v>292</v>
      </c>
      <c r="L2133" s="78"/>
      <c r="M2133" s="78"/>
      <c r="N2133" s="78"/>
      <c r="O2133" s="149"/>
    </row>
    <row r="2134" spans="1:15" ht="15" customHeight="1" x14ac:dyDescent="0.35">
      <c r="A2134" s="201" t="s">
        <v>665</v>
      </c>
      <c r="B2134" s="207" t="s">
        <v>666</v>
      </c>
      <c r="C2134" s="208" t="s">
        <v>286</v>
      </c>
      <c r="D2134" s="207" t="s">
        <v>287</v>
      </c>
      <c r="E2134" s="207" t="s">
        <v>466</v>
      </c>
      <c r="F2134" s="207" t="s">
        <v>467</v>
      </c>
      <c r="G2134" s="207" t="s">
        <v>81</v>
      </c>
      <c r="H2134" s="207" t="s">
        <v>328</v>
      </c>
      <c r="I2134" s="209">
        <v>11550.43</v>
      </c>
      <c r="J2134" s="204"/>
      <c r="K2134" s="210" t="s">
        <v>292</v>
      </c>
      <c r="L2134" s="78"/>
      <c r="M2134" s="78"/>
      <c r="N2134" s="78"/>
      <c r="O2134" s="149"/>
    </row>
    <row r="2135" spans="1:15" ht="15" customHeight="1" x14ac:dyDescent="0.35">
      <c r="A2135" s="201" t="s">
        <v>665</v>
      </c>
      <c r="B2135" s="207" t="s">
        <v>666</v>
      </c>
      <c r="C2135" s="208" t="s">
        <v>286</v>
      </c>
      <c r="D2135" s="207" t="s">
        <v>287</v>
      </c>
      <c r="E2135" s="207" t="s">
        <v>385</v>
      </c>
      <c r="F2135" s="207" t="s">
        <v>386</v>
      </c>
      <c r="G2135" s="207" t="s">
        <v>81</v>
      </c>
      <c r="H2135" s="207" t="s">
        <v>328</v>
      </c>
      <c r="I2135" s="209">
        <v>1261.9000000000001</v>
      </c>
      <c r="J2135" s="204"/>
      <c r="K2135" s="210" t="s">
        <v>292</v>
      </c>
      <c r="L2135" s="78"/>
      <c r="M2135" s="78"/>
      <c r="N2135" s="78"/>
      <c r="O2135" s="149"/>
    </row>
    <row r="2136" spans="1:15" ht="15" customHeight="1" x14ac:dyDescent="0.35">
      <c r="A2136" s="201" t="s">
        <v>665</v>
      </c>
      <c r="B2136" s="207" t="s">
        <v>666</v>
      </c>
      <c r="C2136" s="208" t="s">
        <v>286</v>
      </c>
      <c r="D2136" s="207" t="s">
        <v>287</v>
      </c>
      <c r="E2136" s="207" t="s">
        <v>385</v>
      </c>
      <c r="F2136" s="207" t="s">
        <v>386</v>
      </c>
      <c r="G2136" s="207" t="s">
        <v>484</v>
      </c>
      <c r="H2136" s="207" t="s">
        <v>485</v>
      </c>
      <c r="I2136" s="209">
        <v>7087.1</v>
      </c>
      <c r="J2136" s="204"/>
      <c r="K2136" s="210" t="s">
        <v>292</v>
      </c>
      <c r="L2136" s="78"/>
      <c r="M2136" s="78"/>
      <c r="N2136" s="78"/>
      <c r="O2136" s="149"/>
    </row>
    <row r="2137" spans="1:15" ht="15" customHeight="1" x14ac:dyDescent="0.35">
      <c r="A2137" s="201" t="s">
        <v>665</v>
      </c>
      <c r="B2137" s="207" t="s">
        <v>666</v>
      </c>
      <c r="C2137" s="208" t="s">
        <v>286</v>
      </c>
      <c r="D2137" s="207" t="s">
        <v>287</v>
      </c>
      <c r="E2137" s="207" t="s">
        <v>616</v>
      </c>
      <c r="F2137" s="207" t="s">
        <v>617</v>
      </c>
      <c r="G2137" s="207" t="s">
        <v>484</v>
      </c>
      <c r="H2137" s="207" t="s">
        <v>485</v>
      </c>
      <c r="I2137" s="209">
        <v>848.7</v>
      </c>
      <c r="J2137" s="204"/>
      <c r="K2137" s="210" t="s">
        <v>292</v>
      </c>
      <c r="L2137" s="78"/>
      <c r="M2137" s="78"/>
      <c r="N2137" s="78"/>
      <c r="O2137" s="149"/>
    </row>
    <row r="2138" spans="1:15" ht="15" customHeight="1" x14ac:dyDescent="0.35">
      <c r="A2138" s="201" t="s">
        <v>665</v>
      </c>
      <c r="B2138" s="207" t="s">
        <v>666</v>
      </c>
      <c r="C2138" s="208" t="s">
        <v>286</v>
      </c>
      <c r="D2138" s="207" t="s">
        <v>287</v>
      </c>
      <c r="E2138" s="207" t="s">
        <v>312</v>
      </c>
      <c r="F2138" s="207" t="s">
        <v>313</v>
      </c>
      <c r="G2138" s="207" t="s">
        <v>81</v>
      </c>
      <c r="H2138" s="207" t="s">
        <v>328</v>
      </c>
      <c r="I2138" s="209">
        <v>43001.07</v>
      </c>
      <c r="J2138" s="204"/>
      <c r="K2138" s="210" t="s">
        <v>306</v>
      </c>
      <c r="L2138" s="78"/>
      <c r="M2138" s="78"/>
      <c r="N2138" s="78"/>
      <c r="O2138" s="149"/>
    </row>
    <row r="2139" spans="1:15" ht="15" customHeight="1" x14ac:dyDescent="0.35">
      <c r="A2139" s="201" t="s">
        <v>665</v>
      </c>
      <c r="B2139" s="207" t="s">
        <v>666</v>
      </c>
      <c r="C2139" s="208" t="s">
        <v>286</v>
      </c>
      <c r="D2139" s="207" t="s">
        <v>287</v>
      </c>
      <c r="E2139" s="207" t="s">
        <v>312</v>
      </c>
      <c r="F2139" s="207" t="s">
        <v>313</v>
      </c>
      <c r="G2139" s="207" t="s">
        <v>421</v>
      </c>
      <c r="H2139" s="207" t="s">
        <v>422</v>
      </c>
      <c r="I2139" s="209">
        <v>124.32</v>
      </c>
      <c r="J2139" s="204"/>
      <c r="K2139" s="210" t="s">
        <v>324</v>
      </c>
      <c r="L2139" s="78"/>
      <c r="M2139" s="78"/>
      <c r="N2139" s="78"/>
      <c r="O2139" s="149"/>
    </row>
    <row r="2140" spans="1:15" ht="15" customHeight="1" x14ac:dyDescent="0.35">
      <c r="A2140" s="201" t="s">
        <v>665</v>
      </c>
      <c r="B2140" s="207" t="s">
        <v>666</v>
      </c>
      <c r="C2140" s="208" t="s">
        <v>286</v>
      </c>
      <c r="D2140" s="207" t="s">
        <v>287</v>
      </c>
      <c r="E2140" s="207" t="s">
        <v>419</v>
      </c>
      <c r="F2140" s="207" t="s">
        <v>420</v>
      </c>
      <c r="G2140" s="207" t="s">
        <v>421</v>
      </c>
      <c r="H2140" s="207" t="s">
        <v>422</v>
      </c>
      <c r="I2140" s="209">
        <v>55234</v>
      </c>
      <c r="J2140" s="204"/>
      <c r="K2140" s="210" t="s">
        <v>324</v>
      </c>
      <c r="L2140" s="78"/>
      <c r="M2140" s="78"/>
      <c r="N2140" s="78"/>
      <c r="O2140" s="149"/>
    </row>
    <row r="2141" spans="1:15" ht="15" customHeight="1" x14ac:dyDescent="0.35">
      <c r="A2141" s="201" t="s">
        <v>665</v>
      </c>
      <c r="B2141" s="207" t="s">
        <v>666</v>
      </c>
      <c r="C2141" s="208" t="s">
        <v>286</v>
      </c>
      <c r="D2141" s="207" t="s">
        <v>287</v>
      </c>
      <c r="E2141" s="207" t="s">
        <v>454</v>
      </c>
      <c r="F2141" s="207" t="s">
        <v>455</v>
      </c>
      <c r="G2141" s="207" t="s">
        <v>81</v>
      </c>
      <c r="H2141" s="207" t="s">
        <v>328</v>
      </c>
      <c r="I2141" s="209">
        <v>-1927782</v>
      </c>
      <c r="J2141" s="204"/>
      <c r="K2141" s="210" t="s">
        <v>317</v>
      </c>
      <c r="L2141" s="78"/>
      <c r="M2141" s="78"/>
      <c r="N2141" s="78"/>
      <c r="O2141" s="149"/>
    </row>
    <row r="2142" spans="1:15" ht="15" customHeight="1" x14ac:dyDescent="0.35">
      <c r="A2142" s="201" t="s">
        <v>665</v>
      </c>
      <c r="B2142" s="207" t="s">
        <v>666</v>
      </c>
      <c r="C2142" s="208" t="s">
        <v>286</v>
      </c>
      <c r="D2142" s="207" t="s">
        <v>287</v>
      </c>
      <c r="E2142" s="207" t="s">
        <v>401</v>
      </c>
      <c r="F2142" s="207" t="s">
        <v>402</v>
      </c>
      <c r="G2142" s="207" t="s">
        <v>81</v>
      </c>
      <c r="H2142" s="207" t="s">
        <v>328</v>
      </c>
      <c r="I2142" s="209">
        <v>-796903</v>
      </c>
      <c r="J2142" s="204"/>
      <c r="K2142" s="210" t="s">
        <v>311</v>
      </c>
      <c r="L2142" s="78"/>
      <c r="M2142" s="78"/>
      <c r="N2142" s="78"/>
      <c r="O2142" s="149"/>
    </row>
    <row r="2143" spans="1:15" ht="15" customHeight="1" x14ac:dyDescent="0.35">
      <c r="A2143" s="201" t="s">
        <v>665</v>
      </c>
      <c r="B2143" s="207" t="s">
        <v>666</v>
      </c>
      <c r="C2143" s="208" t="s">
        <v>286</v>
      </c>
      <c r="D2143" s="207" t="s">
        <v>287</v>
      </c>
      <c r="E2143" s="207" t="s">
        <v>456</v>
      </c>
      <c r="F2143" s="207" t="s">
        <v>457</v>
      </c>
      <c r="G2143" s="207" t="s">
        <v>81</v>
      </c>
      <c r="H2143" s="207" t="s">
        <v>328</v>
      </c>
      <c r="I2143" s="209">
        <v>-801206</v>
      </c>
      <c r="J2143" s="204"/>
      <c r="K2143" s="210" t="s">
        <v>311</v>
      </c>
      <c r="L2143" s="78"/>
      <c r="M2143" s="78"/>
      <c r="N2143" s="78"/>
      <c r="O2143" s="149"/>
    </row>
    <row r="2144" spans="1:15" ht="15" customHeight="1" x14ac:dyDescent="0.35">
      <c r="A2144" s="201" t="s">
        <v>665</v>
      </c>
      <c r="B2144" s="207" t="s">
        <v>666</v>
      </c>
      <c r="C2144" s="208" t="s">
        <v>286</v>
      </c>
      <c r="D2144" s="207" t="s">
        <v>287</v>
      </c>
      <c r="E2144" s="207" t="s">
        <v>320</v>
      </c>
      <c r="F2144" s="207" t="s">
        <v>313</v>
      </c>
      <c r="G2144" s="207" t="s">
        <v>81</v>
      </c>
      <c r="H2144" s="207" t="s">
        <v>328</v>
      </c>
      <c r="I2144" s="209">
        <v>-43001.07</v>
      </c>
      <c r="J2144" s="204"/>
      <c r="K2144" s="210" t="s">
        <v>314</v>
      </c>
      <c r="L2144" s="78"/>
      <c r="M2144" s="78"/>
      <c r="N2144" s="78"/>
      <c r="O2144" s="149"/>
    </row>
    <row r="2145" spans="1:15" ht="15" customHeight="1" x14ac:dyDescent="0.35">
      <c r="A2145" s="201" t="s">
        <v>665</v>
      </c>
      <c r="B2145" s="207" t="s">
        <v>666</v>
      </c>
      <c r="C2145" s="208" t="s">
        <v>286</v>
      </c>
      <c r="D2145" s="207" t="s">
        <v>287</v>
      </c>
      <c r="E2145" s="207" t="s">
        <v>320</v>
      </c>
      <c r="F2145" s="207" t="s">
        <v>313</v>
      </c>
      <c r="G2145" s="207" t="s">
        <v>421</v>
      </c>
      <c r="H2145" s="207" t="s">
        <v>422</v>
      </c>
      <c r="I2145" s="209">
        <v>-124.32</v>
      </c>
      <c r="J2145" s="204"/>
      <c r="K2145" s="210" t="s">
        <v>324</v>
      </c>
      <c r="L2145" s="78"/>
      <c r="M2145" s="78"/>
      <c r="N2145" s="78"/>
      <c r="O2145" s="149"/>
    </row>
    <row r="2146" spans="1:15" ht="15" customHeight="1" x14ac:dyDescent="0.35">
      <c r="A2146" s="201" t="s">
        <v>665</v>
      </c>
      <c r="B2146" s="207" t="s">
        <v>666</v>
      </c>
      <c r="C2146" s="208" t="s">
        <v>286</v>
      </c>
      <c r="D2146" s="207" t="s">
        <v>287</v>
      </c>
      <c r="E2146" s="207" t="s">
        <v>405</v>
      </c>
      <c r="F2146" s="207" t="s">
        <v>406</v>
      </c>
      <c r="G2146" s="207" t="s">
        <v>81</v>
      </c>
      <c r="H2146" s="207" t="s">
        <v>328</v>
      </c>
      <c r="I2146" s="209">
        <v>-20410</v>
      </c>
      <c r="J2146" s="204"/>
      <c r="K2146" s="210" t="s">
        <v>316</v>
      </c>
      <c r="L2146" s="78"/>
      <c r="M2146" s="78"/>
      <c r="N2146" s="78"/>
      <c r="O2146" s="149"/>
    </row>
    <row r="2147" spans="1:15" ht="15" customHeight="1" x14ac:dyDescent="0.35">
      <c r="A2147" s="201" t="s">
        <v>665</v>
      </c>
      <c r="B2147" s="207" t="s">
        <v>666</v>
      </c>
      <c r="C2147" s="208" t="s">
        <v>458</v>
      </c>
      <c r="D2147" s="207" t="s">
        <v>459</v>
      </c>
      <c r="E2147" s="207" t="s">
        <v>345</v>
      </c>
      <c r="F2147" s="207" t="s">
        <v>346</v>
      </c>
      <c r="G2147" s="207" t="s">
        <v>81</v>
      </c>
      <c r="H2147" s="207" t="s">
        <v>328</v>
      </c>
      <c r="I2147" s="209">
        <v>54825.99</v>
      </c>
      <c r="J2147" s="204"/>
      <c r="K2147" s="210" t="s">
        <v>293</v>
      </c>
      <c r="L2147" s="78"/>
      <c r="M2147" s="78"/>
      <c r="N2147" s="78"/>
      <c r="O2147" s="149"/>
    </row>
    <row r="2148" spans="1:15" ht="15" customHeight="1" x14ac:dyDescent="0.35">
      <c r="A2148" s="201" t="s">
        <v>665</v>
      </c>
      <c r="B2148" s="207" t="s">
        <v>666</v>
      </c>
      <c r="C2148" s="208" t="s">
        <v>458</v>
      </c>
      <c r="D2148" s="207" t="s">
        <v>459</v>
      </c>
      <c r="E2148" s="207" t="s">
        <v>365</v>
      </c>
      <c r="F2148" s="207" t="s">
        <v>366</v>
      </c>
      <c r="G2148" s="207" t="s">
        <v>81</v>
      </c>
      <c r="H2148" s="207" t="s">
        <v>328</v>
      </c>
      <c r="I2148" s="209">
        <v>2231.8000000000002</v>
      </c>
      <c r="J2148" s="204"/>
      <c r="K2148" s="210" t="s">
        <v>293</v>
      </c>
      <c r="L2148" s="78"/>
      <c r="M2148" s="78"/>
      <c r="N2148" s="78"/>
      <c r="O2148" s="149"/>
    </row>
    <row r="2149" spans="1:15" ht="15" customHeight="1" x14ac:dyDescent="0.35">
      <c r="A2149" s="201" t="s">
        <v>665</v>
      </c>
      <c r="B2149" s="207" t="s">
        <v>666</v>
      </c>
      <c r="C2149" s="208" t="s">
        <v>458</v>
      </c>
      <c r="D2149" s="207" t="s">
        <v>459</v>
      </c>
      <c r="E2149" s="207" t="s">
        <v>349</v>
      </c>
      <c r="F2149" s="207" t="s">
        <v>350</v>
      </c>
      <c r="G2149" s="207" t="s">
        <v>81</v>
      </c>
      <c r="H2149" s="207" t="s">
        <v>328</v>
      </c>
      <c r="I2149" s="209">
        <v>8037.47</v>
      </c>
      <c r="J2149" s="204"/>
      <c r="K2149" s="210" t="s">
        <v>296</v>
      </c>
      <c r="L2149" s="78"/>
      <c r="M2149" s="78"/>
      <c r="N2149" s="78"/>
      <c r="O2149" s="149"/>
    </row>
    <row r="2150" spans="1:15" ht="15" customHeight="1" x14ac:dyDescent="0.35">
      <c r="A2150" s="201" t="s">
        <v>665</v>
      </c>
      <c r="B2150" s="207" t="s">
        <v>666</v>
      </c>
      <c r="C2150" s="208" t="s">
        <v>458</v>
      </c>
      <c r="D2150" s="207" t="s">
        <v>459</v>
      </c>
      <c r="E2150" s="207" t="s">
        <v>355</v>
      </c>
      <c r="F2150" s="207" t="s">
        <v>356</v>
      </c>
      <c r="G2150" s="207" t="s">
        <v>81</v>
      </c>
      <c r="H2150" s="207" t="s">
        <v>328</v>
      </c>
      <c r="I2150" s="209">
        <v>9178.43</v>
      </c>
      <c r="J2150" s="204"/>
      <c r="K2150" s="210" t="s">
        <v>301</v>
      </c>
      <c r="L2150" s="78"/>
      <c r="M2150" s="78"/>
      <c r="N2150" s="78"/>
      <c r="O2150" s="149"/>
    </row>
    <row r="2151" spans="1:15" ht="15" customHeight="1" x14ac:dyDescent="0.35">
      <c r="A2151" s="201" t="s">
        <v>665</v>
      </c>
      <c r="B2151" s="207" t="s">
        <v>666</v>
      </c>
      <c r="C2151" s="208" t="s">
        <v>458</v>
      </c>
      <c r="D2151" s="207" t="s">
        <v>459</v>
      </c>
      <c r="E2151" s="207" t="s">
        <v>367</v>
      </c>
      <c r="F2151" s="207" t="s">
        <v>368</v>
      </c>
      <c r="G2151" s="207" t="s">
        <v>81</v>
      </c>
      <c r="H2151" s="207" t="s">
        <v>328</v>
      </c>
      <c r="I2151" s="209">
        <v>542.39</v>
      </c>
      <c r="J2151" s="204"/>
      <c r="K2151" s="210" t="s">
        <v>292</v>
      </c>
      <c r="L2151" s="78"/>
      <c r="M2151" s="78"/>
      <c r="N2151" s="78"/>
      <c r="O2151" s="149"/>
    </row>
    <row r="2152" spans="1:15" ht="15" customHeight="1" x14ac:dyDescent="0.35">
      <c r="A2152" s="201" t="s">
        <v>665</v>
      </c>
      <c r="B2152" s="207" t="s">
        <v>666</v>
      </c>
      <c r="C2152" s="208" t="s">
        <v>458</v>
      </c>
      <c r="D2152" s="207" t="s">
        <v>459</v>
      </c>
      <c r="E2152" s="207" t="s">
        <v>373</v>
      </c>
      <c r="F2152" s="207" t="s">
        <v>374</v>
      </c>
      <c r="G2152" s="207" t="s">
        <v>81</v>
      </c>
      <c r="H2152" s="207" t="s">
        <v>328</v>
      </c>
      <c r="I2152" s="209">
        <v>471919.22</v>
      </c>
      <c r="J2152" s="204"/>
      <c r="K2152" s="210" t="s">
        <v>292</v>
      </c>
      <c r="L2152" s="78"/>
      <c r="M2152" s="78"/>
      <c r="N2152" s="78"/>
      <c r="O2152" s="149"/>
    </row>
    <row r="2153" spans="1:15" ht="15" customHeight="1" x14ac:dyDescent="0.35">
      <c r="A2153" s="201" t="s">
        <v>665</v>
      </c>
      <c r="B2153" s="207" t="s">
        <v>666</v>
      </c>
      <c r="C2153" s="208" t="s">
        <v>458</v>
      </c>
      <c r="D2153" s="207" t="s">
        <v>459</v>
      </c>
      <c r="E2153" s="207" t="s">
        <v>409</v>
      </c>
      <c r="F2153" s="207" t="s">
        <v>410</v>
      </c>
      <c r="G2153" s="207" t="s">
        <v>81</v>
      </c>
      <c r="H2153" s="207" t="s">
        <v>328</v>
      </c>
      <c r="I2153" s="209">
        <v>103126.77</v>
      </c>
      <c r="J2153" s="204"/>
      <c r="K2153" s="210" t="s">
        <v>292</v>
      </c>
      <c r="L2153" s="78"/>
      <c r="M2153" s="78"/>
      <c r="N2153" s="78"/>
      <c r="O2153" s="149"/>
    </row>
    <row r="2154" spans="1:15" ht="15" customHeight="1" x14ac:dyDescent="0.35">
      <c r="A2154" s="201" t="s">
        <v>665</v>
      </c>
      <c r="B2154" s="207" t="s">
        <v>666</v>
      </c>
      <c r="C2154" s="208" t="s">
        <v>458</v>
      </c>
      <c r="D2154" s="207" t="s">
        <v>459</v>
      </c>
      <c r="E2154" s="207" t="s">
        <v>312</v>
      </c>
      <c r="F2154" s="207" t="s">
        <v>313</v>
      </c>
      <c r="G2154" s="207" t="s">
        <v>81</v>
      </c>
      <c r="H2154" s="207" t="s">
        <v>328</v>
      </c>
      <c r="I2154" s="209">
        <v>86045.91</v>
      </c>
      <c r="J2154" s="204"/>
      <c r="K2154" s="210" t="s">
        <v>306</v>
      </c>
      <c r="L2154" s="78"/>
      <c r="M2154" s="78"/>
      <c r="N2154" s="78"/>
      <c r="O2154" s="149"/>
    </row>
    <row r="2155" spans="1:15" ht="15" customHeight="1" x14ac:dyDescent="0.35">
      <c r="A2155" s="201" t="s">
        <v>665</v>
      </c>
      <c r="B2155" s="207" t="s">
        <v>666</v>
      </c>
      <c r="C2155" s="208" t="s">
        <v>458</v>
      </c>
      <c r="D2155" s="207" t="s">
        <v>459</v>
      </c>
      <c r="E2155" s="207" t="s">
        <v>460</v>
      </c>
      <c r="F2155" s="207" t="s">
        <v>461</v>
      </c>
      <c r="G2155" s="207" t="s">
        <v>81</v>
      </c>
      <c r="H2155" s="207" t="s">
        <v>328</v>
      </c>
      <c r="I2155" s="209">
        <v>-528578</v>
      </c>
      <c r="J2155" s="204"/>
      <c r="K2155" s="210" t="s">
        <v>315</v>
      </c>
      <c r="L2155" s="78"/>
      <c r="M2155" s="78"/>
      <c r="N2155" s="78"/>
      <c r="O2155" s="149"/>
    </row>
    <row r="2156" spans="1:15" ht="15" customHeight="1" x14ac:dyDescent="0.35">
      <c r="A2156" s="201" t="s">
        <v>665</v>
      </c>
      <c r="B2156" s="207" t="s">
        <v>666</v>
      </c>
      <c r="C2156" s="208" t="s">
        <v>458</v>
      </c>
      <c r="D2156" s="207" t="s">
        <v>459</v>
      </c>
      <c r="E2156" s="207" t="s">
        <v>320</v>
      </c>
      <c r="F2156" s="207" t="s">
        <v>313</v>
      </c>
      <c r="G2156" s="207" t="s">
        <v>81</v>
      </c>
      <c r="H2156" s="207" t="s">
        <v>328</v>
      </c>
      <c r="I2156" s="209">
        <v>-86045.91</v>
      </c>
      <c r="J2156" s="204"/>
      <c r="K2156" s="210" t="s">
        <v>314</v>
      </c>
      <c r="L2156" s="78"/>
      <c r="M2156" s="78"/>
      <c r="N2156" s="78"/>
      <c r="O2156" s="149"/>
    </row>
    <row r="2157" spans="1:15" ht="15" customHeight="1" x14ac:dyDescent="0.35">
      <c r="A2157" s="201" t="s">
        <v>665</v>
      </c>
      <c r="B2157" s="207" t="s">
        <v>666</v>
      </c>
      <c r="C2157" s="208" t="s">
        <v>458</v>
      </c>
      <c r="D2157" s="207" t="s">
        <v>459</v>
      </c>
      <c r="E2157" s="207" t="s">
        <v>405</v>
      </c>
      <c r="F2157" s="207" t="s">
        <v>406</v>
      </c>
      <c r="G2157" s="207" t="s">
        <v>81</v>
      </c>
      <c r="H2157" s="207" t="s">
        <v>328</v>
      </c>
      <c r="I2157" s="209">
        <v>-4680</v>
      </c>
      <c r="J2157" s="204"/>
      <c r="K2157" s="210" t="s">
        <v>316</v>
      </c>
      <c r="L2157" s="78"/>
      <c r="M2157" s="78"/>
      <c r="N2157" s="78"/>
      <c r="O2157" s="149"/>
    </row>
    <row r="2158" spans="1:15" ht="15" customHeight="1" x14ac:dyDescent="0.35">
      <c r="A2158" s="201" t="s">
        <v>665</v>
      </c>
      <c r="B2158" s="207" t="s">
        <v>666</v>
      </c>
      <c r="C2158" s="208" t="s">
        <v>458</v>
      </c>
      <c r="D2158" s="207" t="s">
        <v>459</v>
      </c>
      <c r="E2158" s="207" t="s">
        <v>430</v>
      </c>
      <c r="F2158" s="207" t="s">
        <v>431</v>
      </c>
      <c r="G2158" s="207" t="s">
        <v>81</v>
      </c>
      <c r="H2158" s="207" t="s">
        <v>328</v>
      </c>
      <c r="I2158" s="209">
        <v>-110556.75</v>
      </c>
      <c r="J2158" s="204"/>
      <c r="K2158" s="210" t="s">
        <v>325</v>
      </c>
      <c r="L2158" s="78"/>
      <c r="M2158" s="78"/>
      <c r="N2158" s="78"/>
      <c r="O2158" s="149"/>
    </row>
    <row r="2159" spans="1:15" ht="15" customHeight="1" x14ac:dyDescent="0.35">
      <c r="A2159" s="201" t="s">
        <v>667</v>
      </c>
      <c r="B2159" s="207" t="s">
        <v>668</v>
      </c>
      <c r="C2159" s="208" t="s">
        <v>286</v>
      </c>
      <c r="D2159" s="207" t="s">
        <v>287</v>
      </c>
      <c r="E2159" s="207" t="s">
        <v>345</v>
      </c>
      <c r="F2159" s="207" t="s">
        <v>346</v>
      </c>
      <c r="G2159" s="207" t="s">
        <v>81</v>
      </c>
      <c r="H2159" s="207" t="s">
        <v>328</v>
      </c>
      <c r="I2159" s="209">
        <v>-5505.2</v>
      </c>
      <c r="J2159" s="204"/>
      <c r="K2159" s="210" t="s">
        <v>293</v>
      </c>
      <c r="L2159" s="78"/>
      <c r="M2159" s="78"/>
      <c r="N2159" s="78"/>
      <c r="O2159" s="149"/>
    </row>
    <row r="2160" spans="1:15" ht="15" customHeight="1" x14ac:dyDescent="0.35">
      <c r="A2160" s="201" t="s">
        <v>667</v>
      </c>
      <c r="B2160" s="207" t="s">
        <v>668</v>
      </c>
      <c r="C2160" s="208" t="s">
        <v>286</v>
      </c>
      <c r="D2160" s="207" t="s">
        <v>287</v>
      </c>
      <c r="E2160" s="207" t="s">
        <v>345</v>
      </c>
      <c r="F2160" s="207" t="s">
        <v>346</v>
      </c>
      <c r="G2160" s="207" t="s">
        <v>502</v>
      </c>
      <c r="H2160" s="207" t="s">
        <v>503</v>
      </c>
      <c r="I2160" s="209">
        <v>166992</v>
      </c>
      <c r="J2160" s="204"/>
      <c r="K2160" s="210" t="s">
        <v>293</v>
      </c>
      <c r="L2160" s="78"/>
      <c r="M2160" s="78"/>
      <c r="N2160" s="78"/>
      <c r="O2160" s="149"/>
    </row>
    <row r="2161" spans="1:15" ht="15" customHeight="1" x14ac:dyDescent="0.35">
      <c r="A2161" s="201" t="s">
        <v>667</v>
      </c>
      <c r="B2161" s="207" t="s">
        <v>668</v>
      </c>
      <c r="C2161" s="208" t="s">
        <v>286</v>
      </c>
      <c r="D2161" s="207" t="s">
        <v>287</v>
      </c>
      <c r="E2161" s="207" t="s">
        <v>654</v>
      </c>
      <c r="F2161" s="207" t="s">
        <v>655</v>
      </c>
      <c r="G2161" s="207" t="s">
        <v>669</v>
      </c>
      <c r="H2161" s="207" t="s">
        <v>670</v>
      </c>
      <c r="I2161" s="209">
        <v>13440</v>
      </c>
      <c r="J2161" s="204"/>
      <c r="K2161" s="210" t="s">
        <v>293</v>
      </c>
      <c r="L2161" s="78"/>
      <c r="M2161" s="78"/>
      <c r="N2161" s="78"/>
      <c r="O2161" s="149"/>
    </row>
    <row r="2162" spans="1:15" ht="15" customHeight="1" x14ac:dyDescent="0.35">
      <c r="A2162" s="201" t="s">
        <v>667</v>
      </c>
      <c r="B2162" s="207" t="s">
        <v>668</v>
      </c>
      <c r="C2162" s="208" t="s">
        <v>286</v>
      </c>
      <c r="D2162" s="207" t="s">
        <v>287</v>
      </c>
      <c r="E2162" s="207" t="s">
        <v>446</v>
      </c>
      <c r="F2162" s="207" t="s">
        <v>447</v>
      </c>
      <c r="G2162" s="207" t="s">
        <v>81</v>
      </c>
      <c r="H2162" s="207" t="s">
        <v>328</v>
      </c>
      <c r="I2162" s="209">
        <v>666.68</v>
      </c>
      <c r="J2162" s="204"/>
      <c r="K2162" s="210" t="s">
        <v>293</v>
      </c>
      <c r="L2162" s="78"/>
      <c r="M2162" s="78"/>
      <c r="N2162" s="78"/>
      <c r="O2162" s="149"/>
    </row>
    <row r="2163" spans="1:15" ht="15" customHeight="1" x14ac:dyDescent="0.35">
      <c r="A2163" s="201" t="s">
        <v>667</v>
      </c>
      <c r="B2163" s="207" t="s">
        <v>668</v>
      </c>
      <c r="C2163" s="208" t="s">
        <v>286</v>
      </c>
      <c r="D2163" s="207" t="s">
        <v>287</v>
      </c>
      <c r="E2163" s="207" t="s">
        <v>349</v>
      </c>
      <c r="F2163" s="207" t="s">
        <v>350</v>
      </c>
      <c r="G2163" s="207" t="s">
        <v>669</v>
      </c>
      <c r="H2163" s="207" t="s">
        <v>670</v>
      </c>
      <c r="I2163" s="209">
        <v>1716</v>
      </c>
      <c r="J2163" s="204"/>
      <c r="K2163" s="210" t="s">
        <v>296</v>
      </c>
      <c r="L2163" s="78"/>
      <c r="M2163" s="78"/>
      <c r="N2163" s="78"/>
      <c r="O2163" s="149"/>
    </row>
    <row r="2164" spans="1:15" ht="15" customHeight="1" x14ac:dyDescent="0.35">
      <c r="A2164" s="201" t="s">
        <v>667</v>
      </c>
      <c r="B2164" s="207" t="s">
        <v>668</v>
      </c>
      <c r="C2164" s="208" t="s">
        <v>286</v>
      </c>
      <c r="D2164" s="207" t="s">
        <v>287</v>
      </c>
      <c r="E2164" s="207" t="s">
        <v>349</v>
      </c>
      <c r="F2164" s="207" t="s">
        <v>350</v>
      </c>
      <c r="G2164" s="207" t="s">
        <v>502</v>
      </c>
      <c r="H2164" s="207" t="s">
        <v>503</v>
      </c>
      <c r="I2164" s="209">
        <v>21321.3</v>
      </c>
      <c r="J2164" s="204"/>
      <c r="K2164" s="210" t="s">
        <v>296</v>
      </c>
      <c r="L2164" s="78"/>
      <c r="M2164" s="78"/>
      <c r="N2164" s="78"/>
      <c r="O2164" s="149"/>
    </row>
    <row r="2165" spans="1:15" ht="15" customHeight="1" x14ac:dyDescent="0.35">
      <c r="A2165" s="201" t="s">
        <v>667</v>
      </c>
      <c r="B2165" s="207" t="s">
        <v>668</v>
      </c>
      <c r="C2165" s="208" t="s">
        <v>286</v>
      </c>
      <c r="D2165" s="207" t="s">
        <v>287</v>
      </c>
      <c r="E2165" s="207" t="s">
        <v>351</v>
      </c>
      <c r="F2165" s="207" t="s">
        <v>352</v>
      </c>
      <c r="G2165" s="207" t="s">
        <v>502</v>
      </c>
      <c r="H2165" s="207" t="s">
        <v>503</v>
      </c>
      <c r="I2165" s="209">
        <v>267.83999999999997</v>
      </c>
      <c r="J2165" s="204"/>
      <c r="K2165" s="210" t="s">
        <v>293</v>
      </c>
      <c r="L2165" s="78"/>
      <c r="M2165" s="78"/>
      <c r="N2165" s="78"/>
      <c r="O2165" s="149"/>
    </row>
    <row r="2166" spans="1:15" ht="15" customHeight="1" x14ac:dyDescent="0.35">
      <c r="A2166" s="201" t="s">
        <v>667</v>
      </c>
      <c r="B2166" s="207" t="s">
        <v>668</v>
      </c>
      <c r="C2166" s="208" t="s">
        <v>286</v>
      </c>
      <c r="D2166" s="207" t="s">
        <v>287</v>
      </c>
      <c r="E2166" s="207" t="s">
        <v>353</v>
      </c>
      <c r="F2166" s="207" t="s">
        <v>354</v>
      </c>
      <c r="G2166" s="207" t="s">
        <v>502</v>
      </c>
      <c r="H2166" s="207" t="s">
        <v>503</v>
      </c>
      <c r="I2166" s="209">
        <v>-267.83999999999997</v>
      </c>
      <c r="J2166" s="204"/>
      <c r="K2166" s="210" t="s">
        <v>293</v>
      </c>
      <c r="L2166" s="78"/>
      <c r="M2166" s="78"/>
      <c r="N2166" s="78"/>
      <c r="O2166" s="149"/>
    </row>
    <row r="2167" spans="1:15" ht="15" customHeight="1" x14ac:dyDescent="0.35">
      <c r="A2167" s="201" t="s">
        <v>667</v>
      </c>
      <c r="B2167" s="207" t="s">
        <v>668</v>
      </c>
      <c r="C2167" s="208" t="s">
        <v>286</v>
      </c>
      <c r="D2167" s="207" t="s">
        <v>287</v>
      </c>
      <c r="E2167" s="207" t="s">
        <v>355</v>
      </c>
      <c r="F2167" s="207" t="s">
        <v>356</v>
      </c>
      <c r="G2167" s="207" t="s">
        <v>81</v>
      </c>
      <c r="H2167" s="207" t="s">
        <v>328</v>
      </c>
      <c r="I2167" s="209">
        <v>-5822.51</v>
      </c>
      <c r="J2167" s="204"/>
      <c r="K2167" s="210" t="s">
        <v>301</v>
      </c>
      <c r="L2167" s="78"/>
      <c r="M2167" s="78"/>
      <c r="N2167" s="78"/>
      <c r="O2167" s="149"/>
    </row>
    <row r="2168" spans="1:15" ht="15" customHeight="1" x14ac:dyDescent="0.35">
      <c r="A2168" s="201" t="s">
        <v>667</v>
      </c>
      <c r="B2168" s="207" t="s">
        <v>668</v>
      </c>
      <c r="C2168" s="208" t="s">
        <v>286</v>
      </c>
      <c r="D2168" s="207" t="s">
        <v>287</v>
      </c>
      <c r="E2168" s="207" t="s">
        <v>355</v>
      </c>
      <c r="F2168" s="207" t="s">
        <v>356</v>
      </c>
      <c r="G2168" s="207" t="s">
        <v>669</v>
      </c>
      <c r="H2168" s="207" t="s">
        <v>670</v>
      </c>
      <c r="I2168" s="209">
        <v>2137</v>
      </c>
      <c r="J2168" s="204"/>
      <c r="K2168" s="210" t="s">
        <v>301</v>
      </c>
      <c r="L2168" s="78"/>
      <c r="M2168" s="78"/>
      <c r="N2168" s="78"/>
      <c r="O2168" s="149"/>
    </row>
    <row r="2169" spans="1:15" ht="15" customHeight="1" x14ac:dyDescent="0.35">
      <c r="A2169" s="201" t="s">
        <v>667</v>
      </c>
      <c r="B2169" s="207" t="s">
        <v>668</v>
      </c>
      <c r="C2169" s="208" t="s">
        <v>286</v>
      </c>
      <c r="D2169" s="207" t="s">
        <v>287</v>
      </c>
      <c r="E2169" s="207" t="s">
        <v>355</v>
      </c>
      <c r="F2169" s="207" t="s">
        <v>356</v>
      </c>
      <c r="G2169" s="207" t="s">
        <v>502</v>
      </c>
      <c r="H2169" s="207" t="s">
        <v>503</v>
      </c>
      <c r="I2169" s="209">
        <v>26589.93</v>
      </c>
      <c r="J2169" s="204"/>
      <c r="K2169" s="210" t="s">
        <v>301</v>
      </c>
      <c r="L2169" s="78"/>
      <c r="M2169" s="78"/>
      <c r="N2169" s="78"/>
      <c r="O2169" s="149"/>
    </row>
    <row r="2170" spans="1:15" ht="15" customHeight="1" x14ac:dyDescent="0.35">
      <c r="A2170" s="201" t="s">
        <v>667</v>
      </c>
      <c r="B2170" s="207" t="s">
        <v>668</v>
      </c>
      <c r="C2170" s="208" t="s">
        <v>286</v>
      </c>
      <c r="D2170" s="207" t="s">
        <v>287</v>
      </c>
      <c r="E2170" s="207" t="s">
        <v>401</v>
      </c>
      <c r="F2170" s="207" t="s">
        <v>402</v>
      </c>
      <c r="G2170" s="207" t="s">
        <v>81</v>
      </c>
      <c r="H2170" s="207" t="s">
        <v>328</v>
      </c>
      <c r="I2170" s="209">
        <v>-7725</v>
      </c>
      <c r="J2170" s="204"/>
      <c r="K2170" s="210" t="s">
        <v>311</v>
      </c>
      <c r="L2170" s="78"/>
      <c r="M2170" s="78"/>
      <c r="N2170" s="78"/>
      <c r="O2170" s="149"/>
    </row>
    <row r="2171" spans="1:15" ht="15" customHeight="1" x14ac:dyDescent="0.35">
      <c r="A2171" s="201" t="s">
        <v>667</v>
      </c>
      <c r="B2171" s="207" t="s">
        <v>668</v>
      </c>
      <c r="C2171" s="208" t="s">
        <v>286</v>
      </c>
      <c r="D2171" s="207" t="s">
        <v>287</v>
      </c>
      <c r="E2171" s="207" t="s">
        <v>401</v>
      </c>
      <c r="F2171" s="207" t="s">
        <v>402</v>
      </c>
      <c r="G2171" s="207" t="s">
        <v>669</v>
      </c>
      <c r="H2171" s="207" t="s">
        <v>670</v>
      </c>
      <c r="I2171" s="209">
        <v>-1800.12</v>
      </c>
      <c r="J2171" s="204"/>
      <c r="K2171" s="210" t="s">
        <v>311</v>
      </c>
      <c r="L2171" s="78"/>
      <c r="M2171" s="78"/>
      <c r="N2171" s="78"/>
      <c r="O2171" s="149"/>
    </row>
    <row r="2172" spans="1:15" ht="15" customHeight="1" x14ac:dyDescent="0.35">
      <c r="A2172" s="201" t="s">
        <v>667</v>
      </c>
      <c r="B2172" s="207" t="s">
        <v>668</v>
      </c>
      <c r="C2172" s="208" t="s">
        <v>286</v>
      </c>
      <c r="D2172" s="207" t="s">
        <v>287</v>
      </c>
      <c r="E2172" s="207" t="s">
        <v>401</v>
      </c>
      <c r="F2172" s="207" t="s">
        <v>402</v>
      </c>
      <c r="G2172" s="207" t="s">
        <v>502</v>
      </c>
      <c r="H2172" s="207" t="s">
        <v>503</v>
      </c>
      <c r="I2172" s="209">
        <v>-19171.13</v>
      </c>
      <c r="J2172" s="204"/>
      <c r="K2172" s="210" t="s">
        <v>311</v>
      </c>
      <c r="L2172" s="78"/>
      <c r="M2172" s="78"/>
      <c r="N2172" s="78"/>
      <c r="O2172" s="149"/>
    </row>
    <row r="2173" spans="1:15" ht="15" customHeight="1" x14ac:dyDescent="0.35">
      <c r="A2173" s="201" t="s">
        <v>671</v>
      </c>
      <c r="B2173" s="207" t="s">
        <v>672</v>
      </c>
      <c r="C2173" s="208" t="s">
        <v>286</v>
      </c>
      <c r="D2173" s="207" t="s">
        <v>287</v>
      </c>
      <c r="E2173" s="207" t="s">
        <v>345</v>
      </c>
      <c r="F2173" s="207" t="s">
        <v>346</v>
      </c>
      <c r="G2173" s="207" t="s">
        <v>81</v>
      </c>
      <c r="H2173" s="207" t="s">
        <v>328</v>
      </c>
      <c r="I2173" s="209">
        <v>3192474.14</v>
      </c>
      <c r="J2173" s="204"/>
      <c r="K2173" s="210" t="s">
        <v>293</v>
      </c>
      <c r="L2173" s="78"/>
      <c r="M2173" s="78"/>
      <c r="N2173" s="78"/>
      <c r="O2173" s="149"/>
    </row>
    <row r="2174" spans="1:15" ht="15" customHeight="1" x14ac:dyDescent="0.35">
      <c r="A2174" s="201" t="s">
        <v>671</v>
      </c>
      <c r="B2174" s="207" t="s">
        <v>672</v>
      </c>
      <c r="C2174" s="208" t="s">
        <v>286</v>
      </c>
      <c r="D2174" s="207" t="s">
        <v>287</v>
      </c>
      <c r="E2174" s="207" t="s">
        <v>446</v>
      </c>
      <c r="F2174" s="207" t="s">
        <v>447</v>
      </c>
      <c r="G2174" s="207" t="s">
        <v>81</v>
      </c>
      <c r="H2174" s="207" t="s">
        <v>328</v>
      </c>
      <c r="I2174" s="209">
        <v>8000</v>
      </c>
      <c r="J2174" s="204"/>
      <c r="K2174" s="210" t="s">
        <v>293</v>
      </c>
      <c r="L2174" s="78"/>
      <c r="M2174" s="78"/>
      <c r="N2174" s="78"/>
      <c r="O2174" s="149"/>
    </row>
    <row r="2175" spans="1:15" ht="15" customHeight="1" x14ac:dyDescent="0.35">
      <c r="A2175" s="201" t="s">
        <v>671</v>
      </c>
      <c r="B2175" s="207" t="s">
        <v>672</v>
      </c>
      <c r="C2175" s="208" t="s">
        <v>286</v>
      </c>
      <c r="D2175" s="207" t="s">
        <v>287</v>
      </c>
      <c r="E2175" s="207" t="s">
        <v>349</v>
      </c>
      <c r="F2175" s="207" t="s">
        <v>350</v>
      </c>
      <c r="G2175" s="207" t="s">
        <v>81</v>
      </c>
      <c r="H2175" s="207" t="s">
        <v>328</v>
      </c>
      <c r="I2175" s="209">
        <v>440349.22</v>
      </c>
      <c r="J2175" s="204"/>
      <c r="K2175" s="210" t="s">
        <v>296</v>
      </c>
      <c r="L2175" s="78"/>
      <c r="M2175" s="78"/>
      <c r="N2175" s="78"/>
      <c r="O2175" s="149"/>
    </row>
    <row r="2176" spans="1:15" ht="15" customHeight="1" x14ac:dyDescent="0.35">
      <c r="A2176" s="201" t="s">
        <v>671</v>
      </c>
      <c r="B2176" s="207" t="s">
        <v>672</v>
      </c>
      <c r="C2176" s="208" t="s">
        <v>286</v>
      </c>
      <c r="D2176" s="207" t="s">
        <v>287</v>
      </c>
      <c r="E2176" s="207" t="s">
        <v>351</v>
      </c>
      <c r="F2176" s="207" t="s">
        <v>352</v>
      </c>
      <c r="G2176" s="207" t="s">
        <v>81</v>
      </c>
      <c r="H2176" s="207" t="s">
        <v>328</v>
      </c>
      <c r="I2176" s="209">
        <v>3030.97</v>
      </c>
      <c r="J2176" s="204"/>
      <c r="K2176" s="210" t="s">
        <v>293</v>
      </c>
      <c r="L2176" s="78"/>
      <c r="M2176" s="78"/>
      <c r="N2176" s="78"/>
      <c r="O2176" s="149"/>
    </row>
    <row r="2177" spans="1:15" ht="15" customHeight="1" x14ac:dyDescent="0.35">
      <c r="A2177" s="201" t="s">
        <v>671</v>
      </c>
      <c r="B2177" s="207" t="s">
        <v>672</v>
      </c>
      <c r="C2177" s="208" t="s">
        <v>286</v>
      </c>
      <c r="D2177" s="207" t="s">
        <v>287</v>
      </c>
      <c r="E2177" s="207" t="s">
        <v>353</v>
      </c>
      <c r="F2177" s="207" t="s">
        <v>354</v>
      </c>
      <c r="G2177" s="207" t="s">
        <v>81</v>
      </c>
      <c r="H2177" s="207" t="s">
        <v>328</v>
      </c>
      <c r="I2177" s="209">
        <v>-3030.97</v>
      </c>
      <c r="J2177" s="204"/>
      <c r="K2177" s="210" t="s">
        <v>293</v>
      </c>
      <c r="L2177" s="78"/>
      <c r="M2177" s="78"/>
      <c r="N2177" s="78"/>
      <c r="O2177" s="149"/>
    </row>
    <row r="2178" spans="1:15" ht="15" customHeight="1" x14ac:dyDescent="0.35">
      <c r="A2178" s="201" t="s">
        <v>671</v>
      </c>
      <c r="B2178" s="207" t="s">
        <v>672</v>
      </c>
      <c r="C2178" s="208" t="s">
        <v>286</v>
      </c>
      <c r="D2178" s="207" t="s">
        <v>287</v>
      </c>
      <c r="E2178" s="207" t="s">
        <v>355</v>
      </c>
      <c r="F2178" s="207" t="s">
        <v>356</v>
      </c>
      <c r="G2178" s="207" t="s">
        <v>81</v>
      </c>
      <c r="H2178" s="207" t="s">
        <v>328</v>
      </c>
      <c r="I2178" s="209">
        <v>513143.22</v>
      </c>
      <c r="J2178" s="204"/>
      <c r="K2178" s="210" t="s">
        <v>301</v>
      </c>
      <c r="L2178" s="78"/>
      <c r="M2178" s="78"/>
      <c r="N2178" s="78"/>
      <c r="O2178" s="149"/>
    </row>
    <row r="2179" spans="1:15" ht="15" customHeight="1" x14ac:dyDescent="0.35">
      <c r="A2179" s="201" t="s">
        <v>671</v>
      </c>
      <c r="B2179" s="207" t="s">
        <v>672</v>
      </c>
      <c r="C2179" s="208" t="s">
        <v>286</v>
      </c>
      <c r="D2179" s="207" t="s">
        <v>287</v>
      </c>
      <c r="E2179" s="207" t="s">
        <v>415</v>
      </c>
      <c r="F2179" s="207" t="s">
        <v>416</v>
      </c>
      <c r="G2179" s="207" t="s">
        <v>81</v>
      </c>
      <c r="H2179" s="207" t="s">
        <v>328</v>
      </c>
      <c r="I2179" s="209">
        <v>476.96</v>
      </c>
      <c r="J2179" s="204"/>
      <c r="K2179" s="210" t="s">
        <v>292</v>
      </c>
      <c r="L2179" s="78"/>
      <c r="M2179" s="78"/>
      <c r="N2179" s="78"/>
      <c r="O2179" s="149"/>
    </row>
    <row r="2180" spans="1:15" ht="15" customHeight="1" x14ac:dyDescent="0.35">
      <c r="A2180" s="201" t="s">
        <v>671</v>
      </c>
      <c r="B2180" s="207" t="s">
        <v>672</v>
      </c>
      <c r="C2180" s="208" t="s">
        <v>286</v>
      </c>
      <c r="D2180" s="207" t="s">
        <v>287</v>
      </c>
      <c r="E2180" s="207" t="s">
        <v>448</v>
      </c>
      <c r="F2180" s="207" t="s">
        <v>449</v>
      </c>
      <c r="G2180" s="207" t="s">
        <v>81</v>
      </c>
      <c r="H2180" s="207" t="s">
        <v>328</v>
      </c>
      <c r="I2180" s="209">
        <v>352.56</v>
      </c>
      <c r="J2180" s="204"/>
      <c r="K2180" s="210" t="s">
        <v>292</v>
      </c>
      <c r="L2180" s="78"/>
      <c r="M2180" s="78"/>
      <c r="N2180" s="78"/>
      <c r="O2180" s="149"/>
    </row>
    <row r="2181" spans="1:15" ht="15" customHeight="1" x14ac:dyDescent="0.35">
      <c r="A2181" s="201" t="s">
        <v>671</v>
      </c>
      <c r="B2181" s="207" t="s">
        <v>672</v>
      </c>
      <c r="C2181" s="208" t="s">
        <v>286</v>
      </c>
      <c r="D2181" s="207" t="s">
        <v>287</v>
      </c>
      <c r="E2181" s="207" t="s">
        <v>373</v>
      </c>
      <c r="F2181" s="207" t="s">
        <v>374</v>
      </c>
      <c r="G2181" s="207" t="s">
        <v>81</v>
      </c>
      <c r="H2181" s="207" t="s">
        <v>328</v>
      </c>
      <c r="I2181" s="209">
        <v>130.57</v>
      </c>
      <c r="J2181" s="204"/>
      <c r="K2181" s="210" t="s">
        <v>292</v>
      </c>
      <c r="L2181" s="78"/>
      <c r="M2181" s="78"/>
      <c r="N2181" s="78"/>
      <c r="O2181" s="149"/>
    </row>
    <row r="2182" spans="1:15" ht="15" customHeight="1" x14ac:dyDescent="0.35">
      <c r="A2182" s="201" t="s">
        <v>671</v>
      </c>
      <c r="B2182" s="207" t="s">
        <v>672</v>
      </c>
      <c r="C2182" s="208" t="s">
        <v>286</v>
      </c>
      <c r="D2182" s="207" t="s">
        <v>287</v>
      </c>
      <c r="E2182" s="207" t="s">
        <v>375</v>
      </c>
      <c r="F2182" s="207" t="s">
        <v>376</v>
      </c>
      <c r="G2182" s="207" t="s">
        <v>81</v>
      </c>
      <c r="H2182" s="207" t="s">
        <v>328</v>
      </c>
      <c r="I2182" s="209">
        <v>9662.68</v>
      </c>
      <c r="J2182" s="204"/>
      <c r="K2182" s="210" t="s">
        <v>292</v>
      </c>
      <c r="L2182" s="78"/>
      <c r="M2182" s="78"/>
      <c r="N2182" s="78"/>
      <c r="O2182" s="149"/>
    </row>
    <row r="2183" spans="1:15" ht="15" customHeight="1" x14ac:dyDescent="0.35">
      <c r="A2183" s="201" t="s">
        <v>671</v>
      </c>
      <c r="B2183" s="207" t="s">
        <v>672</v>
      </c>
      <c r="C2183" s="208" t="s">
        <v>286</v>
      </c>
      <c r="D2183" s="207" t="s">
        <v>287</v>
      </c>
      <c r="E2183" s="207" t="s">
        <v>434</v>
      </c>
      <c r="F2183" s="207" t="s">
        <v>435</v>
      </c>
      <c r="G2183" s="207" t="s">
        <v>81</v>
      </c>
      <c r="H2183" s="207" t="s">
        <v>328</v>
      </c>
      <c r="I2183" s="209">
        <v>8784</v>
      </c>
      <c r="J2183" s="204"/>
      <c r="K2183" s="210" t="s">
        <v>292</v>
      </c>
      <c r="L2183" s="78"/>
      <c r="M2183" s="78"/>
      <c r="N2183" s="78"/>
      <c r="O2183" s="149"/>
    </row>
    <row r="2184" spans="1:15" ht="15" customHeight="1" x14ac:dyDescent="0.35">
      <c r="A2184" s="201" t="s">
        <v>671</v>
      </c>
      <c r="B2184" s="207" t="s">
        <v>672</v>
      </c>
      <c r="C2184" s="208" t="s">
        <v>286</v>
      </c>
      <c r="D2184" s="207" t="s">
        <v>287</v>
      </c>
      <c r="E2184" s="207" t="s">
        <v>288</v>
      </c>
      <c r="F2184" s="207" t="s">
        <v>289</v>
      </c>
      <c r="G2184" s="207" t="s">
        <v>81</v>
      </c>
      <c r="H2184" s="207" t="s">
        <v>328</v>
      </c>
      <c r="I2184" s="209">
        <v>-8486.23</v>
      </c>
      <c r="J2184" s="204"/>
      <c r="K2184" s="210" t="s">
        <v>292</v>
      </c>
      <c r="L2184" s="78"/>
      <c r="M2184" s="78"/>
      <c r="N2184" s="78"/>
      <c r="O2184" s="149"/>
    </row>
    <row r="2185" spans="1:15" ht="15" customHeight="1" x14ac:dyDescent="0.35">
      <c r="A2185" s="201" t="s">
        <v>671</v>
      </c>
      <c r="B2185" s="207" t="s">
        <v>672</v>
      </c>
      <c r="C2185" s="208" t="s">
        <v>286</v>
      </c>
      <c r="D2185" s="207" t="s">
        <v>287</v>
      </c>
      <c r="E2185" s="207" t="s">
        <v>359</v>
      </c>
      <c r="F2185" s="207" t="s">
        <v>360</v>
      </c>
      <c r="G2185" s="207" t="s">
        <v>81</v>
      </c>
      <c r="H2185" s="207" t="s">
        <v>328</v>
      </c>
      <c r="I2185" s="209">
        <v>6683.93</v>
      </c>
      <c r="J2185" s="204"/>
      <c r="K2185" s="210" t="s">
        <v>292</v>
      </c>
      <c r="L2185" s="78"/>
      <c r="M2185" s="78"/>
      <c r="N2185" s="78"/>
      <c r="O2185" s="149"/>
    </row>
    <row r="2186" spans="1:15" ht="15" customHeight="1" x14ac:dyDescent="0.35">
      <c r="A2186" s="201" t="s">
        <v>671</v>
      </c>
      <c r="B2186" s="207" t="s">
        <v>672</v>
      </c>
      <c r="C2186" s="208" t="s">
        <v>286</v>
      </c>
      <c r="D2186" s="207" t="s">
        <v>287</v>
      </c>
      <c r="E2186" s="207" t="s">
        <v>312</v>
      </c>
      <c r="F2186" s="207" t="s">
        <v>313</v>
      </c>
      <c r="G2186" s="207" t="s">
        <v>81</v>
      </c>
      <c r="H2186" s="207" t="s">
        <v>328</v>
      </c>
      <c r="I2186" s="209">
        <v>655.12</v>
      </c>
      <c r="J2186" s="204"/>
      <c r="K2186" s="210" t="s">
        <v>306</v>
      </c>
      <c r="L2186" s="78"/>
      <c r="M2186" s="78"/>
      <c r="N2186" s="78"/>
      <c r="O2186" s="149"/>
    </row>
    <row r="2187" spans="1:15" ht="15" customHeight="1" x14ac:dyDescent="0.35">
      <c r="A2187" s="201" t="s">
        <v>671</v>
      </c>
      <c r="B2187" s="207" t="s">
        <v>672</v>
      </c>
      <c r="C2187" s="208" t="s">
        <v>286</v>
      </c>
      <c r="D2187" s="207" t="s">
        <v>287</v>
      </c>
      <c r="E2187" s="207" t="s">
        <v>401</v>
      </c>
      <c r="F2187" s="207" t="s">
        <v>402</v>
      </c>
      <c r="G2187" s="207" t="s">
        <v>81</v>
      </c>
      <c r="H2187" s="207" t="s">
        <v>328</v>
      </c>
      <c r="I2187" s="209">
        <v>-50563</v>
      </c>
      <c r="J2187" s="204"/>
      <c r="K2187" s="210" t="s">
        <v>311</v>
      </c>
      <c r="L2187" s="78"/>
      <c r="M2187" s="78"/>
      <c r="N2187" s="78"/>
      <c r="O2187" s="149"/>
    </row>
    <row r="2188" spans="1:15" ht="15" customHeight="1" x14ac:dyDescent="0.35">
      <c r="A2188" s="201" t="s">
        <v>671</v>
      </c>
      <c r="B2188" s="207" t="s">
        <v>672</v>
      </c>
      <c r="C2188" s="208" t="s">
        <v>286</v>
      </c>
      <c r="D2188" s="207" t="s">
        <v>287</v>
      </c>
      <c r="E2188" s="207" t="s">
        <v>320</v>
      </c>
      <c r="F2188" s="207" t="s">
        <v>313</v>
      </c>
      <c r="G2188" s="207" t="s">
        <v>81</v>
      </c>
      <c r="H2188" s="207" t="s">
        <v>328</v>
      </c>
      <c r="I2188" s="209">
        <v>-655.12</v>
      </c>
      <c r="J2188" s="204"/>
      <c r="K2188" s="210" t="s">
        <v>314</v>
      </c>
      <c r="L2188" s="78"/>
      <c r="M2188" s="78"/>
      <c r="N2188" s="78"/>
      <c r="O2188" s="149"/>
    </row>
    <row r="2189" spans="1:15" ht="15" customHeight="1" x14ac:dyDescent="0.35">
      <c r="A2189" s="201" t="s">
        <v>673</v>
      </c>
      <c r="B2189" s="207" t="s">
        <v>674</v>
      </c>
      <c r="C2189" s="208" t="s">
        <v>286</v>
      </c>
      <c r="D2189" s="207" t="s">
        <v>287</v>
      </c>
      <c r="E2189" s="207" t="s">
        <v>345</v>
      </c>
      <c r="F2189" s="207" t="s">
        <v>346</v>
      </c>
      <c r="G2189" s="207" t="s">
        <v>81</v>
      </c>
      <c r="H2189" s="207" t="s">
        <v>328</v>
      </c>
      <c r="I2189" s="209">
        <v>7060224.3799999999</v>
      </c>
      <c r="J2189" s="204"/>
      <c r="K2189" s="210" t="s">
        <v>293</v>
      </c>
      <c r="L2189" s="78"/>
      <c r="M2189" s="78"/>
      <c r="N2189" s="78"/>
      <c r="O2189" s="149"/>
    </row>
    <row r="2190" spans="1:15" ht="15" customHeight="1" x14ac:dyDescent="0.35">
      <c r="A2190" s="201" t="s">
        <v>673</v>
      </c>
      <c r="B2190" s="207" t="s">
        <v>674</v>
      </c>
      <c r="C2190" s="208" t="s">
        <v>286</v>
      </c>
      <c r="D2190" s="207" t="s">
        <v>287</v>
      </c>
      <c r="E2190" s="207" t="s">
        <v>345</v>
      </c>
      <c r="F2190" s="207" t="s">
        <v>346</v>
      </c>
      <c r="G2190" s="207" t="s">
        <v>421</v>
      </c>
      <c r="H2190" s="207" t="s">
        <v>422</v>
      </c>
      <c r="I2190" s="209">
        <v>3789.92</v>
      </c>
      <c r="J2190" s="204"/>
      <c r="K2190" s="210" t="s">
        <v>324</v>
      </c>
      <c r="L2190" s="78"/>
      <c r="M2190" s="78"/>
      <c r="N2190" s="78"/>
      <c r="O2190" s="149"/>
    </row>
    <row r="2191" spans="1:15" ht="15" customHeight="1" x14ac:dyDescent="0.35">
      <c r="A2191" s="201" t="s">
        <v>673</v>
      </c>
      <c r="B2191" s="207" t="s">
        <v>674</v>
      </c>
      <c r="C2191" s="208" t="s">
        <v>286</v>
      </c>
      <c r="D2191" s="207" t="s">
        <v>287</v>
      </c>
      <c r="E2191" s="207" t="s">
        <v>363</v>
      </c>
      <c r="F2191" s="207" t="s">
        <v>364</v>
      </c>
      <c r="G2191" s="207" t="s">
        <v>81</v>
      </c>
      <c r="H2191" s="207" t="s">
        <v>328</v>
      </c>
      <c r="I2191" s="209">
        <v>241515.03</v>
      </c>
      <c r="J2191" s="204"/>
      <c r="K2191" s="210" t="s">
        <v>293</v>
      </c>
      <c r="L2191" s="78"/>
      <c r="M2191" s="78"/>
      <c r="N2191" s="78"/>
      <c r="O2191" s="149"/>
    </row>
    <row r="2192" spans="1:15" ht="15" customHeight="1" x14ac:dyDescent="0.35">
      <c r="A2192" s="201" t="s">
        <v>673</v>
      </c>
      <c r="B2192" s="207" t="s">
        <v>674</v>
      </c>
      <c r="C2192" s="208" t="s">
        <v>286</v>
      </c>
      <c r="D2192" s="207" t="s">
        <v>287</v>
      </c>
      <c r="E2192" s="207" t="s">
        <v>365</v>
      </c>
      <c r="F2192" s="207" t="s">
        <v>366</v>
      </c>
      <c r="G2192" s="207" t="s">
        <v>81</v>
      </c>
      <c r="H2192" s="207" t="s">
        <v>328</v>
      </c>
      <c r="I2192" s="209">
        <v>39250.67</v>
      </c>
      <c r="J2192" s="204"/>
      <c r="K2192" s="210" t="s">
        <v>293</v>
      </c>
      <c r="L2192" s="78"/>
      <c r="M2192" s="78"/>
      <c r="N2192" s="78"/>
      <c r="O2192" s="149"/>
    </row>
    <row r="2193" spans="1:15" ht="15" customHeight="1" x14ac:dyDescent="0.35">
      <c r="A2193" s="201" t="s">
        <v>673</v>
      </c>
      <c r="B2193" s="207" t="s">
        <v>674</v>
      </c>
      <c r="C2193" s="208" t="s">
        <v>286</v>
      </c>
      <c r="D2193" s="207" t="s">
        <v>287</v>
      </c>
      <c r="E2193" s="207" t="s">
        <v>365</v>
      </c>
      <c r="F2193" s="207" t="s">
        <v>366</v>
      </c>
      <c r="G2193" s="207" t="s">
        <v>421</v>
      </c>
      <c r="H2193" s="207" t="s">
        <v>422</v>
      </c>
      <c r="I2193" s="209">
        <v>45165.760000000002</v>
      </c>
      <c r="J2193" s="204"/>
      <c r="K2193" s="210" t="s">
        <v>324</v>
      </c>
      <c r="L2193" s="78"/>
      <c r="M2193" s="78"/>
      <c r="N2193" s="78"/>
      <c r="O2193" s="149"/>
    </row>
    <row r="2194" spans="1:15" ht="15" customHeight="1" x14ac:dyDescent="0.35">
      <c r="A2194" s="201" t="s">
        <v>673</v>
      </c>
      <c r="B2194" s="207" t="s">
        <v>674</v>
      </c>
      <c r="C2194" s="208" t="s">
        <v>286</v>
      </c>
      <c r="D2194" s="207" t="s">
        <v>287</v>
      </c>
      <c r="E2194" s="207" t="s">
        <v>442</v>
      </c>
      <c r="F2194" s="207" t="s">
        <v>443</v>
      </c>
      <c r="G2194" s="207" t="s">
        <v>81</v>
      </c>
      <c r="H2194" s="207" t="s">
        <v>328</v>
      </c>
      <c r="I2194" s="209">
        <v>15406.84</v>
      </c>
      <c r="J2194" s="204"/>
      <c r="K2194" s="210" t="s">
        <v>293</v>
      </c>
      <c r="L2194" s="78"/>
      <c r="M2194" s="78"/>
      <c r="N2194" s="78"/>
      <c r="O2194" s="149"/>
    </row>
    <row r="2195" spans="1:15" ht="15" customHeight="1" x14ac:dyDescent="0.35">
      <c r="A2195" s="201" t="s">
        <v>673</v>
      </c>
      <c r="B2195" s="207" t="s">
        <v>674</v>
      </c>
      <c r="C2195" s="208" t="s">
        <v>286</v>
      </c>
      <c r="D2195" s="207" t="s">
        <v>287</v>
      </c>
      <c r="E2195" s="207" t="s">
        <v>442</v>
      </c>
      <c r="F2195" s="207" t="s">
        <v>443</v>
      </c>
      <c r="G2195" s="207" t="s">
        <v>428</v>
      </c>
      <c r="H2195" s="207" t="s">
        <v>429</v>
      </c>
      <c r="I2195" s="209">
        <v>3420.32</v>
      </c>
      <c r="J2195" s="204"/>
      <c r="K2195" s="210" t="s">
        <v>324</v>
      </c>
      <c r="L2195" s="78"/>
      <c r="M2195" s="78"/>
      <c r="N2195" s="78"/>
      <c r="O2195" s="149"/>
    </row>
    <row r="2196" spans="1:15" ht="15" customHeight="1" x14ac:dyDescent="0.35">
      <c r="A2196" s="201" t="s">
        <v>673</v>
      </c>
      <c r="B2196" s="207" t="s">
        <v>674</v>
      </c>
      <c r="C2196" s="208" t="s">
        <v>286</v>
      </c>
      <c r="D2196" s="207" t="s">
        <v>287</v>
      </c>
      <c r="E2196" s="207" t="s">
        <v>444</v>
      </c>
      <c r="F2196" s="207" t="s">
        <v>445</v>
      </c>
      <c r="G2196" s="207" t="s">
        <v>81</v>
      </c>
      <c r="H2196" s="207" t="s">
        <v>328</v>
      </c>
      <c r="I2196" s="209">
        <v>51674.75</v>
      </c>
      <c r="J2196" s="204"/>
      <c r="K2196" s="210" t="s">
        <v>293</v>
      </c>
      <c r="L2196" s="78"/>
      <c r="M2196" s="78"/>
      <c r="N2196" s="78"/>
      <c r="O2196" s="149"/>
    </row>
    <row r="2197" spans="1:15" ht="15" customHeight="1" x14ac:dyDescent="0.35">
      <c r="A2197" s="201" t="s">
        <v>673</v>
      </c>
      <c r="B2197" s="207" t="s">
        <v>674</v>
      </c>
      <c r="C2197" s="208" t="s">
        <v>286</v>
      </c>
      <c r="D2197" s="207" t="s">
        <v>287</v>
      </c>
      <c r="E2197" s="207" t="s">
        <v>446</v>
      </c>
      <c r="F2197" s="207" t="s">
        <v>447</v>
      </c>
      <c r="G2197" s="207" t="s">
        <v>81</v>
      </c>
      <c r="H2197" s="207" t="s">
        <v>328</v>
      </c>
      <c r="I2197" s="209">
        <v>24855.96</v>
      </c>
      <c r="J2197" s="204"/>
      <c r="K2197" s="210" t="s">
        <v>293</v>
      </c>
      <c r="L2197" s="78"/>
      <c r="M2197" s="78"/>
      <c r="N2197" s="78"/>
      <c r="O2197" s="149"/>
    </row>
    <row r="2198" spans="1:15" ht="15" customHeight="1" x14ac:dyDescent="0.35">
      <c r="A2198" s="201" t="s">
        <v>673</v>
      </c>
      <c r="B2198" s="207" t="s">
        <v>674</v>
      </c>
      <c r="C2198" s="208" t="s">
        <v>286</v>
      </c>
      <c r="D2198" s="207" t="s">
        <v>287</v>
      </c>
      <c r="E2198" s="207" t="s">
        <v>349</v>
      </c>
      <c r="F2198" s="207" t="s">
        <v>350</v>
      </c>
      <c r="G2198" s="207" t="s">
        <v>81</v>
      </c>
      <c r="H2198" s="207" t="s">
        <v>328</v>
      </c>
      <c r="I2198" s="209">
        <v>1051762.52</v>
      </c>
      <c r="J2198" s="204"/>
      <c r="K2198" s="210" t="s">
        <v>296</v>
      </c>
      <c r="L2198" s="78"/>
      <c r="M2198" s="78"/>
      <c r="N2198" s="78"/>
      <c r="O2198" s="149"/>
    </row>
    <row r="2199" spans="1:15" ht="15" customHeight="1" x14ac:dyDescent="0.35">
      <c r="A2199" s="201" t="s">
        <v>673</v>
      </c>
      <c r="B2199" s="207" t="s">
        <v>674</v>
      </c>
      <c r="C2199" s="208" t="s">
        <v>286</v>
      </c>
      <c r="D2199" s="207" t="s">
        <v>287</v>
      </c>
      <c r="E2199" s="207" t="s">
        <v>349</v>
      </c>
      <c r="F2199" s="207" t="s">
        <v>350</v>
      </c>
      <c r="G2199" s="207" t="s">
        <v>421</v>
      </c>
      <c r="H2199" s="207" t="s">
        <v>422</v>
      </c>
      <c r="I2199" s="209">
        <v>6250.58</v>
      </c>
      <c r="J2199" s="204"/>
      <c r="K2199" s="210" t="s">
        <v>324</v>
      </c>
      <c r="L2199" s="78"/>
      <c r="M2199" s="78"/>
      <c r="N2199" s="78"/>
      <c r="O2199" s="149"/>
    </row>
    <row r="2200" spans="1:15" ht="15" customHeight="1" x14ac:dyDescent="0.35">
      <c r="A2200" s="201" t="s">
        <v>673</v>
      </c>
      <c r="B2200" s="207" t="s">
        <v>674</v>
      </c>
      <c r="C2200" s="208" t="s">
        <v>286</v>
      </c>
      <c r="D2200" s="207" t="s">
        <v>287</v>
      </c>
      <c r="E2200" s="207" t="s">
        <v>349</v>
      </c>
      <c r="F2200" s="207" t="s">
        <v>350</v>
      </c>
      <c r="G2200" s="207" t="s">
        <v>428</v>
      </c>
      <c r="H2200" s="207" t="s">
        <v>429</v>
      </c>
      <c r="I2200" s="209">
        <v>436.7</v>
      </c>
      <c r="J2200" s="204"/>
      <c r="K2200" s="210" t="s">
        <v>324</v>
      </c>
      <c r="L2200" s="78"/>
      <c r="M2200" s="78"/>
      <c r="N2200" s="78"/>
      <c r="O2200" s="149"/>
    </row>
    <row r="2201" spans="1:15" ht="15" customHeight="1" x14ac:dyDescent="0.35">
      <c r="A2201" s="201" t="s">
        <v>673</v>
      </c>
      <c r="B2201" s="207" t="s">
        <v>674</v>
      </c>
      <c r="C2201" s="208" t="s">
        <v>286</v>
      </c>
      <c r="D2201" s="207" t="s">
        <v>287</v>
      </c>
      <c r="E2201" s="207" t="s">
        <v>351</v>
      </c>
      <c r="F2201" s="207" t="s">
        <v>352</v>
      </c>
      <c r="G2201" s="207" t="s">
        <v>81</v>
      </c>
      <c r="H2201" s="207" t="s">
        <v>328</v>
      </c>
      <c r="I2201" s="209">
        <v>10547.14</v>
      </c>
      <c r="J2201" s="204"/>
      <c r="K2201" s="210" t="s">
        <v>293</v>
      </c>
      <c r="L2201" s="78"/>
      <c r="M2201" s="78"/>
      <c r="N2201" s="78"/>
      <c r="O2201" s="149"/>
    </row>
    <row r="2202" spans="1:15" ht="15" customHeight="1" x14ac:dyDescent="0.35">
      <c r="A2202" s="201" t="s">
        <v>673</v>
      </c>
      <c r="B2202" s="207" t="s">
        <v>674</v>
      </c>
      <c r="C2202" s="208" t="s">
        <v>286</v>
      </c>
      <c r="D2202" s="207" t="s">
        <v>287</v>
      </c>
      <c r="E2202" s="207" t="s">
        <v>353</v>
      </c>
      <c r="F2202" s="207" t="s">
        <v>354</v>
      </c>
      <c r="G2202" s="207" t="s">
        <v>81</v>
      </c>
      <c r="H2202" s="207" t="s">
        <v>328</v>
      </c>
      <c r="I2202" s="209">
        <v>-10547.14</v>
      </c>
      <c r="J2202" s="204"/>
      <c r="K2202" s="210" t="s">
        <v>293</v>
      </c>
      <c r="L2202" s="78"/>
      <c r="M2202" s="78"/>
      <c r="N2202" s="78"/>
      <c r="O2202" s="149"/>
    </row>
    <row r="2203" spans="1:15" ht="15" customHeight="1" x14ac:dyDescent="0.35">
      <c r="A2203" s="201" t="s">
        <v>673</v>
      </c>
      <c r="B2203" s="207" t="s">
        <v>674</v>
      </c>
      <c r="C2203" s="208" t="s">
        <v>286</v>
      </c>
      <c r="D2203" s="207" t="s">
        <v>287</v>
      </c>
      <c r="E2203" s="207" t="s">
        <v>355</v>
      </c>
      <c r="F2203" s="207" t="s">
        <v>356</v>
      </c>
      <c r="G2203" s="207" t="s">
        <v>81</v>
      </c>
      <c r="H2203" s="207" t="s">
        <v>328</v>
      </c>
      <c r="I2203" s="209">
        <v>1152645.9099999999</v>
      </c>
      <c r="J2203" s="204"/>
      <c r="K2203" s="210" t="s">
        <v>301</v>
      </c>
      <c r="L2203" s="78"/>
      <c r="M2203" s="78"/>
      <c r="N2203" s="78"/>
      <c r="O2203" s="149"/>
    </row>
    <row r="2204" spans="1:15" ht="15" customHeight="1" x14ac:dyDescent="0.35">
      <c r="A2204" s="201" t="s">
        <v>673</v>
      </c>
      <c r="B2204" s="207" t="s">
        <v>674</v>
      </c>
      <c r="C2204" s="208" t="s">
        <v>286</v>
      </c>
      <c r="D2204" s="207" t="s">
        <v>287</v>
      </c>
      <c r="E2204" s="207" t="s">
        <v>355</v>
      </c>
      <c r="F2204" s="207" t="s">
        <v>356</v>
      </c>
      <c r="G2204" s="207" t="s">
        <v>421</v>
      </c>
      <c r="H2204" s="207" t="s">
        <v>422</v>
      </c>
      <c r="I2204" s="209">
        <v>7783.98</v>
      </c>
      <c r="J2204" s="204"/>
      <c r="K2204" s="210" t="s">
        <v>324</v>
      </c>
      <c r="L2204" s="78"/>
      <c r="M2204" s="78"/>
      <c r="N2204" s="78"/>
      <c r="O2204" s="149"/>
    </row>
    <row r="2205" spans="1:15" ht="15" customHeight="1" x14ac:dyDescent="0.35">
      <c r="A2205" s="201" t="s">
        <v>673</v>
      </c>
      <c r="B2205" s="207" t="s">
        <v>674</v>
      </c>
      <c r="C2205" s="208" t="s">
        <v>286</v>
      </c>
      <c r="D2205" s="207" t="s">
        <v>287</v>
      </c>
      <c r="E2205" s="207" t="s">
        <v>355</v>
      </c>
      <c r="F2205" s="207" t="s">
        <v>356</v>
      </c>
      <c r="G2205" s="207" t="s">
        <v>428</v>
      </c>
      <c r="H2205" s="207" t="s">
        <v>429</v>
      </c>
      <c r="I2205" s="209">
        <v>543.86</v>
      </c>
      <c r="J2205" s="204"/>
      <c r="K2205" s="210" t="s">
        <v>324</v>
      </c>
      <c r="L2205" s="78"/>
      <c r="M2205" s="78"/>
      <c r="N2205" s="78"/>
      <c r="O2205" s="149"/>
    </row>
    <row r="2206" spans="1:15" ht="15" customHeight="1" x14ac:dyDescent="0.35">
      <c r="A2206" s="201" t="s">
        <v>673</v>
      </c>
      <c r="B2206" s="207" t="s">
        <v>674</v>
      </c>
      <c r="C2206" s="208" t="s">
        <v>286</v>
      </c>
      <c r="D2206" s="207" t="s">
        <v>287</v>
      </c>
      <c r="E2206" s="207" t="s">
        <v>415</v>
      </c>
      <c r="F2206" s="207" t="s">
        <v>416</v>
      </c>
      <c r="G2206" s="207" t="s">
        <v>81</v>
      </c>
      <c r="H2206" s="207" t="s">
        <v>328</v>
      </c>
      <c r="I2206" s="209">
        <v>5212.1499999999996</v>
      </c>
      <c r="J2206" s="204"/>
      <c r="K2206" s="210" t="s">
        <v>292</v>
      </c>
      <c r="L2206" s="78"/>
      <c r="M2206" s="78"/>
      <c r="N2206" s="78"/>
      <c r="O2206" s="149"/>
    </row>
    <row r="2207" spans="1:15" ht="15" customHeight="1" x14ac:dyDescent="0.35">
      <c r="A2207" s="201" t="s">
        <v>673</v>
      </c>
      <c r="B2207" s="207" t="s">
        <v>674</v>
      </c>
      <c r="C2207" s="208" t="s">
        <v>286</v>
      </c>
      <c r="D2207" s="207" t="s">
        <v>287</v>
      </c>
      <c r="E2207" s="207" t="s">
        <v>448</v>
      </c>
      <c r="F2207" s="207" t="s">
        <v>449</v>
      </c>
      <c r="G2207" s="207" t="s">
        <v>81</v>
      </c>
      <c r="H2207" s="207" t="s">
        <v>328</v>
      </c>
      <c r="I2207" s="209">
        <v>16765.72</v>
      </c>
      <c r="J2207" s="204"/>
      <c r="K2207" s="210" t="s">
        <v>292</v>
      </c>
      <c r="L2207" s="78"/>
      <c r="M2207" s="78"/>
      <c r="N2207" s="78"/>
      <c r="O2207" s="149"/>
    </row>
    <row r="2208" spans="1:15" ht="15" customHeight="1" x14ac:dyDescent="0.35">
      <c r="A2208" s="201" t="s">
        <v>673</v>
      </c>
      <c r="B2208" s="207" t="s">
        <v>674</v>
      </c>
      <c r="C2208" s="208" t="s">
        <v>286</v>
      </c>
      <c r="D2208" s="207" t="s">
        <v>287</v>
      </c>
      <c r="E2208" s="207" t="s">
        <v>448</v>
      </c>
      <c r="F2208" s="207" t="s">
        <v>449</v>
      </c>
      <c r="G2208" s="207" t="s">
        <v>421</v>
      </c>
      <c r="H2208" s="207" t="s">
        <v>422</v>
      </c>
      <c r="I2208" s="209">
        <v>584</v>
      </c>
      <c r="J2208" s="204"/>
      <c r="K2208" s="210" t="s">
        <v>324</v>
      </c>
      <c r="L2208" s="78"/>
      <c r="M2208" s="78"/>
      <c r="N2208" s="78"/>
      <c r="O2208" s="149"/>
    </row>
    <row r="2209" spans="1:15" ht="15" customHeight="1" x14ac:dyDescent="0.35">
      <c r="A2209" s="201" t="s">
        <v>673</v>
      </c>
      <c r="B2209" s="207" t="s">
        <v>674</v>
      </c>
      <c r="C2209" s="208" t="s">
        <v>286</v>
      </c>
      <c r="D2209" s="207" t="s">
        <v>287</v>
      </c>
      <c r="E2209" s="207" t="s">
        <v>474</v>
      </c>
      <c r="F2209" s="207" t="s">
        <v>475</v>
      </c>
      <c r="G2209" s="207" t="s">
        <v>81</v>
      </c>
      <c r="H2209" s="207" t="s">
        <v>328</v>
      </c>
      <c r="I2209" s="209">
        <v>1207.4000000000001</v>
      </c>
      <c r="J2209" s="204"/>
      <c r="K2209" s="210" t="s">
        <v>292</v>
      </c>
      <c r="L2209" s="78"/>
      <c r="M2209" s="78"/>
      <c r="N2209" s="78"/>
      <c r="O2209" s="149"/>
    </row>
    <row r="2210" spans="1:15" ht="15" customHeight="1" x14ac:dyDescent="0.35">
      <c r="A2210" s="201" t="s">
        <v>673</v>
      </c>
      <c r="B2210" s="207" t="s">
        <v>674</v>
      </c>
      <c r="C2210" s="208" t="s">
        <v>286</v>
      </c>
      <c r="D2210" s="207" t="s">
        <v>287</v>
      </c>
      <c r="E2210" s="207" t="s">
        <v>367</v>
      </c>
      <c r="F2210" s="207" t="s">
        <v>368</v>
      </c>
      <c r="G2210" s="207" t="s">
        <v>81</v>
      </c>
      <c r="H2210" s="207" t="s">
        <v>328</v>
      </c>
      <c r="I2210" s="209">
        <v>10479.1</v>
      </c>
      <c r="J2210" s="204"/>
      <c r="K2210" s="210" t="s">
        <v>292</v>
      </c>
      <c r="L2210" s="78"/>
      <c r="M2210" s="78"/>
      <c r="N2210" s="78"/>
      <c r="O2210" s="149"/>
    </row>
    <row r="2211" spans="1:15" ht="15" customHeight="1" x14ac:dyDescent="0.35">
      <c r="A2211" s="201" t="s">
        <v>673</v>
      </c>
      <c r="B2211" s="207" t="s">
        <v>674</v>
      </c>
      <c r="C2211" s="208" t="s">
        <v>286</v>
      </c>
      <c r="D2211" s="207" t="s">
        <v>287</v>
      </c>
      <c r="E2211" s="207" t="s">
        <v>373</v>
      </c>
      <c r="F2211" s="207" t="s">
        <v>374</v>
      </c>
      <c r="G2211" s="207" t="s">
        <v>81</v>
      </c>
      <c r="H2211" s="207" t="s">
        <v>328</v>
      </c>
      <c r="I2211" s="209">
        <v>156.26</v>
      </c>
      <c r="J2211" s="204"/>
      <c r="K2211" s="210" t="s">
        <v>292</v>
      </c>
      <c r="L2211" s="78"/>
      <c r="M2211" s="78"/>
      <c r="N2211" s="78"/>
      <c r="O2211" s="149"/>
    </row>
    <row r="2212" spans="1:15" ht="15" customHeight="1" x14ac:dyDescent="0.35">
      <c r="A2212" s="201" t="s">
        <v>673</v>
      </c>
      <c r="B2212" s="207" t="s">
        <v>674</v>
      </c>
      <c r="C2212" s="208" t="s">
        <v>286</v>
      </c>
      <c r="D2212" s="207" t="s">
        <v>287</v>
      </c>
      <c r="E2212" s="207" t="s">
        <v>375</v>
      </c>
      <c r="F2212" s="207" t="s">
        <v>376</v>
      </c>
      <c r="G2212" s="207" t="s">
        <v>81</v>
      </c>
      <c r="H2212" s="207" t="s">
        <v>328</v>
      </c>
      <c r="I2212" s="209">
        <v>33587.449999999997</v>
      </c>
      <c r="J2212" s="204"/>
      <c r="K2212" s="210" t="s">
        <v>292</v>
      </c>
      <c r="L2212" s="78"/>
      <c r="M2212" s="78"/>
      <c r="N2212" s="78"/>
      <c r="O2212" s="149"/>
    </row>
    <row r="2213" spans="1:15" ht="15" customHeight="1" x14ac:dyDescent="0.35">
      <c r="A2213" s="201" t="s">
        <v>673</v>
      </c>
      <c r="B2213" s="207" t="s">
        <v>674</v>
      </c>
      <c r="C2213" s="208" t="s">
        <v>286</v>
      </c>
      <c r="D2213" s="207" t="s">
        <v>287</v>
      </c>
      <c r="E2213" s="207" t="s">
        <v>377</v>
      </c>
      <c r="F2213" s="207" t="s">
        <v>378</v>
      </c>
      <c r="G2213" s="207" t="s">
        <v>81</v>
      </c>
      <c r="H2213" s="207" t="s">
        <v>328</v>
      </c>
      <c r="I2213" s="209">
        <v>2100</v>
      </c>
      <c r="J2213" s="204"/>
      <c r="K2213" s="210" t="s">
        <v>292</v>
      </c>
      <c r="L2213" s="78"/>
      <c r="M2213" s="78"/>
      <c r="N2213" s="78"/>
      <c r="O2213" s="149"/>
    </row>
    <row r="2214" spans="1:15" ht="15" customHeight="1" x14ac:dyDescent="0.35">
      <c r="A2214" s="201" t="s">
        <v>673</v>
      </c>
      <c r="B2214" s="207" t="s">
        <v>674</v>
      </c>
      <c r="C2214" s="208" t="s">
        <v>286</v>
      </c>
      <c r="D2214" s="207" t="s">
        <v>287</v>
      </c>
      <c r="E2214" s="207" t="s">
        <v>288</v>
      </c>
      <c r="F2214" s="207" t="s">
        <v>289</v>
      </c>
      <c r="G2214" s="207" t="s">
        <v>81</v>
      </c>
      <c r="H2214" s="207" t="s">
        <v>328</v>
      </c>
      <c r="I2214" s="209">
        <v>1572</v>
      </c>
      <c r="J2214" s="204"/>
      <c r="K2214" s="210" t="s">
        <v>292</v>
      </c>
      <c r="L2214" s="78"/>
      <c r="M2214" s="78"/>
      <c r="N2214" s="78"/>
      <c r="O2214" s="149"/>
    </row>
    <row r="2215" spans="1:15" ht="15" customHeight="1" x14ac:dyDescent="0.35">
      <c r="A2215" s="201" t="s">
        <v>673</v>
      </c>
      <c r="B2215" s="207" t="s">
        <v>674</v>
      </c>
      <c r="C2215" s="208" t="s">
        <v>286</v>
      </c>
      <c r="D2215" s="207" t="s">
        <v>287</v>
      </c>
      <c r="E2215" s="207" t="s">
        <v>379</v>
      </c>
      <c r="F2215" s="207" t="s">
        <v>380</v>
      </c>
      <c r="G2215" s="207" t="s">
        <v>81</v>
      </c>
      <c r="H2215" s="207" t="s">
        <v>328</v>
      </c>
      <c r="I2215" s="209">
        <v>4134</v>
      </c>
      <c r="J2215" s="204"/>
      <c r="K2215" s="210" t="s">
        <v>292</v>
      </c>
      <c r="L2215" s="78"/>
      <c r="M2215" s="78"/>
      <c r="N2215" s="78"/>
      <c r="O2215" s="149"/>
    </row>
    <row r="2216" spans="1:15" ht="15" customHeight="1" x14ac:dyDescent="0.35">
      <c r="A2216" s="201" t="s">
        <v>673</v>
      </c>
      <c r="B2216" s="207" t="s">
        <v>674</v>
      </c>
      <c r="C2216" s="208" t="s">
        <v>286</v>
      </c>
      <c r="D2216" s="207" t="s">
        <v>287</v>
      </c>
      <c r="E2216" s="207" t="s">
        <v>359</v>
      </c>
      <c r="F2216" s="207" t="s">
        <v>360</v>
      </c>
      <c r="G2216" s="207" t="s">
        <v>81</v>
      </c>
      <c r="H2216" s="207" t="s">
        <v>328</v>
      </c>
      <c r="I2216" s="209">
        <v>93.4</v>
      </c>
      <c r="J2216" s="204"/>
      <c r="K2216" s="210" t="s">
        <v>292</v>
      </c>
      <c r="L2216" s="78"/>
      <c r="M2216" s="78"/>
      <c r="N2216" s="78"/>
      <c r="O2216" s="149"/>
    </row>
    <row r="2217" spans="1:15" ht="15" customHeight="1" x14ac:dyDescent="0.35">
      <c r="A2217" s="201" t="s">
        <v>673</v>
      </c>
      <c r="B2217" s="207" t="s">
        <v>674</v>
      </c>
      <c r="C2217" s="208" t="s">
        <v>286</v>
      </c>
      <c r="D2217" s="207" t="s">
        <v>287</v>
      </c>
      <c r="E2217" s="207" t="s">
        <v>359</v>
      </c>
      <c r="F2217" s="207" t="s">
        <v>360</v>
      </c>
      <c r="G2217" s="207" t="s">
        <v>421</v>
      </c>
      <c r="H2217" s="207" t="s">
        <v>422</v>
      </c>
      <c r="I2217" s="209">
        <v>380.35</v>
      </c>
      <c r="J2217" s="204"/>
      <c r="K2217" s="210" t="s">
        <v>324</v>
      </c>
      <c r="L2217" s="78"/>
      <c r="M2217" s="78"/>
      <c r="N2217" s="78"/>
      <c r="O2217" s="149"/>
    </row>
    <row r="2218" spans="1:15" ht="15" customHeight="1" x14ac:dyDescent="0.35">
      <c r="A2218" s="201" t="s">
        <v>673</v>
      </c>
      <c r="B2218" s="207" t="s">
        <v>674</v>
      </c>
      <c r="C2218" s="208" t="s">
        <v>286</v>
      </c>
      <c r="D2218" s="207" t="s">
        <v>287</v>
      </c>
      <c r="E2218" s="207" t="s">
        <v>452</v>
      </c>
      <c r="F2218" s="207" t="s">
        <v>453</v>
      </c>
      <c r="G2218" s="207" t="s">
        <v>81</v>
      </c>
      <c r="H2218" s="207" t="s">
        <v>328</v>
      </c>
      <c r="I2218" s="209">
        <v>5705.04</v>
      </c>
      <c r="J2218" s="204"/>
      <c r="K2218" s="210" t="s">
        <v>292</v>
      </c>
      <c r="L2218" s="78"/>
      <c r="M2218" s="78"/>
      <c r="N2218" s="78"/>
      <c r="O2218" s="149"/>
    </row>
    <row r="2219" spans="1:15" ht="15" customHeight="1" x14ac:dyDescent="0.35">
      <c r="A2219" s="201" t="s">
        <v>673</v>
      </c>
      <c r="B2219" s="207" t="s">
        <v>674</v>
      </c>
      <c r="C2219" s="208" t="s">
        <v>286</v>
      </c>
      <c r="D2219" s="207" t="s">
        <v>287</v>
      </c>
      <c r="E2219" s="207" t="s">
        <v>494</v>
      </c>
      <c r="F2219" s="207" t="s">
        <v>495</v>
      </c>
      <c r="G2219" s="207" t="s">
        <v>81</v>
      </c>
      <c r="H2219" s="207" t="s">
        <v>328</v>
      </c>
      <c r="I2219" s="209">
        <v>8706.6</v>
      </c>
      <c r="J2219" s="204"/>
      <c r="K2219" s="210" t="s">
        <v>292</v>
      </c>
      <c r="L2219" s="78"/>
      <c r="M2219" s="78"/>
      <c r="N2219" s="78"/>
      <c r="O2219" s="149"/>
    </row>
    <row r="2220" spans="1:15" ht="15" customHeight="1" x14ac:dyDescent="0.35">
      <c r="A2220" s="201" t="s">
        <v>673</v>
      </c>
      <c r="B2220" s="207" t="s">
        <v>674</v>
      </c>
      <c r="C2220" s="208" t="s">
        <v>286</v>
      </c>
      <c r="D2220" s="207" t="s">
        <v>287</v>
      </c>
      <c r="E2220" s="207" t="s">
        <v>312</v>
      </c>
      <c r="F2220" s="207" t="s">
        <v>313</v>
      </c>
      <c r="G2220" s="207" t="s">
        <v>81</v>
      </c>
      <c r="H2220" s="207" t="s">
        <v>328</v>
      </c>
      <c r="I2220" s="209">
        <v>15224.49</v>
      </c>
      <c r="J2220" s="204"/>
      <c r="K2220" s="210" t="s">
        <v>306</v>
      </c>
      <c r="L2220" s="78"/>
      <c r="M2220" s="78"/>
      <c r="N2220" s="78"/>
      <c r="O2220" s="149"/>
    </row>
    <row r="2221" spans="1:15" ht="15" customHeight="1" x14ac:dyDescent="0.35">
      <c r="A2221" s="201" t="s">
        <v>673</v>
      </c>
      <c r="B2221" s="207" t="s">
        <v>674</v>
      </c>
      <c r="C2221" s="208" t="s">
        <v>286</v>
      </c>
      <c r="D2221" s="207" t="s">
        <v>287</v>
      </c>
      <c r="E2221" s="207" t="s">
        <v>312</v>
      </c>
      <c r="F2221" s="207" t="s">
        <v>313</v>
      </c>
      <c r="G2221" s="207" t="s">
        <v>421</v>
      </c>
      <c r="H2221" s="207" t="s">
        <v>422</v>
      </c>
      <c r="I2221" s="209">
        <v>191.65</v>
      </c>
      <c r="J2221" s="204"/>
      <c r="K2221" s="210" t="s">
        <v>324</v>
      </c>
      <c r="L2221" s="78"/>
      <c r="M2221" s="78"/>
      <c r="N2221" s="78"/>
      <c r="O2221" s="149"/>
    </row>
    <row r="2222" spans="1:15" ht="15" customHeight="1" x14ac:dyDescent="0.35">
      <c r="A2222" s="201" t="s">
        <v>673</v>
      </c>
      <c r="B2222" s="207" t="s">
        <v>674</v>
      </c>
      <c r="C2222" s="208" t="s">
        <v>286</v>
      </c>
      <c r="D2222" s="207" t="s">
        <v>287</v>
      </c>
      <c r="E2222" s="207" t="s">
        <v>454</v>
      </c>
      <c r="F2222" s="207" t="s">
        <v>455</v>
      </c>
      <c r="G2222" s="207" t="s">
        <v>81</v>
      </c>
      <c r="H2222" s="207" t="s">
        <v>328</v>
      </c>
      <c r="I2222" s="209">
        <v>-1029484</v>
      </c>
      <c r="J2222" s="204"/>
      <c r="K2222" s="210" t="s">
        <v>317</v>
      </c>
      <c r="L2222" s="78"/>
      <c r="M2222" s="78"/>
      <c r="N2222" s="78"/>
      <c r="O2222" s="149"/>
    </row>
    <row r="2223" spans="1:15" ht="15" customHeight="1" x14ac:dyDescent="0.35">
      <c r="A2223" s="201" t="s">
        <v>673</v>
      </c>
      <c r="B2223" s="207" t="s">
        <v>674</v>
      </c>
      <c r="C2223" s="208" t="s">
        <v>286</v>
      </c>
      <c r="D2223" s="207" t="s">
        <v>287</v>
      </c>
      <c r="E2223" s="207" t="s">
        <v>401</v>
      </c>
      <c r="F2223" s="207" t="s">
        <v>402</v>
      </c>
      <c r="G2223" s="207" t="s">
        <v>81</v>
      </c>
      <c r="H2223" s="207" t="s">
        <v>328</v>
      </c>
      <c r="I2223" s="209">
        <v>-391927</v>
      </c>
      <c r="J2223" s="204"/>
      <c r="K2223" s="210" t="s">
        <v>311</v>
      </c>
      <c r="L2223" s="78"/>
      <c r="M2223" s="78"/>
      <c r="N2223" s="78"/>
      <c r="O2223" s="149"/>
    </row>
    <row r="2224" spans="1:15" ht="15" customHeight="1" x14ac:dyDescent="0.35">
      <c r="A2224" s="201" t="s">
        <v>673</v>
      </c>
      <c r="B2224" s="207" t="s">
        <v>674</v>
      </c>
      <c r="C2224" s="208" t="s">
        <v>286</v>
      </c>
      <c r="D2224" s="207" t="s">
        <v>287</v>
      </c>
      <c r="E2224" s="207" t="s">
        <v>496</v>
      </c>
      <c r="F2224" s="207" t="s">
        <v>497</v>
      </c>
      <c r="G2224" s="207" t="s">
        <v>81</v>
      </c>
      <c r="H2224" s="207" t="s">
        <v>328</v>
      </c>
      <c r="I2224" s="209">
        <v>4465</v>
      </c>
      <c r="J2224" s="204"/>
      <c r="K2224" s="210" t="s">
        <v>311</v>
      </c>
      <c r="L2224" s="78"/>
      <c r="M2224" s="78"/>
      <c r="N2224" s="78"/>
      <c r="O2224" s="149"/>
    </row>
    <row r="2225" spans="1:15" ht="15" customHeight="1" x14ac:dyDescent="0.35">
      <c r="A2225" s="201" t="s">
        <v>673</v>
      </c>
      <c r="B2225" s="207" t="s">
        <v>674</v>
      </c>
      <c r="C2225" s="208" t="s">
        <v>286</v>
      </c>
      <c r="D2225" s="207" t="s">
        <v>287</v>
      </c>
      <c r="E2225" s="207" t="s">
        <v>320</v>
      </c>
      <c r="F2225" s="207" t="s">
        <v>313</v>
      </c>
      <c r="G2225" s="207" t="s">
        <v>81</v>
      </c>
      <c r="H2225" s="207" t="s">
        <v>328</v>
      </c>
      <c r="I2225" s="209">
        <v>-15224.49</v>
      </c>
      <c r="J2225" s="204"/>
      <c r="K2225" s="210" t="s">
        <v>314</v>
      </c>
      <c r="L2225" s="78"/>
      <c r="M2225" s="78"/>
      <c r="N2225" s="78"/>
      <c r="O2225" s="149"/>
    </row>
    <row r="2226" spans="1:15" ht="15" customHeight="1" x14ac:dyDescent="0.35">
      <c r="A2226" s="201" t="s">
        <v>673</v>
      </c>
      <c r="B2226" s="207" t="s">
        <v>674</v>
      </c>
      <c r="C2226" s="208" t="s">
        <v>286</v>
      </c>
      <c r="D2226" s="207" t="s">
        <v>287</v>
      </c>
      <c r="E2226" s="207" t="s">
        <v>320</v>
      </c>
      <c r="F2226" s="207" t="s">
        <v>313</v>
      </c>
      <c r="G2226" s="207" t="s">
        <v>421</v>
      </c>
      <c r="H2226" s="207" t="s">
        <v>422</v>
      </c>
      <c r="I2226" s="209">
        <v>-191.65</v>
      </c>
      <c r="J2226" s="204"/>
      <c r="K2226" s="210" t="s">
        <v>324</v>
      </c>
      <c r="L2226" s="78"/>
      <c r="M2226" s="78"/>
      <c r="N2226" s="78"/>
      <c r="O2226" s="149"/>
    </row>
    <row r="2227" spans="1:15" ht="15" customHeight="1" x14ac:dyDescent="0.35">
      <c r="A2227" s="201" t="s">
        <v>673</v>
      </c>
      <c r="B2227" s="207" t="s">
        <v>674</v>
      </c>
      <c r="C2227" s="208" t="s">
        <v>286</v>
      </c>
      <c r="D2227" s="207" t="s">
        <v>287</v>
      </c>
      <c r="E2227" s="207" t="s">
        <v>405</v>
      </c>
      <c r="F2227" s="207" t="s">
        <v>406</v>
      </c>
      <c r="G2227" s="207" t="s">
        <v>81</v>
      </c>
      <c r="H2227" s="207" t="s">
        <v>328</v>
      </c>
      <c r="I2227" s="209">
        <v>-3120</v>
      </c>
      <c r="J2227" s="204"/>
      <c r="K2227" s="210" t="s">
        <v>316</v>
      </c>
      <c r="L2227" s="78"/>
      <c r="M2227" s="78"/>
      <c r="N2227" s="78"/>
      <c r="O2227" s="149"/>
    </row>
    <row r="2228" spans="1:15" ht="15" customHeight="1" x14ac:dyDescent="0.35">
      <c r="A2228" s="201" t="s">
        <v>673</v>
      </c>
      <c r="B2228" s="207" t="s">
        <v>674</v>
      </c>
      <c r="C2228" s="208" t="s">
        <v>286</v>
      </c>
      <c r="D2228" s="207" t="s">
        <v>287</v>
      </c>
      <c r="E2228" s="207" t="s">
        <v>430</v>
      </c>
      <c r="F2228" s="207" t="s">
        <v>431</v>
      </c>
      <c r="G2228" s="207" t="s">
        <v>421</v>
      </c>
      <c r="H2228" s="207" t="s">
        <v>422</v>
      </c>
      <c r="I2228" s="209">
        <v>-10448</v>
      </c>
      <c r="J2228" s="204"/>
      <c r="K2228" s="210" t="s">
        <v>324</v>
      </c>
      <c r="L2228" s="78"/>
      <c r="M2228" s="78"/>
      <c r="N2228" s="78"/>
      <c r="O2228" s="149"/>
    </row>
    <row r="2229" spans="1:15" ht="15" customHeight="1" x14ac:dyDescent="0.35">
      <c r="A2229" s="201" t="s">
        <v>673</v>
      </c>
      <c r="B2229" s="207" t="s">
        <v>674</v>
      </c>
      <c r="C2229" s="208" t="s">
        <v>458</v>
      </c>
      <c r="D2229" s="207" t="s">
        <v>459</v>
      </c>
      <c r="E2229" s="207" t="s">
        <v>444</v>
      </c>
      <c r="F2229" s="207" t="s">
        <v>445</v>
      </c>
      <c r="G2229" s="207" t="s">
        <v>81</v>
      </c>
      <c r="H2229" s="207" t="s">
        <v>328</v>
      </c>
      <c r="I2229" s="209">
        <v>2016.18</v>
      </c>
      <c r="J2229" s="204"/>
      <c r="K2229" s="210" t="s">
        <v>293</v>
      </c>
      <c r="L2229" s="78"/>
      <c r="M2229" s="78"/>
      <c r="N2229" s="78"/>
      <c r="O2229" s="149"/>
    </row>
    <row r="2230" spans="1:15" ht="15" customHeight="1" x14ac:dyDescent="0.35">
      <c r="A2230" s="201" t="s">
        <v>673</v>
      </c>
      <c r="B2230" s="207" t="s">
        <v>674</v>
      </c>
      <c r="C2230" s="208" t="s">
        <v>458</v>
      </c>
      <c r="D2230" s="207" t="s">
        <v>459</v>
      </c>
      <c r="E2230" s="207" t="s">
        <v>355</v>
      </c>
      <c r="F2230" s="207" t="s">
        <v>356</v>
      </c>
      <c r="G2230" s="207" t="s">
        <v>81</v>
      </c>
      <c r="H2230" s="207" t="s">
        <v>328</v>
      </c>
      <c r="I2230" s="209">
        <v>284.27999999999997</v>
      </c>
      <c r="J2230" s="204"/>
      <c r="K2230" s="210" t="s">
        <v>301</v>
      </c>
      <c r="L2230" s="78"/>
      <c r="M2230" s="78"/>
      <c r="N2230" s="78"/>
      <c r="O2230" s="149"/>
    </row>
    <row r="2231" spans="1:15" ht="15" customHeight="1" x14ac:dyDescent="0.35">
      <c r="A2231" s="201" t="s">
        <v>673</v>
      </c>
      <c r="B2231" s="207" t="s">
        <v>674</v>
      </c>
      <c r="C2231" s="208" t="s">
        <v>458</v>
      </c>
      <c r="D2231" s="207" t="s">
        <v>459</v>
      </c>
      <c r="E2231" s="207" t="s">
        <v>373</v>
      </c>
      <c r="F2231" s="207" t="s">
        <v>374</v>
      </c>
      <c r="G2231" s="207" t="s">
        <v>81</v>
      </c>
      <c r="H2231" s="207" t="s">
        <v>328</v>
      </c>
      <c r="I2231" s="209">
        <v>265908.90000000002</v>
      </c>
      <c r="J2231" s="204"/>
      <c r="K2231" s="210" t="s">
        <v>292</v>
      </c>
      <c r="L2231" s="78"/>
      <c r="M2231" s="78"/>
      <c r="N2231" s="78"/>
      <c r="O2231" s="149"/>
    </row>
    <row r="2232" spans="1:15" ht="15" customHeight="1" x14ac:dyDescent="0.35">
      <c r="A2232" s="201" t="s">
        <v>673</v>
      </c>
      <c r="B2232" s="207" t="s">
        <v>674</v>
      </c>
      <c r="C2232" s="208" t="s">
        <v>458</v>
      </c>
      <c r="D2232" s="207" t="s">
        <v>459</v>
      </c>
      <c r="E2232" s="207" t="s">
        <v>312</v>
      </c>
      <c r="F2232" s="207" t="s">
        <v>313</v>
      </c>
      <c r="G2232" s="207" t="s">
        <v>81</v>
      </c>
      <c r="H2232" s="207" t="s">
        <v>328</v>
      </c>
      <c r="I2232" s="209">
        <v>39997.24</v>
      </c>
      <c r="J2232" s="204"/>
      <c r="K2232" s="210" t="s">
        <v>306</v>
      </c>
      <c r="L2232" s="78"/>
      <c r="M2232" s="78"/>
      <c r="N2232" s="78"/>
      <c r="O2232" s="149"/>
    </row>
    <row r="2233" spans="1:15" ht="15" customHeight="1" x14ac:dyDescent="0.35">
      <c r="A2233" s="201" t="s">
        <v>673</v>
      </c>
      <c r="B2233" s="207" t="s">
        <v>674</v>
      </c>
      <c r="C2233" s="208" t="s">
        <v>458</v>
      </c>
      <c r="D2233" s="207" t="s">
        <v>459</v>
      </c>
      <c r="E2233" s="207" t="s">
        <v>419</v>
      </c>
      <c r="F2233" s="207" t="s">
        <v>420</v>
      </c>
      <c r="G2233" s="207" t="s">
        <v>81</v>
      </c>
      <c r="H2233" s="207" t="s">
        <v>328</v>
      </c>
      <c r="I2233" s="209">
        <v>14065.74</v>
      </c>
      <c r="J2233" s="204"/>
      <c r="K2233" s="210" t="s">
        <v>325</v>
      </c>
      <c r="L2233" s="78"/>
      <c r="M2233" s="78"/>
      <c r="N2233" s="78"/>
      <c r="O2233" s="149"/>
    </row>
    <row r="2234" spans="1:15" ht="15" customHeight="1" x14ac:dyDescent="0.35">
      <c r="A2234" s="201" t="s">
        <v>673</v>
      </c>
      <c r="B2234" s="207" t="s">
        <v>674</v>
      </c>
      <c r="C2234" s="208" t="s">
        <v>458</v>
      </c>
      <c r="D2234" s="207" t="s">
        <v>459</v>
      </c>
      <c r="E2234" s="207" t="s">
        <v>460</v>
      </c>
      <c r="F2234" s="207" t="s">
        <v>461</v>
      </c>
      <c r="G2234" s="207" t="s">
        <v>81</v>
      </c>
      <c r="H2234" s="207" t="s">
        <v>328</v>
      </c>
      <c r="I2234" s="209">
        <v>-279854</v>
      </c>
      <c r="J2234" s="204"/>
      <c r="K2234" s="210" t="s">
        <v>315</v>
      </c>
      <c r="L2234" s="78"/>
      <c r="M2234" s="78"/>
      <c r="N2234" s="78"/>
      <c r="O2234" s="149"/>
    </row>
    <row r="2235" spans="1:15" ht="15" customHeight="1" x14ac:dyDescent="0.35">
      <c r="A2235" s="201" t="s">
        <v>673</v>
      </c>
      <c r="B2235" s="207" t="s">
        <v>674</v>
      </c>
      <c r="C2235" s="208" t="s">
        <v>458</v>
      </c>
      <c r="D2235" s="207" t="s">
        <v>459</v>
      </c>
      <c r="E2235" s="207" t="s">
        <v>320</v>
      </c>
      <c r="F2235" s="207" t="s">
        <v>313</v>
      </c>
      <c r="G2235" s="207" t="s">
        <v>81</v>
      </c>
      <c r="H2235" s="207" t="s">
        <v>328</v>
      </c>
      <c r="I2235" s="209">
        <v>-39997.24</v>
      </c>
      <c r="J2235" s="204"/>
      <c r="K2235" s="210" t="s">
        <v>314</v>
      </c>
      <c r="L2235" s="78"/>
      <c r="M2235" s="78"/>
      <c r="N2235" s="78"/>
      <c r="O2235" s="149"/>
    </row>
    <row r="2236" spans="1:15" ht="15" customHeight="1" x14ac:dyDescent="0.35">
      <c r="A2236" s="201" t="s">
        <v>673</v>
      </c>
      <c r="B2236" s="207" t="s">
        <v>674</v>
      </c>
      <c r="C2236" s="208" t="s">
        <v>458</v>
      </c>
      <c r="D2236" s="207" t="s">
        <v>459</v>
      </c>
      <c r="E2236" s="207" t="s">
        <v>430</v>
      </c>
      <c r="F2236" s="207" t="s">
        <v>431</v>
      </c>
      <c r="G2236" s="207" t="s">
        <v>81</v>
      </c>
      <c r="H2236" s="207" t="s">
        <v>328</v>
      </c>
      <c r="I2236" s="209">
        <v>-2577.56</v>
      </c>
      <c r="J2236" s="204"/>
      <c r="K2236" s="210" t="s">
        <v>325</v>
      </c>
      <c r="L2236" s="78"/>
      <c r="M2236" s="78"/>
      <c r="N2236" s="78"/>
      <c r="O2236" s="149"/>
    </row>
    <row r="2237" spans="1:15" ht="15" customHeight="1" x14ac:dyDescent="0.35">
      <c r="A2237" s="201" t="s">
        <v>675</v>
      </c>
      <c r="B2237" s="207" t="s">
        <v>676</v>
      </c>
      <c r="C2237" s="208" t="s">
        <v>286</v>
      </c>
      <c r="D2237" s="207" t="s">
        <v>287</v>
      </c>
      <c r="E2237" s="207" t="s">
        <v>345</v>
      </c>
      <c r="F2237" s="207" t="s">
        <v>346</v>
      </c>
      <c r="G2237" s="207" t="s">
        <v>81</v>
      </c>
      <c r="H2237" s="207" t="s">
        <v>328</v>
      </c>
      <c r="I2237" s="209">
        <v>12866758.08</v>
      </c>
      <c r="J2237" s="204"/>
      <c r="K2237" s="210" t="s">
        <v>293</v>
      </c>
      <c r="L2237" s="78"/>
      <c r="M2237" s="78"/>
      <c r="N2237" s="78"/>
      <c r="O2237" s="149"/>
    </row>
    <row r="2238" spans="1:15" ht="15" customHeight="1" x14ac:dyDescent="0.35">
      <c r="A2238" s="201" t="s">
        <v>675</v>
      </c>
      <c r="B2238" s="207" t="s">
        <v>676</v>
      </c>
      <c r="C2238" s="208" t="s">
        <v>286</v>
      </c>
      <c r="D2238" s="207" t="s">
        <v>287</v>
      </c>
      <c r="E2238" s="207" t="s">
        <v>363</v>
      </c>
      <c r="F2238" s="207" t="s">
        <v>364</v>
      </c>
      <c r="G2238" s="207" t="s">
        <v>81</v>
      </c>
      <c r="H2238" s="207" t="s">
        <v>328</v>
      </c>
      <c r="I2238" s="209">
        <v>569961.04</v>
      </c>
      <c r="J2238" s="204"/>
      <c r="K2238" s="210" t="s">
        <v>293</v>
      </c>
      <c r="L2238" s="78"/>
      <c r="M2238" s="78"/>
      <c r="N2238" s="78"/>
      <c r="O2238" s="149"/>
    </row>
    <row r="2239" spans="1:15" ht="15" customHeight="1" x14ac:dyDescent="0.35">
      <c r="A2239" s="201" t="s">
        <v>675</v>
      </c>
      <c r="B2239" s="207" t="s">
        <v>676</v>
      </c>
      <c r="C2239" s="208" t="s">
        <v>286</v>
      </c>
      <c r="D2239" s="207" t="s">
        <v>287</v>
      </c>
      <c r="E2239" s="207" t="s">
        <v>488</v>
      </c>
      <c r="F2239" s="207" t="s">
        <v>489</v>
      </c>
      <c r="G2239" s="207" t="s">
        <v>81</v>
      </c>
      <c r="H2239" s="207" t="s">
        <v>328</v>
      </c>
      <c r="I2239" s="209">
        <v>291.13</v>
      </c>
      <c r="J2239" s="204"/>
      <c r="K2239" s="210" t="s">
        <v>293</v>
      </c>
      <c r="L2239" s="78"/>
      <c r="M2239" s="78"/>
      <c r="N2239" s="78"/>
      <c r="O2239" s="149"/>
    </row>
    <row r="2240" spans="1:15" ht="15" customHeight="1" x14ac:dyDescent="0.35">
      <c r="A2240" s="201" t="s">
        <v>675</v>
      </c>
      <c r="B2240" s="207" t="s">
        <v>676</v>
      </c>
      <c r="C2240" s="208" t="s">
        <v>286</v>
      </c>
      <c r="D2240" s="207" t="s">
        <v>287</v>
      </c>
      <c r="E2240" s="207" t="s">
        <v>365</v>
      </c>
      <c r="F2240" s="207" t="s">
        <v>366</v>
      </c>
      <c r="G2240" s="207" t="s">
        <v>81</v>
      </c>
      <c r="H2240" s="207" t="s">
        <v>328</v>
      </c>
      <c r="I2240" s="209">
        <v>236022.33</v>
      </c>
      <c r="J2240" s="204"/>
      <c r="K2240" s="210" t="s">
        <v>293</v>
      </c>
      <c r="L2240" s="78"/>
      <c r="M2240" s="78"/>
      <c r="N2240" s="78"/>
      <c r="O2240" s="149"/>
    </row>
    <row r="2241" spans="1:15" ht="15" customHeight="1" x14ac:dyDescent="0.35">
      <c r="A2241" s="201" t="s">
        <v>675</v>
      </c>
      <c r="B2241" s="207" t="s">
        <v>676</v>
      </c>
      <c r="C2241" s="208" t="s">
        <v>286</v>
      </c>
      <c r="D2241" s="207" t="s">
        <v>287</v>
      </c>
      <c r="E2241" s="207" t="s">
        <v>464</v>
      </c>
      <c r="F2241" s="207" t="s">
        <v>465</v>
      </c>
      <c r="G2241" s="207" t="s">
        <v>81</v>
      </c>
      <c r="H2241" s="207" t="s">
        <v>328</v>
      </c>
      <c r="I2241" s="209">
        <v>1723.1</v>
      </c>
      <c r="J2241" s="204"/>
      <c r="K2241" s="210" t="s">
        <v>293</v>
      </c>
      <c r="L2241" s="78"/>
      <c r="M2241" s="78"/>
      <c r="N2241" s="78"/>
      <c r="O2241" s="149"/>
    </row>
    <row r="2242" spans="1:15" ht="15" customHeight="1" x14ac:dyDescent="0.35">
      <c r="A2242" s="201" t="s">
        <v>675</v>
      </c>
      <c r="B2242" s="207" t="s">
        <v>676</v>
      </c>
      <c r="C2242" s="208" t="s">
        <v>286</v>
      </c>
      <c r="D2242" s="207" t="s">
        <v>287</v>
      </c>
      <c r="E2242" s="207" t="s">
        <v>442</v>
      </c>
      <c r="F2242" s="207" t="s">
        <v>443</v>
      </c>
      <c r="G2242" s="207" t="s">
        <v>81</v>
      </c>
      <c r="H2242" s="207" t="s">
        <v>328</v>
      </c>
      <c r="I2242" s="209">
        <v>9421.36</v>
      </c>
      <c r="J2242" s="204"/>
      <c r="K2242" s="210" t="s">
        <v>293</v>
      </c>
      <c r="L2242" s="78"/>
      <c r="M2242" s="78"/>
      <c r="N2242" s="78"/>
      <c r="O2242" s="149"/>
    </row>
    <row r="2243" spans="1:15" ht="15" customHeight="1" x14ac:dyDescent="0.35">
      <c r="A2243" s="201" t="s">
        <v>675</v>
      </c>
      <c r="B2243" s="207" t="s">
        <v>676</v>
      </c>
      <c r="C2243" s="208" t="s">
        <v>286</v>
      </c>
      <c r="D2243" s="207" t="s">
        <v>287</v>
      </c>
      <c r="E2243" s="207" t="s">
        <v>444</v>
      </c>
      <c r="F2243" s="207" t="s">
        <v>445</v>
      </c>
      <c r="G2243" s="207" t="s">
        <v>81</v>
      </c>
      <c r="H2243" s="207" t="s">
        <v>328</v>
      </c>
      <c r="I2243" s="209">
        <v>151817.23000000001</v>
      </c>
      <c r="J2243" s="204"/>
      <c r="K2243" s="210" t="s">
        <v>293</v>
      </c>
      <c r="L2243" s="78"/>
      <c r="M2243" s="78"/>
      <c r="N2243" s="78"/>
      <c r="O2243" s="149"/>
    </row>
    <row r="2244" spans="1:15" ht="15" customHeight="1" x14ac:dyDescent="0.35">
      <c r="A2244" s="201" t="s">
        <v>675</v>
      </c>
      <c r="B2244" s="207" t="s">
        <v>676</v>
      </c>
      <c r="C2244" s="208" t="s">
        <v>286</v>
      </c>
      <c r="D2244" s="207" t="s">
        <v>287</v>
      </c>
      <c r="E2244" s="207" t="s">
        <v>446</v>
      </c>
      <c r="F2244" s="207" t="s">
        <v>447</v>
      </c>
      <c r="G2244" s="207" t="s">
        <v>81</v>
      </c>
      <c r="H2244" s="207" t="s">
        <v>328</v>
      </c>
      <c r="I2244" s="209">
        <v>64107.09</v>
      </c>
      <c r="J2244" s="204"/>
      <c r="K2244" s="210" t="s">
        <v>293</v>
      </c>
      <c r="L2244" s="78"/>
      <c r="M2244" s="78"/>
      <c r="N2244" s="78"/>
      <c r="O2244" s="149"/>
    </row>
    <row r="2245" spans="1:15" ht="15" customHeight="1" x14ac:dyDescent="0.35">
      <c r="A2245" s="201" t="s">
        <v>675</v>
      </c>
      <c r="B2245" s="207" t="s">
        <v>676</v>
      </c>
      <c r="C2245" s="208" t="s">
        <v>286</v>
      </c>
      <c r="D2245" s="207" t="s">
        <v>287</v>
      </c>
      <c r="E2245" s="207" t="s">
        <v>349</v>
      </c>
      <c r="F2245" s="207" t="s">
        <v>350</v>
      </c>
      <c r="G2245" s="207" t="s">
        <v>81</v>
      </c>
      <c r="H2245" s="207" t="s">
        <v>328</v>
      </c>
      <c r="I2245" s="209">
        <v>1932139.37</v>
      </c>
      <c r="J2245" s="204"/>
      <c r="K2245" s="210" t="s">
        <v>296</v>
      </c>
      <c r="L2245" s="78"/>
      <c r="M2245" s="78"/>
      <c r="N2245" s="78"/>
      <c r="O2245" s="149"/>
    </row>
    <row r="2246" spans="1:15" ht="15" customHeight="1" x14ac:dyDescent="0.35">
      <c r="A2246" s="201" t="s">
        <v>675</v>
      </c>
      <c r="B2246" s="207" t="s">
        <v>676</v>
      </c>
      <c r="C2246" s="208" t="s">
        <v>286</v>
      </c>
      <c r="D2246" s="207" t="s">
        <v>287</v>
      </c>
      <c r="E2246" s="207" t="s">
        <v>677</v>
      </c>
      <c r="F2246" s="207" t="s">
        <v>678</v>
      </c>
      <c r="G2246" s="207" t="s">
        <v>81</v>
      </c>
      <c r="H2246" s="207" t="s">
        <v>328</v>
      </c>
      <c r="I2246" s="209">
        <v>948.24</v>
      </c>
      <c r="J2246" s="204"/>
      <c r="K2246" s="210" t="s">
        <v>296</v>
      </c>
      <c r="L2246" s="78"/>
      <c r="M2246" s="78"/>
      <c r="N2246" s="78"/>
      <c r="O2246" s="149"/>
    </row>
    <row r="2247" spans="1:15" ht="15" customHeight="1" x14ac:dyDescent="0.35">
      <c r="A2247" s="201" t="s">
        <v>675</v>
      </c>
      <c r="B2247" s="207" t="s">
        <v>676</v>
      </c>
      <c r="C2247" s="208" t="s">
        <v>286</v>
      </c>
      <c r="D2247" s="207" t="s">
        <v>287</v>
      </c>
      <c r="E2247" s="207" t="s">
        <v>351</v>
      </c>
      <c r="F2247" s="207" t="s">
        <v>352</v>
      </c>
      <c r="G2247" s="207" t="s">
        <v>81</v>
      </c>
      <c r="H2247" s="207" t="s">
        <v>328</v>
      </c>
      <c r="I2247" s="209">
        <v>20057.580000000002</v>
      </c>
      <c r="J2247" s="204"/>
      <c r="K2247" s="210" t="s">
        <v>293</v>
      </c>
      <c r="L2247" s="78"/>
      <c r="M2247" s="78"/>
      <c r="N2247" s="78"/>
      <c r="O2247" s="149"/>
    </row>
    <row r="2248" spans="1:15" ht="15" customHeight="1" x14ac:dyDescent="0.35">
      <c r="A2248" s="201" t="s">
        <v>675</v>
      </c>
      <c r="B2248" s="207" t="s">
        <v>676</v>
      </c>
      <c r="C2248" s="208" t="s">
        <v>286</v>
      </c>
      <c r="D2248" s="207" t="s">
        <v>287</v>
      </c>
      <c r="E2248" s="207" t="s">
        <v>353</v>
      </c>
      <c r="F2248" s="207" t="s">
        <v>354</v>
      </c>
      <c r="G2248" s="207" t="s">
        <v>81</v>
      </c>
      <c r="H2248" s="207" t="s">
        <v>328</v>
      </c>
      <c r="I2248" s="209">
        <v>-20057.580000000002</v>
      </c>
      <c r="J2248" s="204"/>
      <c r="K2248" s="210" t="s">
        <v>293</v>
      </c>
      <c r="L2248" s="78"/>
      <c r="M2248" s="78"/>
      <c r="N2248" s="78"/>
      <c r="O2248" s="149"/>
    </row>
    <row r="2249" spans="1:15" ht="15" customHeight="1" x14ac:dyDescent="0.35">
      <c r="A2249" s="201" t="s">
        <v>675</v>
      </c>
      <c r="B2249" s="207" t="s">
        <v>676</v>
      </c>
      <c r="C2249" s="208" t="s">
        <v>286</v>
      </c>
      <c r="D2249" s="207" t="s">
        <v>287</v>
      </c>
      <c r="E2249" s="207" t="s">
        <v>355</v>
      </c>
      <c r="F2249" s="207" t="s">
        <v>356</v>
      </c>
      <c r="G2249" s="207" t="s">
        <v>81</v>
      </c>
      <c r="H2249" s="207" t="s">
        <v>328</v>
      </c>
      <c r="I2249" s="209">
        <v>2117339.1800000002</v>
      </c>
      <c r="J2249" s="204"/>
      <c r="K2249" s="210" t="s">
        <v>301</v>
      </c>
      <c r="L2249" s="78"/>
      <c r="M2249" s="78"/>
      <c r="N2249" s="78"/>
      <c r="O2249" s="149"/>
    </row>
    <row r="2250" spans="1:15" ht="15" customHeight="1" x14ac:dyDescent="0.35">
      <c r="A2250" s="201" t="s">
        <v>675</v>
      </c>
      <c r="B2250" s="207" t="s">
        <v>676</v>
      </c>
      <c r="C2250" s="208" t="s">
        <v>286</v>
      </c>
      <c r="D2250" s="207" t="s">
        <v>287</v>
      </c>
      <c r="E2250" s="207" t="s">
        <v>415</v>
      </c>
      <c r="F2250" s="207" t="s">
        <v>416</v>
      </c>
      <c r="G2250" s="207" t="s">
        <v>81</v>
      </c>
      <c r="H2250" s="207" t="s">
        <v>328</v>
      </c>
      <c r="I2250" s="209">
        <v>7159.39</v>
      </c>
      <c r="J2250" s="204"/>
      <c r="K2250" s="210" t="s">
        <v>292</v>
      </c>
      <c r="L2250" s="78"/>
      <c r="M2250" s="78"/>
      <c r="N2250" s="78"/>
      <c r="O2250" s="149"/>
    </row>
    <row r="2251" spans="1:15" ht="15" customHeight="1" x14ac:dyDescent="0.35">
      <c r="A2251" s="201" t="s">
        <v>675</v>
      </c>
      <c r="B2251" s="207" t="s">
        <v>676</v>
      </c>
      <c r="C2251" s="208" t="s">
        <v>286</v>
      </c>
      <c r="D2251" s="207" t="s">
        <v>287</v>
      </c>
      <c r="E2251" s="207" t="s">
        <v>448</v>
      </c>
      <c r="F2251" s="207" t="s">
        <v>449</v>
      </c>
      <c r="G2251" s="207" t="s">
        <v>81</v>
      </c>
      <c r="H2251" s="207" t="s">
        <v>328</v>
      </c>
      <c r="I2251" s="209">
        <v>17456.169999999998</v>
      </c>
      <c r="J2251" s="204"/>
      <c r="K2251" s="210" t="s">
        <v>292</v>
      </c>
      <c r="L2251" s="78"/>
      <c r="M2251" s="78"/>
      <c r="N2251" s="78"/>
      <c r="O2251" s="149"/>
    </row>
    <row r="2252" spans="1:15" ht="15" customHeight="1" x14ac:dyDescent="0.35">
      <c r="A2252" s="201" t="s">
        <v>675</v>
      </c>
      <c r="B2252" s="207" t="s">
        <v>676</v>
      </c>
      <c r="C2252" s="208" t="s">
        <v>286</v>
      </c>
      <c r="D2252" s="207" t="s">
        <v>287</v>
      </c>
      <c r="E2252" s="207" t="s">
        <v>474</v>
      </c>
      <c r="F2252" s="207" t="s">
        <v>475</v>
      </c>
      <c r="G2252" s="207" t="s">
        <v>81</v>
      </c>
      <c r="H2252" s="207" t="s">
        <v>328</v>
      </c>
      <c r="I2252" s="209">
        <v>2236.7600000000002</v>
      </c>
      <c r="J2252" s="204"/>
      <c r="K2252" s="210" t="s">
        <v>292</v>
      </c>
      <c r="L2252" s="78"/>
      <c r="M2252" s="78"/>
      <c r="N2252" s="78"/>
      <c r="O2252" s="149"/>
    </row>
    <row r="2253" spans="1:15" ht="15" customHeight="1" x14ac:dyDescent="0.35">
      <c r="A2253" s="201" t="s">
        <v>675</v>
      </c>
      <c r="B2253" s="207" t="s">
        <v>676</v>
      </c>
      <c r="C2253" s="208" t="s">
        <v>286</v>
      </c>
      <c r="D2253" s="207" t="s">
        <v>287</v>
      </c>
      <c r="E2253" s="207" t="s">
        <v>367</v>
      </c>
      <c r="F2253" s="207" t="s">
        <v>368</v>
      </c>
      <c r="G2253" s="207" t="s">
        <v>81</v>
      </c>
      <c r="H2253" s="207" t="s">
        <v>328</v>
      </c>
      <c r="I2253" s="209">
        <v>18805.68</v>
      </c>
      <c r="J2253" s="204"/>
      <c r="K2253" s="210" t="s">
        <v>292</v>
      </c>
      <c r="L2253" s="78"/>
      <c r="M2253" s="78"/>
      <c r="N2253" s="78"/>
      <c r="O2253" s="149"/>
    </row>
    <row r="2254" spans="1:15" ht="15" customHeight="1" x14ac:dyDescent="0.35">
      <c r="A2254" s="201" t="s">
        <v>675</v>
      </c>
      <c r="B2254" s="207" t="s">
        <v>676</v>
      </c>
      <c r="C2254" s="208" t="s">
        <v>286</v>
      </c>
      <c r="D2254" s="207" t="s">
        <v>287</v>
      </c>
      <c r="E2254" s="207" t="s">
        <v>373</v>
      </c>
      <c r="F2254" s="207" t="s">
        <v>374</v>
      </c>
      <c r="G2254" s="207" t="s">
        <v>81</v>
      </c>
      <c r="H2254" s="207" t="s">
        <v>328</v>
      </c>
      <c r="I2254" s="209">
        <v>14942.05</v>
      </c>
      <c r="J2254" s="204"/>
      <c r="K2254" s="210" t="s">
        <v>292</v>
      </c>
      <c r="L2254" s="78"/>
      <c r="M2254" s="78"/>
      <c r="N2254" s="78"/>
      <c r="O2254" s="149"/>
    </row>
    <row r="2255" spans="1:15" ht="15" customHeight="1" x14ac:dyDescent="0.35">
      <c r="A2255" s="201" t="s">
        <v>675</v>
      </c>
      <c r="B2255" s="207" t="s">
        <v>676</v>
      </c>
      <c r="C2255" s="208" t="s">
        <v>286</v>
      </c>
      <c r="D2255" s="207" t="s">
        <v>287</v>
      </c>
      <c r="E2255" s="207" t="s">
        <v>375</v>
      </c>
      <c r="F2255" s="207" t="s">
        <v>376</v>
      </c>
      <c r="G2255" s="207" t="s">
        <v>81</v>
      </c>
      <c r="H2255" s="207" t="s">
        <v>328</v>
      </c>
      <c r="I2255" s="209">
        <v>123581.33</v>
      </c>
      <c r="J2255" s="204"/>
      <c r="K2255" s="210" t="s">
        <v>292</v>
      </c>
      <c r="L2255" s="78"/>
      <c r="M2255" s="78"/>
      <c r="N2255" s="78"/>
      <c r="O2255" s="149"/>
    </row>
    <row r="2256" spans="1:15" ht="15" customHeight="1" x14ac:dyDescent="0.35">
      <c r="A2256" s="201" t="s">
        <v>675</v>
      </c>
      <c r="B2256" s="207" t="s">
        <v>676</v>
      </c>
      <c r="C2256" s="208" t="s">
        <v>286</v>
      </c>
      <c r="D2256" s="207" t="s">
        <v>287</v>
      </c>
      <c r="E2256" s="207" t="s">
        <v>377</v>
      </c>
      <c r="F2256" s="207" t="s">
        <v>378</v>
      </c>
      <c r="G2256" s="207" t="s">
        <v>81</v>
      </c>
      <c r="H2256" s="207" t="s">
        <v>328</v>
      </c>
      <c r="I2256" s="209">
        <v>1142</v>
      </c>
      <c r="J2256" s="204"/>
      <c r="K2256" s="210" t="s">
        <v>292</v>
      </c>
      <c r="L2256" s="78"/>
      <c r="M2256" s="78"/>
      <c r="N2256" s="78"/>
      <c r="O2256" s="149"/>
    </row>
    <row r="2257" spans="1:15" ht="15" customHeight="1" x14ac:dyDescent="0.35">
      <c r="A2257" s="201" t="s">
        <v>675</v>
      </c>
      <c r="B2257" s="207" t="s">
        <v>676</v>
      </c>
      <c r="C2257" s="208" t="s">
        <v>286</v>
      </c>
      <c r="D2257" s="207" t="s">
        <v>287</v>
      </c>
      <c r="E2257" s="207" t="s">
        <v>288</v>
      </c>
      <c r="F2257" s="207" t="s">
        <v>289</v>
      </c>
      <c r="G2257" s="207" t="s">
        <v>81</v>
      </c>
      <c r="H2257" s="207" t="s">
        <v>328</v>
      </c>
      <c r="I2257" s="209">
        <v>2877.56</v>
      </c>
      <c r="J2257" s="204"/>
      <c r="K2257" s="210" t="s">
        <v>292</v>
      </c>
      <c r="L2257" s="78"/>
      <c r="M2257" s="78"/>
      <c r="N2257" s="78"/>
      <c r="O2257" s="149"/>
    </row>
    <row r="2258" spans="1:15" ht="15" customHeight="1" x14ac:dyDescent="0.35">
      <c r="A2258" s="201" t="s">
        <v>675</v>
      </c>
      <c r="B2258" s="207" t="s">
        <v>676</v>
      </c>
      <c r="C2258" s="208" t="s">
        <v>286</v>
      </c>
      <c r="D2258" s="207" t="s">
        <v>287</v>
      </c>
      <c r="E2258" s="207" t="s">
        <v>482</v>
      </c>
      <c r="F2258" s="207" t="s">
        <v>483</v>
      </c>
      <c r="G2258" s="207" t="s">
        <v>81</v>
      </c>
      <c r="H2258" s="207" t="s">
        <v>328</v>
      </c>
      <c r="I2258" s="209">
        <v>229.51</v>
      </c>
      <c r="J2258" s="204"/>
      <c r="K2258" s="210" t="s">
        <v>292</v>
      </c>
      <c r="L2258" s="78"/>
      <c r="M2258" s="78"/>
      <c r="N2258" s="78"/>
      <c r="O2258" s="149"/>
    </row>
    <row r="2259" spans="1:15" ht="15" customHeight="1" x14ac:dyDescent="0.35">
      <c r="A2259" s="201" t="s">
        <v>675</v>
      </c>
      <c r="B2259" s="207" t="s">
        <v>676</v>
      </c>
      <c r="C2259" s="208" t="s">
        <v>286</v>
      </c>
      <c r="D2259" s="207" t="s">
        <v>287</v>
      </c>
      <c r="E2259" s="207" t="s">
        <v>379</v>
      </c>
      <c r="F2259" s="207" t="s">
        <v>380</v>
      </c>
      <c r="G2259" s="207" t="s">
        <v>81</v>
      </c>
      <c r="H2259" s="207" t="s">
        <v>328</v>
      </c>
      <c r="I2259" s="209">
        <v>10404</v>
      </c>
      <c r="J2259" s="204"/>
      <c r="K2259" s="210" t="s">
        <v>292</v>
      </c>
      <c r="L2259" s="78"/>
      <c r="M2259" s="78"/>
      <c r="N2259" s="78"/>
      <c r="O2259" s="149"/>
    </row>
    <row r="2260" spans="1:15" ht="15" customHeight="1" x14ac:dyDescent="0.35">
      <c r="A2260" s="201" t="s">
        <v>675</v>
      </c>
      <c r="B2260" s="207" t="s">
        <v>676</v>
      </c>
      <c r="C2260" s="208" t="s">
        <v>286</v>
      </c>
      <c r="D2260" s="207" t="s">
        <v>287</v>
      </c>
      <c r="E2260" s="207" t="s">
        <v>359</v>
      </c>
      <c r="F2260" s="207" t="s">
        <v>360</v>
      </c>
      <c r="G2260" s="207" t="s">
        <v>81</v>
      </c>
      <c r="H2260" s="207" t="s">
        <v>328</v>
      </c>
      <c r="I2260" s="209">
        <v>480</v>
      </c>
      <c r="J2260" s="204"/>
      <c r="K2260" s="210" t="s">
        <v>292</v>
      </c>
      <c r="L2260" s="78"/>
      <c r="M2260" s="78"/>
      <c r="N2260" s="78"/>
      <c r="O2260" s="149"/>
    </row>
    <row r="2261" spans="1:15" ht="15" customHeight="1" x14ac:dyDescent="0.35">
      <c r="A2261" s="201" t="s">
        <v>675</v>
      </c>
      <c r="B2261" s="207" t="s">
        <v>676</v>
      </c>
      <c r="C2261" s="208" t="s">
        <v>286</v>
      </c>
      <c r="D2261" s="207" t="s">
        <v>287</v>
      </c>
      <c r="E2261" s="207" t="s">
        <v>452</v>
      </c>
      <c r="F2261" s="207" t="s">
        <v>453</v>
      </c>
      <c r="G2261" s="207" t="s">
        <v>81</v>
      </c>
      <c r="H2261" s="207" t="s">
        <v>328</v>
      </c>
      <c r="I2261" s="209">
        <v>60010.21</v>
      </c>
      <c r="J2261" s="204"/>
      <c r="K2261" s="210" t="s">
        <v>292</v>
      </c>
      <c r="L2261" s="78"/>
      <c r="M2261" s="78"/>
      <c r="N2261" s="78"/>
      <c r="O2261" s="149"/>
    </row>
    <row r="2262" spans="1:15" ht="15" customHeight="1" x14ac:dyDescent="0.35">
      <c r="A2262" s="201" t="s">
        <v>675</v>
      </c>
      <c r="B2262" s="207" t="s">
        <v>676</v>
      </c>
      <c r="C2262" s="208" t="s">
        <v>286</v>
      </c>
      <c r="D2262" s="207" t="s">
        <v>287</v>
      </c>
      <c r="E2262" s="207" t="s">
        <v>494</v>
      </c>
      <c r="F2262" s="207" t="s">
        <v>495</v>
      </c>
      <c r="G2262" s="207" t="s">
        <v>81</v>
      </c>
      <c r="H2262" s="207" t="s">
        <v>328</v>
      </c>
      <c r="I2262" s="209">
        <v>25762.04</v>
      </c>
      <c r="J2262" s="204"/>
      <c r="K2262" s="210" t="s">
        <v>292</v>
      </c>
      <c r="L2262" s="78"/>
      <c r="M2262" s="78"/>
      <c r="N2262" s="78"/>
      <c r="O2262" s="149"/>
    </row>
    <row r="2263" spans="1:15" ht="15" customHeight="1" x14ac:dyDescent="0.35">
      <c r="A2263" s="201" t="s">
        <v>675</v>
      </c>
      <c r="B2263" s="207" t="s">
        <v>676</v>
      </c>
      <c r="C2263" s="208" t="s">
        <v>286</v>
      </c>
      <c r="D2263" s="207" t="s">
        <v>287</v>
      </c>
      <c r="E2263" s="207" t="s">
        <v>312</v>
      </c>
      <c r="F2263" s="207" t="s">
        <v>313</v>
      </c>
      <c r="G2263" s="207" t="s">
        <v>81</v>
      </c>
      <c r="H2263" s="207" t="s">
        <v>328</v>
      </c>
      <c r="I2263" s="209">
        <v>55663.56</v>
      </c>
      <c r="J2263" s="204"/>
      <c r="K2263" s="210" t="s">
        <v>306</v>
      </c>
      <c r="L2263" s="78"/>
      <c r="M2263" s="78"/>
      <c r="N2263" s="78"/>
      <c r="O2263" s="149"/>
    </row>
    <row r="2264" spans="1:15" ht="15" customHeight="1" x14ac:dyDescent="0.35">
      <c r="A2264" s="201" t="s">
        <v>675</v>
      </c>
      <c r="B2264" s="207" t="s">
        <v>676</v>
      </c>
      <c r="C2264" s="208" t="s">
        <v>286</v>
      </c>
      <c r="D2264" s="207" t="s">
        <v>287</v>
      </c>
      <c r="E2264" s="207" t="s">
        <v>419</v>
      </c>
      <c r="F2264" s="207" t="s">
        <v>420</v>
      </c>
      <c r="G2264" s="207" t="s">
        <v>421</v>
      </c>
      <c r="H2264" s="207" t="s">
        <v>422</v>
      </c>
      <c r="I2264" s="209">
        <v>48535</v>
      </c>
      <c r="J2264" s="204"/>
      <c r="K2264" s="210" t="s">
        <v>324</v>
      </c>
      <c r="L2264" s="78"/>
      <c r="M2264" s="78"/>
      <c r="N2264" s="78"/>
      <c r="O2264" s="149"/>
    </row>
    <row r="2265" spans="1:15" ht="15" customHeight="1" x14ac:dyDescent="0.35">
      <c r="A2265" s="201" t="s">
        <v>675</v>
      </c>
      <c r="B2265" s="207" t="s">
        <v>676</v>
      </c>
      <c r="C2265" s="208" t="s">
        <v>286</v>
      </c>
      <c r="D2265" s="207" t="s">
        <v>287</v>
      </c>
      <c r="E2265" s="207" t="s">
        <v>454</v>
      </c>
      <c r="F2265" s="207" t="s">
        <v>455</v>
      </c>
      <c r="G2265" s="207" t="s">
        <v>81</v>
      </c>
      <c r="H2265" s="207" t="s">
        <v>328</v>
      </c>
      <c r="I2265" s="209">
        <v>-1786547</v>
      </c>
      <c r="J2265" s="204"/>
      <c r="K2265" s="210" t="s">
        <v>317</v>
      </c>
      <c r="L2265" s="78"/>
      <c r="M2265" s="78"/>
      <c r="N2265" s="78"/>
      <c r="O2265" s="149"/>
    </row>
    <row r="2266" spans="1:15" ht="15" customHeight="1" x14ac:dyDescent="0.35">
      <c r="A2266" s="201" t="s">
        <v>675</v>
      </c>
      <c r="B2266" s="207" t="s">
        <v>676</v>
      </c>
      <c r="C2266" s="208" t="s">
        <v>286</v>
      </c>
      <c r="D2266" s="207" t="s">
        <v>287</v>
      </c>
      <c r="E2266" s="207" t="s">
        <v>594</v>
      </c>
      <c r="F2266" s="207" t="s">
        <v>595</v>
      </c>
      <c r="G2266" s="207" t="s">
        <v>81</v>
      </c>
      <c r="H2266" s="207" t="s">
        <v>328</v>
      </c>
      <c r="I2266" s="209">
        <v>-19200</v>
      </c>
      <c r="J2266" s="204"/>
      <c r="K2266" s="210" t="s">
        <v>316</v>
      </c>
      <c r="L2266" s="78"/>
      <c r="M2266" s="78"/>
      <c r="N2266" s="78"/>
      <c r="O2266" s="149"/>
    </row>
    <row r="2267" spans="1:15" ht="15" customHeight="1" x14ac:dyDescent="0.35">
      <c r="A2267" s="201" t="s">
        <v>675</v>
      </c>
      <c r="B2267" s="207" t="s">
        <v>676</v>
      </c>
      <c r="C2267" s="208" t="s">
        <v>286</v>
      </c>
      <c r="D2267" s="207" t="s">
        <v>287</v>
      </c>
      <c r="E2267" s="207" t="s">
        <v>401</v>
      </c>
      <c r="F2267" s="207" t="s">
        <v>402</v>
      </c>
      <c r="G2267" s="207" t="s">
        <v>81</v>
      </c>
      <c r="H2267" s="207" t="s">
        <v>328</v>
      </c>
      <c r="I2267" s="209">
        <v>-794229</v>
      </c>
      <c r="J2267" s="204"/>
      <c r="K2267" s="210" t="s">
        <v>311</v>
      </c>
      <c r="L2267" s="78"/>
      <c r="M2267" s="78"/>
      <c r="N2267" s="78"/>
      <c r="O2267" s="149"/>
    </row>
    <row r="2268" spans="1:15" ht="15" customHeight="1" x14ac:dyDescent="0.35">
      <c r="A2268" s="201" t="s">
        <v>675</v>
      </c>
      <c r="B2268" s="207" t="s">
        <v>676</v>
      </c>
      <c r="C2268" s="208" t="s">
        <v>286</v>
      </c>
      <c r="D2268" s="207" t="s">
        <v>287</v>
      </c>
      <c r="E2268" s="207" t="s">
        <v>320</v>
      </c>
      <c r="F2268" s="207" t="s">
        <v>313</v>
      </c>
      <c r="G2268" s="207" t="s">
        <v>81</v>
      </c>
      <c r="H2268" s="207" t="s">
        <v>328</v>
      </c>
      <c r="I2268" s="209">
        <v>-55663.56</v>
      </c>
      <c r="J2268" s="204"/>
      <c r="K2268" s="210" t="s">
        <v>314</v>
      </c>
      <c r="L2268" s="78"/>
      <c r="M2268" s="78"/>
      <c r="N2268" s="78"/>
      <c r="O2268" s="149"/>
    </row>
    <row r="2269" spans="1:15" ht="15" customHeight="1" x14ac:dyDescent="0.35">
      <c r="A2269" s="201" t="s">
        <v>675</v>
      </c>
      <c r="B2269" s="207" t="s">
        <v>676</v>
      </c>
      <c r="C2269" s="208" t="s">
        <v>286</v>
      </c>
      <c r="D2269" s="207" t="s">
        <v>287</v>
      </c>
      <c r="E2269" s="207" t="s">
        <v>405</v>
      </c>
      <c r="F2269" s="207" t="s">
        <v>406</v>
      </c>
      <c r="G2269" s="207" t="s">
        <v>81</v>
      </c>
      <c r="H2269" s="207" t="s">
        <v>328</v>
      </c>
      <c r="I2269" s="209">
        <v>-4591</v>
      </c>
      <c r="J2269" s="204"/>
      <c r="K2269" s="210" t="s">
        <v>316</v>
      </c>
      <c r="L2269" s="78"/>
      <c r="M2269" s="78"/>
      <c r="N2269" s="78"/>
      <c r="O2269" s="149"/>
    </row>
    <row r="2270" spans="1:15" ht="15" customHeight="1" x14ac:dyDescent="0.35">
      <c r="A2270" s="201" t="s">
        <v>675</v>
      </c>
      <c r="B2270" s="207" t="s">
        <v>676</v>
      </c>
      <c r="C2270" s="208" t="s">
        <v>458</v>
      </c>
      <c r="D2270" s="207" t="s">
        <v>459</v>
      </c>
      <c r="E2270" s="207" t="s">
        <v>373</v>
      </c>
      <c r="F2270" s="207" t="s">
        <v>374</v>
      </c>
      <c r="G2270" s="207" t="s">
        <v>81</v>
      </c>
      <c r="H2270" s="207" t="s">
        <v>328</v>
      </c>
      <c r="I2270" s="209">
        <v>379957.73</v>
      </c>
      <c r="J2270" s="204"/>
      <c r="K2270" s="210" t="s">
        <v>292</v>
      </c>
      <c r="L2270" s="78"/>
      <c r="M2270" s="78"/>
      <c r="N2270" s="78"/>
      <c r="O2270" s="149"/>
    </row>
    <row r="2271" spans="1:15" ht="15" customHeight="1" x14ac:dyDescent="0.35">
      <c r="A2271" s="201" t="s">
        <v>675</v>
      </c>
      <c r="B2271" s="207" t="s">
        <v>676</v>
      </c>
      <c r="C2271" s="208" t="s">
        <v>458</v>
      </c>
      <c r="D2271" s="207" t="s">
        <v>459</v>
      </c>
      <c r="E2271" s="207" t="s">
        <v>375</v>
      </c>
      <c r="F2271" s="207" t="s">
        <v>376</v>
      </c>
      <c r="G2271" s="207" t="s">
        <v>81</v>
      </c>
      <c r="H2271" s="207" t="s">
        <v>328</v>
      </c>
      <c r="I2271" s="209">
        <v>1996.36</v>
      </c>
      <c r="J2271" s="204"/>
      <c r="K2271" s="210" t="s">
        <v>292</v>
      </c>
      <c r="L2271" s="78"/>
      <c r="M2271" s="78"/>
      <c r="N2271" s="78"/>
      <c r="O2271" s="149"/>
    </row>
    <row r="2272" spans="1:15" ht="15" customHeight="1" x14ac:dyDescent="0.35">
      <c r="A2272" s="201" t="s">
        <v>675</v>
      </c>
      <c r="B2272" s="207" t="s">
        <v>676</v>
      </c>
      <c r="C2272" s="208" t="s">
        <v>458</v>
      </c>
      <c r="D2272" s="207" t="s">
        <v>459</v>
      </c>
      <c r="E2272" s="207" t="s">
        <v>312</v>
      </c>
      <c r="F2272" s="207" t="s">
        <v>313</v>
      </c>
      <c r="G2272" s="207" t="s">
        <v>81</v>
      </c>
      <c r="H2272" s="207" t="s">
        <v>328</v>
      </c>
      <c r="I2272" s="209">
        <v>57135.93</v>
      </c>
      <c r="J2272" s="204"/>
      <c r="K2272" s="210" t="s">
        <v>306</v>
      </c>
      <c r="L2272" s="78"/>
      <c r="M2272" s="78"/>
      <c r="N2272" s="78"/>
      <c r="O2272" s="149"/>
    </row>
    <row r="2273" spans="1:15" ht="15" customHeight="1" x14ac:dyDescent="0.35">
      <c r="A2273" s="201" t="s">
        <v>675</v>
      </c>
      <c r="B2273" s="207" t="s">
        <v>676</v>
      </c>
      <c r="C2273" s="208" t="s">
        <v>458</v>
      </c>
      <c r="D2273" s="207" t="s">
        <v>459</v>
      </c>
      <c r="E2273" s="207" t="s">
        <v>419</v>
      </c>
      <c r="F2273" s="207" t="s">
        <v>420</v>
      </c>
      <c r="G2273" s="207" t="s">
        <v>81</v>
      </c>
      <c r="H2273" s="207" t="s">
        <v>328</v>
      </c>
      <c r="I2273" s="209">
        <v>79210.95</v>
      </c>
      <c r="J2273" s="204"/>
      <c r="K2273" s="210" t="s">
        <v>325</v>
      </c>
      <c r="L2273" s="78"/>
      <c r="M2273" s="78"/>
      <c r="N2273" s="78"/>
      <c r="O2273" s="149"/>
    </row>
    <row r="2274" spans="1:15" ht="15" customHeight="1" x14ac:dyDescent="0.35">
      <c r="A2274" s="201" t="s">
        <v>675</v>
      </c>
      <c r="B2274" s="207" t="s">
        <v>676</v>
      </c>
      <c r="C2274" s="208" t="s">
        <v>458</v>
      </c>
      <c r="D2274" s="207" t="s">
        <v>459</v>
      </c>
      <c r="E2274" s="207" t="s">
        <v>460</v>
      </c>
      <c r="F2274" s="207" t="s">
        <v>461</v>
      </c>
      <c r="G2274" s="207" t="s">
        <v>81</v>
      </c>
      <c r="H2274" s="207" t="s">
        <v>328</v>
      </c>
      <c r="I2274" s="209">
        <v>-476107</v>
      </c>
      <c r="J2274" s="204"/>
      <c r="K2274" s="210" t="s">
        <v>315</v>
      </c>
      <c r="L2274" s="78"/>
      <c r="M2274" s="78"/>
      <c r="N2274" s="78"/>
      <c r="O2274" s="149"/>
    </row>
    <row r="2275" spans="1:15" ht="15" customHeight="1" x14ac:dyDescent="0.35">
      <c r="A2275" s="201" t="s">
        <v>675</v>
      </c>
      <c r="B2275" s="207" t="s">
        <v>676</v>
      </c>
      <c r="C2275" s="208" t="s">
        <v>458</v>
      </c>
      <c r="D2275" s="207" t="s">
        <v>459</v>
      </c>
      <c r="E2275" s="207" t="s">
        <v>320</v>
      </c>
      <c r="F2275" s="207" t="s">
        <v>313</v>
      </c>
      <c r="G2275" s="207" t="s">
        <v>81</v>
      </c>
      <c r="H2275" s="207" t="s">
        <v>328</v>
      </c>
      <c r="I2275" s="209">
        <v>-57135.93</v>
      </c>
      <c r="J2275" s="204"/>
      <c r="K2275" s="210" t="s">
        <v>314</v>
      </c>
      <c r="L2275" s="78"/>
      <c r="M2275" s="78"/>
      <c r="N2275" s="78"/>
      <c r="O2275" s="149"/>
    </row>
    <row r="2276" spans="1:15" ht="15" customHeight="1" x14ac:dyDescent="0.35">
      <c r="A2276" s="201" t="s">
        <v>679</v>
      </c>
      <c r="B2276" s="207" t="s">
        <v>680</v>
      </c>
      <c r="C2276" s="208" t="s">
        <v>286</v>
      </c>
      <c r="D2276" s="207" t="s">
        <v>287</v>
      </c>
      <c r="E2276" s="207" t="s">
        <v>345</v>
      </c>
      <c r="F2276" s="207" t="s">
        <v>346</v>
      </c>
      <c r="G2276" s="207" t="s">
        <v>81</v>
      </c>
      <c r="H2276" s="207" t="s">
        <v>328</v>
      </c>
      <c r="I2276" s="209">
        <v>7347893.9699999997</v>
      </c>
      <c r="J2276" s="204"/>
      <c r="K2276" s="210" t="s">
        <v>293</v>
      </c>
      <c r="L2276" s="78"/>
      <c r="M2276" s="78"/>
      <c r="N2276" s="78"/>
      <c r="O2276" s="149"/>
    </row>
    <row r="2277" spans="1:15" ht="15" customHeight="1" x14ac:dyDescent="0.35">
      <c r="A2277" s="201" t="s">
        <v>679</v>
      </c>
      <c r="B2277" s="207" t="s">
        <v>680</v>
      </c>
      <c r="C2277" s="208" t="s">
        <v>286</v>
      </c>
      <c r="D2277" s="207" t="s">
        <v>287</v>
      </c>
      <c r="E2277" s="207" t="s">
        <v>363</v>
      </c>
      <c r="F2277" s="207" t="s">
        <v>364</v>
      </c>
      <c r="G2277" s="207" t="s">
        <v>81</v>
      </c>
      <c r="H2277" s="207" t="s">
        <v>328</v>
      </c>
      <c r="I2277" s="209">
        <v>529505.99</v>
      </c>
      <c r="J2277" s="204"/>
      <c r="K2277" s="210" t="s">
        <v>293</v>
      </c>
      <c r="L2277" s="78"/>
      <c r="M2277" s="78"/>
      <c r="N2277" s="78"/>
      <c r="O2277" s="149"/>
    </row>
    <row r="2278" spans="1:15" ht="15" customHeight="1" x14ac:dyDescent="0.35">
      <c r="A2278" s="201" t="s">
        <v>679</v>
      </c>
      <c r="B2278" s="207" t="s">
        <v>680</v>
      </c>
      <c r="C2278" s="208" t="s">
        <v>286</v>
      </c>
      <c r="D2278" s="207" t="s">
        <v>287</v>
      </c>
      <c r="E2278" s="207" t="s">
        <v>363</v>
      </c>
      <c r="F2278" s="207" t="s">
        <v>364</v>
      </c>
      <c r="G2278" s="207" t="s">
        <v>421</v>
      </c>
      <c r="H2278" s="207" t="s">
        <v>422</v>
      </c>
      <c r="I2278" s="209">
        <v>12930.13</v>
      </c>
      <c r="J2278" s="204"/>
      <c r="K2278" s="210" t="s">
        <v>324</v>
      </c>
      <c r="L2278" s="78"/>
      <c r="M2278" s="78"/>
      <c r="N2278" s="78"/>
      <c r="O2278" s="149"/>
    </row>
    <row r="2279" spans="1:15" ht="15" customHeight="1" x14ac:dyDescent="0.35">
      <c r="A2279" s="201" t="s">
        <v>679</v>
      </c>
      <c r="B2279" s="207" t="s">
        <v>680</v>
      </c>
      <c r="C2279" s="208" t="s">
        <v>286</v>
      </c>
      <c r="D2279" s="207" t="s">
        <v>287</v>
      </c>
      <c r="E2279" s="207" t="s">
        <v>488</v>
      </c>
      <c r="F2279" s="207" t="s">
        <v>489</v>
      </c>
      <c r="G2279" s="207" t="s">
        <v>81</v>
      </c>
      <c r="H2279" s="207" t="s">
        <v>328</v>
      </c>
      <c r="I2279" s="209">
        <v>1319.02</v>
      </c>
      <c r="J2279" s="204"/>
      <c r="K2279" s="210" t="s">
        <v>293</v>
      </c>
      <c r="L2279" s="78"/>
      <c r="M2279" s="78"/>
      <c r="N2279" s="78"/>
      <c r="O2279" s="149"/>
    </row>
    <row r="2280" spans="1:15" ht="15" customHeight="1" x14ac:dyDescent="0.35">
      <c r="A2280" s="201" t="s">
        <v>679</v>
      </c>
      <c r="B2280" s="207" t="s">
        <v>680</v>
      </c>
      <c r="C2280" s="208" t="s">
        <v>286</v>
      </c>
      <c r="D2280" s="207" t="s">
        <v>287</v>
      </c>
      <c r="E2280" s="207" t="s">
        <v>365</v>
      </c>
      <c r="F2280" s="207" t="s">
        <v>366</v>
      </c>
      <c r="G2280" s="207" t="s">
        <v>81</v>
      </c>
      <c r="H2280" s="207" t="s">
        <v>328</v>
      </c>
      <c r="I2280" s="209">
        <v>193047.81</v>
      </c>
      <c r="J2280" s="204"/>
      <c r="K2280" s="210" t="s">
        <v>293</v>
      </c>
      <c r="L2280" s="78"/>
      <c r="M2280" s="78"/>
      <c r="N2280" s="78"/>
      <c r="O2280" s="149"/>
    </row>
    <row r="2281" spans="1:15" ht="15" customHeight="1" x14ac:dyDescent="0.35">
      <c r="A2281" s="201" t="s">
        <v>679</v>
      </c>
      <c r="B2281" s="207" t="s">
        <v>680</v>
      </c>
      <c r="C2281" s="208" t="s">
        <v>286</v>
      </c>
      <c r="D2281" s="207" t="s">
        <v>287</v>
      </c>
      <c r="E2281" s="207" t="s">
        <v>365</v>
      </c>
      <c r="F2281" s="207" t="s">
        <v>366</v>
      </c>
      <c r="G2281" s="207" t="s">
        <v>510</v>
      </c>
      <c r="H2281" s="207" t="s">
        <v>511</v>
      </c>
      <c r="I2281" s="209">
        <v>16870.72</v>
      </c>
      <c r="J2281" s="204"/>
      <c r="K2281" s="210" t="s">
        <v>293</v>
      </c>
      <c r="L2281" s="78"/>
      <c r="M2281" s="78"/>
      <c r="N2281" s="78"/>
      <c r="O2281" s="149"/>
    </row>
    <row r="2282" spans="1:15" ht="15" customHeight="1" x14ac:dyDescent="0.35">
      <c r="A2282" s="201" t="s">
        <v>679</v>
      </c>
      <c r="B2282" s="207" t="s">
        <v>680</v>
      </c>
      <c r="C2282" s="208" t="s">
        <v>286</v>
      </c>
      <c r="D2282" s="207" t="s">
        <v>287</v>
      </c>
      <c r="E2282" s="207" t="s">
        <v>365</v>
      </c>
      <c r="F2282" s="207" t="s">
        <v>366</v>
      </c>
      <c r="G2282" s="207" t="s">
        <v>421</v>
      </c>
      <c r="H2282" s="207" t="s">
        <v>422</v>
      </c>
      <c r="I2282" s="209">
        <v>41677.75</v>
      </c>
      <c r="J2282" s="204"/>
      <c r="K2282" s="210" t="s">
        <v>324</v>
      </c>
      <c r="L2282" s="78"/>
      <c r="M2282" s="78"/>
      <c r="N2282" s="78"/>
      <c r="O2282" s="149"/>
    </row>
    <row r="2283" spans="1:15" ht="15" customHeight="1" x14ac:dyDescent="0.35">
      <c r="A2283" s="201" t="s">
        <v>679</v>
      </c>
      <c r="B2283" s="207" t="s">
        <v>680</v>
      </c>
      <c r="C2283" s="208" t="s">
        <v>286</v>
      </c>
      <c r="D2283" s="207" t="s">
        <v>287</v>
      </c>
      <c r="E2283" s="207" t="s">
        <v>444</v>
      </c>
      <c r="F2283" s="207" t="s">
        <v>445</v>
      </c>
      <c r="G2283" s="207" t="s">
        <v>81</v>
      </c>
      <c r="H2283" s="207" t="s">
        <v>328</v>
      </c>
      <c r="I2283" s="209">
        <v>103168.94</v>
      </c>
      <c r="J2283" s="204"/>
      <c r="K2283" s="210" t="s">
        <v>293</v>
      </c>
      <c r="L2283" s="78"/>
      <c r="M2283" s="78"/>
      <c r="N2283" s="78"/>
      <c r="O2283" s="149"/>
    </row>
    <row r="2284" spans="1:15" ht="15" customHeight="1" x14ac:dyDescent="0.35">
      <c r="A2284" s="201" t="s">
        <v>679</v>
      </c>
      <c r="B2284" s="207" t="s">
        <v>680</v>
      </c>
      <c r="C2284" s="208" t="s">
        <v>286</v>
      </c>
      <c r="D2284" s="207" t="s">
        <v>287</v>
      </c>
      <c r="E2284" s="207" t="s">
        <v>446</v>
      </c>
      <c r="F2284" s="207" t="s">
        <v>447</v>
      </c>
      <c r="G2284" s="207" t="s">
        <v>81</v>
      </c>
      <c r="H2284" s="207" t="s">
        <v>328</v>
      </c>
      <c r="I2284" s="209">
        <v>25648.47</v>
      </c>
      <c r="J2284" s="204"/>
      <c r="K2284" s="210" t="s">
        <v>293</v>
      </c>
      <c r="L2284" s="78"/>
      <c r="M2284" s="78"/>
      <c r="N2284" s="78"/>
      <c r="O2284" s="149"/>
    </row>
    <row r="2285" spans="1:15" ht="15" customHeight="1" x14ac:dyDescent="0.35">
      <c r="A2285" s="201" t="s">
        <v>679</v>
      </c>
      <c r="B2285" s="207" t="s">
        <v>680</v>
      </c>
      <c r="C2285" s="208" t="s">
        <v>286</v>
      </c>
      <c r="D2285" s="207" t="s">
        <v>287</v>
      </c>
      <c r="E2285" s="207" t="s">
        <v>349</v>
      </c>
      <c r="F2285" s="207" t="s">
        <v>350</v>
      </c>
      <c r="G2285" s="207" t="s">
        <v>81</v>
      </c>
      <c r="H2285" s="207" t="s">
        <v>328</v>
      </c>
      <c r="I2285" s="209">
        <v>1123052.8500000001</v>
      </c>
      <c r="J2285" s="204"/>
      <c r="K2285" s="210" t="s">
        <v>296</v>
      </c>
      <c r="L2285" s="78"/>
      <c r="M2285" s="78"/>
      <c r="N2285" s="78"/>
      <c r="O2285" s="149"/>
    </row>
    <row r="2286" spans="1:15" ht="15" customHeight="1" x14ac:dyDescent="0.35">
      <c r="A2286" s="201" t="s">
        <v>679</v>
      </c>
      <c r="B2286" s="207" t="s">
        <v>680</v>
      </c>
      <c r="C2286" s="208" t="s">
        <v>286</v>
      </c>
      <c r="D2286" s="207" t="s">
        <v>287</v>
      </c>
      <c r="E2286" s="207" t="s">
        <v>349</v>
      </c>
      <c r="F2286" s="207" t="s">
        <v>350</v>
      </c>
      <c r="G2286" s="207" t="s">
        <v>510</v>
      </c>
      <c r="H2286" s="207" t="s">
        <v>511</v>
      </c>
      <c r="I2286" s="209">
        <v>2110.7199999999998</v>
      </c>
      <c r="J2286" s="204"/>
      <c r="K2286" s="210" t="s">
        <v>296</v>
      </c>
      <c r="L2286" s="78"/>
      <c r="M2286" s="78"/>
      <c r="N2286" s="78"/>
      <c r="O2286" s="149"/>
    </row>
    <row r="2287" spans="1:15" ht="15" customHeight="1" x14ac:dyDescent="0.35">
      <c r="A2287" s="201" t="s">
        <v>679</v>
      </c>
      <c r="B2287" s="207" t="s">
        <v>680</v>
      </c>
      <c r="C2287" s="208" t="s">
        <v>286</v>
      </c>
      <c r="D2287" s="207" t="s">
        <v>287</v>
      </c>
      <c r="E2287" s="207" t="s">
        <v>349</v>
      </c>
      <c r="F2287" s="207" t="s">
        <v>350</v>
      </c>
      <c r="G2287" s="207" t="s">
        <v>421</v>
      </c>
      <c r="H2287" s="207" t="s">
        <v>422</v>
      </c>
      <c r="I2287" s="209">
        <v>6928.89</v>
      </c>
      <c r="J2287" s="204"/>
      <c r="K2287" s="210" t="s">
        <v>324</v>
      </c>
      <c r="L2287" s="78"/>
      <c r="M2287" s="78"/>
      <c r="N2287" s="78"/>
      <c r="O2287" s="149"/>
    </row>
    <row r="2288" spans="1:15" ht="15" customHeight="1" x14ac:dyDescent="0.35">
      <c r="A2288" s="201" t="s">
        <v>679</v>
      </c>
      <c r="B2288" s="207" t="s">
        <v>680</v>
      </c>
      <c r="C2288" s="208" t="s">
        <v>286</v>
      </c>
      <c r="D2288" s="207" t="s">
        <v>287</v>
      </c>
      <c r="E2288" s="207" t="s">
        <v>351</v>
      </c>
      <c r="F2288" s="207" t="s">
        <v>352</v>
      </c>
      <c r="G2288" s="207" t="s">
        <v>81</v>
      </c>
      <c r="H2288" s="207" t="s">
        <v>328</v>
      </c>
      <c r="I2288" s="209">
        <v>12468.05</v>
      </c>
      <c r="J2288" s="204"/>
      <c r="K2288" s="210" t="s">
        <v>293</v>
      </c>
      <c r="L2288" s="78"/>
      <c r="M2288" s="78"/>
      <c r="N2288" s="78"/>
      <c r="O2288" s="149"/>
    </row>
    <row r="2289" spans="1:15" ht="15" customHeight="1" x14ac:dyDescent="0.35">
      <c r="A2289" s="201" t="s">
        <v>679</v>
      </c>
      <c r="B2289" s="207" t="s">
        <v>680</v>
      </c>
      <c r="C2289" s="208" t="s">
        <v>286</v>
      </c>
      <c r="D2289" s="207" t="s">
        <v>287</v>
      </c>
      <c r="E2289" s="207" t="s">
        <v>353</v>
      </c>
      <c r="F2289" s="207" t="s">
        <v>354</v>
      </c>
      <c r="G2289" s="207" t="s">
        <v>81</v>
      </c>
      <c r="H2289" s="207" t="s">
        <v>328</v>
      </c>
      <c r="I2289" s="209">
        <v>-12468.05</v>
      </c>
      <c r="J2289" s="204"/>
      <c r="K2289" s="210" t="s">
        <v>293</v>
      </c>
      <c r="L2289" s="78"/>
      <c r="M2289" s="78"/>
      <c r="N2289" s="78"/>
      <c r="O2289" s="149"/>
    </row>
    <row r="2290" spans="1:15" ht="15" customHeight="1" x14ac:dyDescent="0.35">
      <c r="A2290" s="201" t="s">
        <v>679</v>
      </c>
      <c r="B2290" s="207" t="s">
        <v>680</v>
      </c>
      <c r="C2290" s="208" t="s">
        <v>286</v>
      </c>
      <c r="D2290" s="207" t="s">
        <v>287</v>
      </c>
      <c r="E2290" s="207" t="s">
        <v>355</v>
      </c>
      <c r="F2290" s="207" t="s">
        <v>356</v>
      </c>
      <c r="G2290" s="207" t="s">
        <v>81</v>
      </c>
      <c r="H2290" s="207" t="s">
        <v>328</v>
      </c>
      <c r="I2290" s="209">
        <v>1195043.45</v>
      </c>
      <c r="J2290" s="204"/>
      <c r="K2290" s="210" t="s">
        <v>301</v>
      </c>
      <c r="L2290" s="78"/>
      <c r="M2290" s="78"/>
      <c r="N2290" s="78"/>
      <c r="O2290" s="149"/>
    </row>
    <row r="2291" spans="1:15" ht="15" customHeight="1" x14ac:dyDescent="0.35">
      <c r="A2291" s="201" t="s">
        <v>679</v>
      </c>
      <c r="B2291" s="207" t="s">
        <v>680</v>
      </c>
      <c r="C2291" s="208" t="s">
        <v>286</v>
      </c>
      <c r="D2291" s="207" t="s">
        <v>287</v>
      </c>
      <c r="E2291" s="207" t="s">
        <v>355</v>
      </c>
      <c r="F2291" s="207" t="s">
        <v>356</v>
      </c>
      <c r="G2291" s="207" t="s">
        <v>510</v>
      </c>
      <c r="H2291" s="207" t="s">
        <v>511</v>
      </c>
      <c r="I2291" s="209">
        <v>2676.4</v>
      </c>
      <c r="J2291" s="204"/>
      <c r="K2291" s="210" t="s">
        <v>301</v>
      </c>
      <c r="L2291" s="78"/>
      <c r="M2291" s="78"/>
      <c r="N2291" s="78"/>
      <c r="O2291" s="149"/>
    </row>
    <row r="2292" spans="1:15" ht="15" customHeight="1" x14ac:dyDescent="0.35">
      <c r="A2292" s="201" t="s">
        <v>679</v>
      </c>
      <c r="B2292" s="207" t="s">
        <v>680</v>
      </c>
      <c r="C2292" s="208" t="s">
        <v>286</v>
      </c>
      <c r="D2292" s="207" t="s">
        <v>287</v>
      </c>
      <c r="E2292" s="207" t="s">
        <v>355</v>
      </c>
      <c r="F2292" s="207" t="s">
        <v>356</v>
      </c>
      <c r="G2292" s="207" t="s">
        <v>421</v>
      </c>
      <c r="H2292" s="207" t="s">
        <v>422</v>
      </c>
      <c r="I2292" s="209">
        <v>8676.74</v>
      </c>
      <c r="J2292" s="204"/>
      <c r="K2292" s="210" t="s">
        <v>324</v>
      </c>
      <c r="L2292" s="78"/>
      <c r="M2292" s="78"/>
      <c r="N2292" s="78"/>
      <c r="O2292" s="149"/>
    </row>
    <row r="2293" spans="1:15" ht="15" customHeight="1" x14ac:dyDescent="0.35">
      <c r="A2293" s="201" t="s">
        <v>679</v>
      </c>
      <c r="B2293" s="207" t="s">
        <v>680</v>
      </c>
      <c r="C2293" s="208" t="s">
        <v>286</v>
      </c>
      <c r="D2293" s="207" t="s">
        <v>287</v>
      </c>
      <c r="E2293" s="207" t="s">
        <v>415</v>
      </c>
      <c r="F2293" s="207" t="s">
        <v>416</v>
      </c>
      <c r="G2293" s="207" t="s">
        <v>81</v>
      </c>
      <c r="H2293" s="207" t="s">
        <v>328</v>
      </c>
      <c r="I2293" s="209">
        <v>20180.98</v>
      </c>
      <c r="J2293" s="204"/>
      <c r="K2293" s="210" t="s">
        <v>292</v>
      </c>
      <c r="L2293" s="78"/>
      <c r="M2293" s="78"/>
      <c r="N2293" s="78"/>
      <c r="O2293" s="149"/>
    </row>
    <row r="2294" spans="1:15" ht="15" customHeight="1" x14ac:dyDescent="0.35">
      <c r="A2294" s="201" t="s">
        <v>679</v>
      </c>
      <c r="B2294" s="207" t="s">
        <v>680</v>
      </c>
      <c r="C2294" s="208" t="s">
        <v>286</v>
      </c>
      <c r="D2294" s="207" t="s">
        <v>287</v>
      </c>
      <c r="E2294" s="207" t="s">
        <v>415</v>
      </c>
      <c r="F2294" s="207" t="s">
        <v>416</v>
      </c>
      <c r="G2294" s="207" t="s">
        <v>421</v>
      </c>
      <c r="H2294" s="207" t="s">
        <v>422</v>
      </c>
      <c r="I2294" s="209">
        <v>2791.2</v>
      </c>
      <c r="J2294" s="204"/>
      <c r="K2294" s="210" t="s">
        <v>324</v>
      </c>
      <c r="L2294" s="78"/>
      <c r="M2294" s="78"/>
      <c r="N2294" s="78"/>
      <c r="O2294" s="149"/>
    </row>
    <row r="2295" spans="1:15" ht="15" customHeight="1" x14ac:dyDescent="0.35">
      <c r="A2295" s="201" t="s">
        <v>679</v>
      </c>
      <c r="B2295" s="207" t="s">
        <v>680</v>
      </c>
      <c r="C2295" s="208" t="s">
        <v>286</v>
      </c>
      <c r="D2295" s="207" t="s">
        <v>287</v>
      </c>
      <c r="E2295" s="207" t="s">
        <v>448</v>
      </c>
      <c r="F2295" s="207" t="s">
        <v>449</v>
      </c>
      <c r="G2295" s="207" t="s">
        <v>81</v>
      </c>
      <c r="H2295" s="207" t="s">
        <v>328</v>
      </c>
      <c r="I2295" s="209">
        <v>17542.740000000002</v>
      </c>
      <c r="J2295" s="204"/>
      <c r="K2295" s="210" t="s">
        <v>292</v>
      </c>
      <c r="L2295" s="78"/>
      <c r="M2295" s="78"/>
      <c r="N2295" s="78"/>
      <c r="O2295" s="149"/>
    </row>
    <row r="2296" spans="1:15" ht="15" customHeight="1" x14ac:dyDescent="0.35">
      <c r="A2296" s="201" t="s">
        <v>679</v>
      </c>
      <c r="B2296" s="207" t="s">
        <v>680</v>
      </c>
      <c r="C2296" s="208" t="s">
        <v>286</v>
      </c>
      <c r="D2296" s="207" t="s">
        <v>287</v>
      </c>
      <c r="E2296" s="207" t="s">
        <v>448</v>
      </c>
      <c r="F2296" s="207" t="s">
        <v>449</v>
      </c>
      <c r="G2296" s="207" t="s">
        <v>421</v>
      </c>
      <c r="H2296" s="207" t="s">
        <v>422</v>
      </c>
      <c r="I2296" s="209">
        <v>5885.4</v>
      </c>
      <c r="J2296" s="204"/>
      <c r="K2296" s="210" t="s">
        <v>324</v>
      </c>
      <c r="L2296" s="78"/>
      <c r="M2296" s="78"/>
      <c r="N2296" s="78"/>
      <c r="O2296" s="149"/>
    </row>
    <row r="2297" spans="1:15" ht="15" customHeight="1" x14ac:dyDescent="0.35">
      <c r="A2297" s="201" t="s">
        <v>679</v>
      </c>
      <c r="B2297" s="207" t="s">
        <v>680</v>
      </c>
      <c r="C2297" s="208" t="s">
        <v>286</v>
      </c>
      <c r="D2297" s="207" t="s">
        <v>287</v>
      </c>
      <c r="E2297" s="207" t="s">
        <v>474</v>
      </c>
      <c r="F2297" s="207" t="s">
        <v>475</v>
      </c>
      <c r="G2297" s="207" t="s">
        <v>81</v>
      </c>
      <c r="H2297" s="207" t="s">
        <v>328</v>
      </c>
      <c r="I2297" s="209">
        <v>2227.1999999999998</v>
      </c>
      <c r="J2297" s="204"/>
      <c r="K2297" s="210" t="s">
        <v>292</v>
      </c>
      <c r="L2297" s="78"/>
      <c r="M2297" s="78"/>
      <c r="N2297" s="78"/>
      <c r="O2297" s="149"/>
    </row>
    <row r="2298" spans="1:15" ht="15" customHeight="1" x14ac:dyDescent="0.35">
      <c r="A2298" s="201" t="s">
        <v>679</v>
      </c>
      <c r="B2298" s="207" t="s">
        <v>680</v>
      </c>
      <c r="C2298" s="208" t="s">
        <v>286</v>
      </c>
      <c r="D2298" s="207" t="s">
        <v>287</v>
      </c>
      <c r="E2298" s="207" t="s">
        <v>373</v>
      </c>
      <c r="F2298" s="207" t="s">
        <v>374</v>
      </c>
      <c r="G2298" s="207" t="s">
        <v>81</v>
      </c>
      <c r="H2298" s="207" t="s">
        <v>328</v>
      </c>
      <c r="I2298" s="209">
        <v>10027.549999999999</v>
      </c>
      <c r="J2298" s="204"/>
      <c r="K2298" s="210" t="s">
        <v>292</v>
      </c>
      <c r="L2298" s="78"/>
      <c r="M2298" s="78"/>
      <c r="N2298" s="78"/>
      <c r="O2298" s="149"/>
    </row>
    <row r="2299" spans="1:15" ht="15" customHeight="1" x14ac:dyDescent="0.35">
      <c r="A2299" s="201" t="s">
        <v>679</v>
      </c>
      <c r="B2299" s="207" t="s">
        <v>680</v>
      </c>
      <c r="C2299" s="208" t="s">
        <v>286</v>
      </c>
      <c r="D2299" s="207" t="s">
        <v>287</v>
      </c>
      <c r="E2299" s="207" t="s">
        <v>375</v>
      </c>
      <c r="F2299" s="207" t="s">
        <v>376</v>
      </c>
      <c r="G2299" s="207" t="s">
        <v>81</v>
      </c>
      <c r="H2299" s="207" t="s">
        <v>328</v>
      </c>
      <c r="I2299" s="209">
        <v>26244.85</v>
      </c>
      <c r="J2299" s="204"/>
      <c r="K2299" s="210" t="s">
        <v>292</v>
      </c>
      <c r="L2299" s="78"/>
      <c r="M2299" s="78"/>
      <c r="N2299" s="78"/>
      <c r="O2299" s="149"/>
    </row>
    <row r="2300" spans="1:15" ht="15" customHeight="1" x14ac:dyDescent="0.35">
      <c r="A2300" s="201" t="s">
        <v>679</v>
      </c>
      <c r="B2300" s="207" t="s">
        <v>680</v>
      </c>
      <c r="C2300" s="208" t="s">
        <v>286</v>
      </c>
      <c r="D2300" s="207" t="s">
        <v>287</v>
      </c>
      <c r="E2300" s="207" t="s">
        <v>377</v>
      </c>
      <c r="F2300" s="207" t="s">
        <v>378</v>
      </c>
      <c r="G2300" s="207" t="s">
        <v>81</v>
      </c>
      <c r="H2300" s="207" t="s">
        <v>328</v>
      </c>
      <c r="I2300" s="209">
        <v>803.93</v>
      </c>
      <c r="J2300" s="204"/>
      <c r="K2300" s="210" t="s">
        <v>292</v>
      </c>
      <c r="L2300" s="78"/>
      <c r="M2300" s="78"/>
      <c r="N2300" s="78"/>
      <c r="O2300" s="149"/>
    </row>
    <row r="2301" spans="1:15" ht="15" customHeight="1" x14ac:dyDescent="0.35">
      <c r="A2301" s="201" t="s">
        <v>679</v>
      </c>
      <c r="B2301" s="207" t="s">
        <v>680</v>
      </c>
      <c r="C2301" s="208" t="s">
        <v>286</v>
      </c>
      <c r="D2301" s="207" t="s">
        <v>287</v>
      </c>
      <c r="E2301" s="207" t="s">
        <v>288</v>
      </c>
      <c r="F2301" s="207" t="s">
        <v>289</v>
      </c>
      <c r="G2301" s="207" t="s">
        <v>81</v>
      </c>
      <c r="H2301" s="207" t="s">
        <v>328</v>
      </c>
      <c r="I2301" s="209">
        <v>2761</v>
      </c>
      <c r="J2301" s="204"/>
      <c r="K2301" s="210" t="s">
        <v>292</v>
      </c>
      <c r="L2301" s="78"/>
      <c r="M2301" s="78"/>
      <c r="N2301" s="78"/>
      <c r="O2301" s="149"/>
    </row>
    <row r="2302" spans="1:15" ht="15" customHeight="1" x14ac:dyDescent="0.35">
      <c r="A2302" s="201" t="s">
        <v>679</v>
      </c>
      <c r="B2302" s="207" t="s">
        <v>680</v>
      </c>
      <c r="C2302" s="208" t="s">
        <v>286</v>
      </c>
      <c r="D2302" s="207" t="s">
        <v>287</v>
      </c>
      <c r="E2302" s="207" t="s">
        <v>379</v>
      </c>
      <c r="F2302" s="207" t="s">
        <v>380</v>
      </c>
      <c r="G2302" s="207" t="s">
        <v>81</v>
      </c>
      <c r="H2302" s="207" t="s">
        <v>328</v>
      </c>
      <c r="I2302" s="209">
        <v>3019</v>
      </c>
      <c r="J2302" s="204"/>
      <c r="K2302" s="210" t="s">
        <v>292</v>
      </c>
      <c r="L2302" s="78"/>
      <c r="M2302" s="78"/>
      <c r="N2302" s="78"/>
      <c r="O2302" s="149"/>
    </row>
    <row r="2303" spans="1:15" ht="15" customHeight="1" x14ac:dyDescent="0.35">
      <c r="A2303" s="201" t="s">
        <v>679</v>
      </c>
      <c r="B2303" s="207" t="s">
        <v>680</v>
      </c>
      <c r="C2303" s="208" t="s">
        <v>286</v>
      </c>
      <c r="D2303" s="207" t="s">
        <v>287</v>
      </c>
      <c r="E2303" s="207" t="s">
        <v>359</v>
      </c>
      <c r="F2303" s="207" t="s">
        <v>360</v>
      </c>
      <c r="G2303" s="207" t="s">
        <v>81</v>
      </c>
      <c r="H2303" s="207" t="s">
        <v>328</v>
      </c>
      <c r="I2303" s="209">
        <v>527.32000000000005</v>
      </c>
      <c r="J2303" s="204"/>
      <c r="K2303" s="210" t="s">
        <v>292</v>
      </c>
      <c r="L2303" s="78"/>
      <c r="M2303" s="78"/>
      <c r="N2303" s="78"/>
      <c r="O2303" s="149"/>
    </row>
    <row r="2304" spans="1:15" ht="15" customHeight="1" x14ac:dyDescent="0.35">
      <c r="A2304" s="201" t="s">
        <v>679</v>
      </c>
      <c r="B2304" s="207" t="s">
        <v>680</v>
      </c>
      <c r="C2304" s="208" t="s">
        <v>286</v>
      </c>
      <c r="D2304" s="207" t="s">
        <v>287</v>
      </c>
      <c r="E2304" s="207" t="s">
        <v>359</v>
      </c>
      <c r="F2304" s="207" t="s">
        <v>360</v>
      </c>
      <c r="G2304" s="207" t="s">
        <v>421</v>
      </c>
      <c r="H2304" s="207" t="s">
        <v>422</v>
      </c>
      <c r="I2304" s="209">
        <v>1258.93</v>
      </c>
      <c r="J2304" s="204"/>
      <c r="K2304" s="210" t="s">
        <v>324</v>
      </c>
      <c r="L2304" s="78"/>
      <c r="M2304" s="78"/>
      <c r="N2304" s="78"/>
      <c r="O2304" s="149"/>
    </row>
    <row r="2305" spans="1:15" ht="15" customHeight="1" x14ac:dyDescent="0.35">
      <c r="A2305" s="201" t="s">
        <v>679</v>
      </c>
      <c r="B2305" s="207" t="s">
        <v>680</v>
      </c>
      <c r="C2305" s="208" t="s">
        <v>286</v>
      </c>
      <c r="D2305" s="207" t="s">
        <v>287</v>
      </c>
      <c r="E2305" s="207" t="s">
        <v>452</v>
      </c>
      <c r="F2305" s="207" t="s">
        <v>453</v>
      </c>
      <c r="G2305" s="207" t="s">
        <v>81</v>
      </c>
      <c r="H2305" s="207" t="s">
        <v>328</v>
      </c>
      <c r="I2305" s="209">
        <v>6931.11</v>
      </c>
      <c r="J2305" s="204"/>
      <c r="K2305" s="210" t="s">
        <v>292</v>
      </c>
      <c r="L2305" s="78"/>
      <c r="M2305" s="78"/>
      <c r="N2305" s="78"/>
      <c r="O2305" s="149"/>
    </row>
    <row r="2306" spans="1:15" ht="15" customHeight="1" x14ac:dyDescent="0.35">
      <c r="A2306" s="201" t="s">
        <v>679</v>
      </c>
      <c r="B2306" s="207" t="s">
        <v>680</v>
      </c>
      <c r="C2306" s="208" t="s">
        <v>286</v>
      </c>
      <c r="D2306" s="207" t="s">
        <v>287</v>
      </c>
      <c r="E2306" s="207" t="s">
        <v>580</v>
      </c>
      <c r="F2306" s="207" t="s">
        <v>581</v>
      </c>
      <c r="G2306" s="207" t="s">
        <v>81</v>
      </c>
      <c r="H2306" s="207" t="s">
        <v>328</v>
      </c>
      <c r="I2306" s="209">
        <v>10049.08</v>
      </c>
      <c r="J2306" s="204"/>
      <c r="K2306" s="210" t="s">
        <v>292</v>
      </c>
      <c r="L2306" s="78"/>
      <c r="M2306" s="78"/>
      <c r="N2306" s="78"/>
      <c r="O2306" s="149"/>
    </row>
    <row r="2307" spans="1:15" ht="15" customHeight="1" x14ac:dyDescent="0.35">
      <c r="A2307" s="201" t="s">
        <v>679</v>
      </c>
      <c r="B2307" s="207" t="s">
        <v>680</v>
      </c>
      <c r="C2307" s="208" t="s">
        <v>286</v>
      </c>
      <c r="D2307" s="207" t="s">
        <v>287</v>
      </c>
      <c r="E2307" s="207" t="s">
        <v>385</v>
      </c>
      <c r="F2307" s="207" t="s">
        <v>386</v>
      </c>
      <c r="G2307" s="207" t="s">
        <v>81</v>
      </c>
      <c r="H2307" s="207" t="s">
        <v>328</v>
      </c>
      <c r="I2307" s="209">
        <v>2242.3000000000002</v>
      </c>
      <c r="J2307" s="204"/>
      <c r="K2307" s="210" t="s">
        <v>292</v>
      </c>
      <c r="L2307" s="78"/>
      <c r="M2307" s="78"/>
      <c r="N2307" s="78"/>
      <c r="O2307" s="149"/>
    </row>
    <row r="2308" spans="1:15" ht="15" customHeight="1" x14ac:dyDescent="0.35">
      <c r="A2308" s="201" t="s">
        <v>679</v>
      </c>
      <c r="B2308" s="207" t="s">
        <v>680</v>
      </c>
      <c r="C2308" s="208" t="s">
        <v>286</v>
      </c>
      <c r="D2308" s="207" t="s">
        <v>287</v>
      </c>
      <c r="E2308" s="207" t="s">
        <v>494</v>
      </c>
      <c r="F2308" s="207" t="s">
        <v>495</v>
      </c>
      <c r="G2308" s="207" t="s">
        <v>81</v>
      </c>
      <c r="H2308" s="207" t="s">
        <v>328</v>
      </c>
      <c r="I2308" s="209">
        <v>124070.55</v>
      </c>
      <c r="J2308" s="204"/>
      <c r="K2308" s="210" t="s">
        <v>292</v>
      </c>
      <c r="L2308" s="78"/>
      <c r="M2308" s="78"/>
      <c r="N2308" s="78"/>
      <c r="O2308" s="149"/>
    </row>
    <row r="2309" spans="1:15" ht="15" customHeight="1" x14ac:dyDescent="0.35">
      <c r="A2309" s="201" t="s">
        <v>679</v>
      </c>
      <c r="B2309" s="207" t="s">
        <v>680</v>
      </c>
      <c r="C2309" s="208" t="s">
        <v>286</v>
      </c>
      <c r="D2309" s="207" t="s">
        <v>287</v>
      </c>
      <c r="E2309" s="207" t="s">
        <v>312</v>
      </c>
      <c r="F2309" s="207" t="s">
        <v>313</v>
      </c>
      <c r="G2309" s="207" t="s">
        <v>81</v>
      </c>
      <c r="H2309" s="207" t="s">
        <v>328</v>
      </c>
      <c r="I2309" s="209">
        <v>19956.77</v>
      </c>
      <c r="J2309" s="204"/>
      <c r="K2309" s="210" t="s">
        <v>306</v>
      </c>
      <c r="L2309" s="78"/>
      <c r="M2309" s="78"/>
      <c r="N2309" s="78"/>
      <c r="O2309" s="149"/>
    </row>
    <row r="2310" spans="1:15" ht="15" customHeight="1" x14ac:dyDescent="0.35">
      <c r="A2310" s="201" t="s">
        <v>679</v>
      </c>
      <c r="B2310" s="207" t="s">
        <v>680</v>
      </c>
      <c r="C2310" s="208" t="s">
        <v>286</v>
      </c>
      <c r="D2310" s="207" t="s">
        <v>287</v>
      </c>
      <c r="E2310" s="207" t="s">
        <v>312</v>
      </c>
      <c r="F2310" s="207" t="s">
        <v>313</v>
      </c>
      <c r="G2310" s="207" t="s">
        <v>421</v>
      </c>
      <c r="H2310" s="207" t="s">
        <v>422</v>
      </c>
      <c r="I2310" s="209">
        <v>2185.4699999999998</v>
      </c>
      <c r="J2310" s="204"/>
      <c r="K2310" s="210" t="s">
        <v>324</v>
      </c>
      <c r="L2310" s="78"/>
      <c r="M2310" s="78"/>
      <c r="N2310" s="78"/>
      <c r="O2310" s="149"/>
    </row>
    <row r="2311" spans="1:15" ht="15" customHeight="1" x14ac:dyDescent="0.35">
      <c r="A2311" s="201" t="s">
        <v>679</v>
      </c>
      <c r="B2311" s="207" t="s">
        <v>680</v>
      </c>
      <c r="C2311" s="208" t="s">
        <v>286</v>
      </c>
      <c r="D2311" s="207" t="s">
        <v>287</v>
      </c>
      <c r="E2311" s="207" t="s">
        <v>419</v>
      </c>
      <c r="F2311" s="207" t="s">
        <v>420</v>
      </c>
      <c r="G2311" s="207" t="s">
        <v>421</v>
      </c>
      <c r="H2311" s="207" t="s">
        <v>422</v>
      </c>
      <c r="I2311" s="209">
        <v>20655</v>
      </c>
      <c r="J2311" s="204"/>
      <c r="K2311" s="210" t="s">
        <v>324</v>
      </c>
      <c r="L2311" s="78"/>
      <c r="M2311" s="78"/>
      <c r="N2311" s="78"/>
      <c r="O2311" s="149"/>
    </row>
    <row r="2312" spans="1:15" ht="15" customHeight="1" x14ac:dyDescent="0.35">
      <c r="A2312" s="201" t="s">
        <v>679</v>
      </c>
      <c r="B2312" s="207" t="s">
        <v>680</v>
      </c>
      <c r="C2312" s="208" t="s">
        <v>286</v>
      </c>
      <c r="D2312" s="207" t="s">
        <v>287</v>
      </c>
      <c r="E2312" s="207" t="s">
        <v>454</v>
      </c>
      <c r="F2312" s="207" t="s">
        <v>455</v>
      </c>
      <c r="G2312" s="207" t="s">
        <v>81</v>
      </c>
      <c r="H2312" s="207" t="s">
        <v>328</v>
      </c>
      <c r="I2312" s="209">
        <v>-1007226</v>
      </c>
      <c r="J2312" s="204"/>
      <c r="K2312" s="210" t="s">
        <v>317</v>
      </c>
      <c r="L2312" s="78"/>
      <c r="M2312" s="78"/>
      <c r="N2312" s="78"/>
      <c r="O2312" s="149"/>
    </row>
    <row r="2313" spans="1:15" ht="15" customHeight="1" x14ac:dyDescent="0.35">
      <c r="A2313" s="201" t="s">
        <v>679</v>
      </c>
      <c r="B2313" s="207" t="s">
        <v>680</v>
      </c>
      <c r="C2313" s="208" t="s">
        <v>286</v>
      </c>
      <c r="D2313" s="207" t="s">
        <v>287</v>
      </c>
      <c r="E2313" s="207" t="s">
        <v>401</v>
      </c>
      <c r="F2313" s="207" t="s">
        <v>402</v>
      </c>
      <c r="G2313" s="207" t="s">
        <v>81</v>
      </c>
      <c r="H2313" s="207" t="s">
        <v>328</v>
      </c>
      <c r="I2313" s="209">
        <v>-849017</v>
      </c>
      <c r="J2313" s="204"/>
      <c r="K2313" s="210" t="s">
        <v>311</v>
      </c>
      <c r="L2313" s="78"/>
      <c r="M2313" s="78"/>
      <c r="N2313" s="78"/>
      <c r="O2313" s="149"/>
    </row>
    <row r="2314" spans="1:15" ht="15" customHeight="1" x14ac:dyDescent="0.35">
      <c r="A2314" s="201" t="s">
        <v>679</v>
      </c>
      <c r="B2314" s="207" t="s">
        <v>680</v>
      </c>
      <c r="C2314" s="208" t="s">
        <v>286</v>
      </c>
      <c r="D2314" s="207" t="s">
        <v>287</v>
      </c>
      <c r="E2314" s="207" t="s">
        <v>320</v>
      </c>
      <c r="F2314" s="207" t="s">
        <v>313</v>
      </c>
      <c r="G2314" s="207" t="s">
        <v>81</v>
      </c>
      <c r="H2314" s="207" t="s">
        <v>328</v>
      </c>
      <c r="I2314" s="209">
        <v>-19956.77</v>
      </c>
      <c r="J2314" s="204"/>
      <c r="K2314" s="210" t="s">
        <v>314</v>
      </c>
      <c r="L2314" s="78"/>
      <c r="M2314" s="78"/>
      <c r="N2314" s="78"/>
      <c r="O2314" s="149"/>
    </row>
    <row r="2315" spans="1:15" ht="15" customHeight="1" x14ac:dyDescent="0.35">
      <c r="A2315" s="201" t="s">
        <v>679</v>
      </c>
      <c r="B2315" s="207" t="s">
        <v>680</v>
      </c>
      <c r="C2315" s="208" t="s">
        <v>286</v>
      </c>
      <c r="D2315" s="207" t="s">
        <v>287</v>
      </c>
      <c r="E2315" s="207" t="s">
        <v>320</v>
      </c>
      <c r="F2315" s="207" t="s">
        <v>313</v>
      </c>
      <c r="G2315" s="207" t="s">
        <v>421</v>
      </c>
      <c r="H2315" s="207" t="s">
        <v>422</v>
      </c>
      <c r="I2315" s="209">
        <v>-2185.4699999999998</v>
      </c>
      <c r="J2315" s="204"/>
      <c r="K2315" s="210" t="s">
        <v>324</v>
      </c>
      <c r="L2315" s="78"/>
      <c r="M2315" s="78"/>
      <c r="N2315" s="78"/>
      <c r="O2315" s="149"/>
    </row>
    <row r="2316" spans="1:15" ht="15" customHeight="1" x14ac:dyDescent="0.35">
      <c r="A2316" s="201" t="s">
        <v>679</v>
      </c>
      <c r="B2316" s="207" t="s">
        <v>680</v>
      </c>
      <c r="C2316" s="208" t="s">
        <v>286</v>
      </c>
      <c r="D2316" s="207" t="s">
        <v>287</v>
      </c>
      <c r="E2316" s="207" t="s">
        <v>430</v>
      </c>
      <c r="F2316" s="207" t="s">
        <v>431</v>
      </c>
      <c r="G2316" s="207" t="s">
        <v>421</v>
      </c>
      <c r="H2316" s="207" t="s">
        <v>422</v>
      </c>
      <c r="I2316" s="209">
        <v>-17584</v>
      </c>
      <c r="J2316" s="204"/>
      <c r="K2316" s="210" t="s">
        <v>324</v>
      </c>
      <c r="L2316" s="78"/>
      <c r="M2316" s="78"/>
      <c r="N2316" s="78"/>
      <c r="O2316" s="149"/>
    </row>
    <row r="2317" spans="1:15" ht="15" customHeight="1" x14ac:dyDescent="0.35">
      <c r="A2317" s="201" t="s">
        <v>679</v>
      </c>
      <c r="B2317" s="207" t="s">
        <v>680</v>
      </c>
      <c r="C2317" s="208" t="s">
        <v>458</v>
      </c>
      <c r="D2317" s="207" t="s">
        <v>459</v>
      </c>
      <c r="E2317" s="207" t="s">
        <v>373</v>
      </c>
      <c r="F2317" s="207" t="s">
        <v>374</v>
      </c>
      <c r="G2317" s="207" t="s">
        <v>81</v>
      </c>
      <c r="H2317" s="207" t="s">
        <v>328</v>
      </c>
      <c r="I2317" s="209">
        <v>276473.76</v>
      </c>
      <c r="J2317" s="204"/>
      <c r="K2317" s="210" t="s">
        <v>292</v>
      </c>
      <c r="L2317" s="78"/>
      <c r="M2317" s="78"/>
      <c r="N2317" s="78"/>
      <c r="O2317" s="149"/>
    </row>
    <row r="2318" spans="1:15" ht="15" customHeight="1" x14ac:dyDescent="0.35">
      <c r="A2318" s="201" t="s">
        <v>679</v>
      </c>
      <c r="B2318" s="207" t="s">
        <v>680</v>
      </c>
      <c r="C2318" s="208" t="s">
        <v>458</v>
      </c>
      <c r="D2318" s="207" t="s">
        <v>459</v>
      </c>
      <c r="E2318" s="207" t="s">
        <v>377</v>
      </c>
      <c r="F2318" s="207" t="s">
        <v>378</v>
      </c>
      <c r="G2318" s="207" t="s">
        <v>81</v>
      </c>
      <c r="H2318" s="207" t="s">
        <v>328</v>
      </c>
      <c r="I2318" s="209">
        <v>841.72</v>
      </c>
      <c r="J2318" s="204"/>
      <c r="K2318" s="210" t="s">
        <v>292</v>
      </c>
      <c r="L2318" s="78"/>
      <c r="M2318" s="78"/>
      <c r="N2318" s="78"/>
      <c r="O2318" s="149"/>
    </row>
    <row r="2319" spans="1:15" ht="15" customHeight="1" x14ac:dyDescent="0.35">
      <c r="A2319" s="201" t="s">
        <v>679</v>
      </c>
      <c r="B2319" s="207" t="s">
        <v>680</v>
      </c>
      <c r="C2319" s="208" t="s">
        <v>458</v>
      </c>
      <c r="D2319" s="207" t="s">
        <v>459</v>
      </c>
      <c r="E2319" s="207" t="s">
        <v>312</v>
      </c>
      <c r="F2319" s="207" t="s">
        <v>313</v>
      </c>
      <c r="G2319" s="207" t="s">
        <v>81</v>
      </c>
      <c r="H2319" s="207" t="s">
        <v>328</v>
      </c>
      <c r="I2319" s="209">
        <v>41471.1</v>
      </c>
      <c r="J2319" s="204"/>
      <c r="K2319" s="210" t="s">
        <v>306</v>
      </c>
      <c r="L2319" s="78"/>
      <c r="M2319" s="78"/>
      <c r="N2319" s="78"/>
      <c r="O2319" s="149"/>
    </row>
    <row r="2320" spans="1:15" ht="15" customHeight="1" x14ac:dyDescent="0.35">
      <c r="A2320" s="201" t="s">
        <v>679</v>
      </c>
      <c r="B2320" s="207" t="s">
        <v>680</v>
      </c>
      <c r="C2320" s="208" t="s">
        <v>458</v>
      </c>
      <c r="D2320" s="207" t="s">
        <v>459</v>
      </c>
      <c r="E2320" s="207" t="s">
        <v>460</v>
      </c>
      <c r="F2320" s="207" t="s">
        <v>461</v>
      </c>
      <c r="G2320" s="207" t="s">
        <v>81</v>
      </c>
      <c r="H2320" s="207" t="s">
        <v>328</v>
      </c>
      <c r="I2320" s="209">
        <v>-273309</v>
      </c>
      <c r="J2320" s="204"/>
      <c r="K2320" s="210" t="s">
        <v>315</v>
      </c>
      <c r="L2320" s="78"/>
      <c r="M2320" s="78"/>
      <c r="N2320" s="78"/>
      <c r="O2320" s="149"/>
    </row>
    <row r="2321" spans="1:15" ht="15" customHeight="1" x14ac:dyDescent="0.35">
      <c r="A2321" s="201" t="s">
        <v>679</v>
      </c>
      <c r="B2321" s="207" t="s">
        <v>680</v>
      </c>
      <c r="C2321" s="208" t="s">
        <v>458</v>
      </c>
      <c r="D2321" s="207" t="s">
        <v>459</v>
      </c>
      <c r="E2321" s="207" t="s">
        <v>320</v>
      </c>
      <c r="F2321" s="207" t="s">
        <v>313</v>
      </c>
      <c r="G2321" s="207" t="s">
        <v>81</v>
      </c>
      <c r="H2321" s="207" t="s">
        <v>328</v>
      </c>
      <c r="I2321" s="209">
        <v>-41471.1</v>
      </c>
      <c r="J2321" s="204"/>
      <c r="K2321" s="210" t="s">
        <v>314</v>
      </c>
      <c r="L2321" s="78"/>
      <c r="M2321" s="78"/>
      <c r="N2321" s="78"/>
      <c r="O2321" s="149"/>
    </row>
    <row r="2322" spans="1:15" ht="15" customHeight="1" x14ac:dyDescent="0.35">
      <c r="A2322" s="201" t="s">
        <v>681</v>
      </c>
      <c r="B2322" s="207" t="s">
        <v>682</v>
      </c>
      <c r="C2322" s="208" t="s">
        <v>286</v>
      </c>
      <c r="D2322" s="207" t="s">
        <v>287</v>
      </c>
      <c r="E2322" s="207" t="s">
        <v>345</v>
      </c>
      <c r="F2322" s="207" t="s">
        <v>346</v>
      </c>
      <c r="G2322" s="207" t="s">
        <v>81</v>
      </c>
      <c r="H2322" s="207" t="s">
        <v>328</v>
      </c>
      <c r="I2322" s="209">
        <v>7270774.04</v>
      </c>
      <c r="J2322" s="204"/>
      <c r="K2322" s="210" t="s">
        <v>293</v>
      </c>
      <c r="L2322" s="78"/>
      <c r="M2322" s="78"/>
      <c r="N2322" s="78"/>
      <c r="O2322" s="149"/>
    </row>
    <row r="2323" spans="1:15" ht="15" customHeight="1" x14ac:dyDescent="0.35">
      <c r="A2323" s="201" t="s">
        <v>681</v>
      </c>
      <c r="B2323" s="207" t="s">
        <v>682</v>
      </c>
      <c r="C2323" s="208" t="s">
        <v>286</v>
      </c>
      <c r="D2323" s="207" t="s">
        <v>287</v>
      </c>
      <c r="E2323" s="207" t="s">
        <v>345</v>
      </c>
      <c r="F2323" s="207" t="s">
        <v>346</v>
      </c>
      <c r="G2323" s="207" t="s">
        <v>508</v>
      </c>
      <c r="H2323" s="207" t="s">
        <v>509</v>
      </c>
      <c r="I2323" s="209">
        <v>1647.67</v>
      </c>
      <c r="J2323" s="204"/>
      <c r="K2323" s="210" t="s">
        <v>293</v>
      </c>
      <c r="L2323" s="78"/>
      <c r="M2323" s="78"/>
      <c r="N2323" s="78"/>
      <c r="O2323" s="149"/>
    </row>
    <row r="2324" spans="1:15" ht="15" customHeight="1" x14ac:dyDescent="0.35">
      <c r="A2324" s="201" t="s">
        <v>681</v>
      </c>
      <c r="B2324" s="207" t="s">
        <v>682</v>
      </c>
      <c r="C2324" s="208" t="s">
        <v>286</v>
      </c>
      <c r="D2324" s="207" t="s">
        <v>287</v>
      </c>
      <c r="E2324" s="207" t="s">
        <v>363</v>
      </c>
      <c r="F2324" s="207" t="s">
        <v>364</v>
      </c>
      <c r="G2324" s="207" t="s">
        <v>81</v>
      </c>
      <c r="H2324" s="207" t="s">
        <v>328</v>
      </c>
      <c r="I2324" s="209">
        <v>575166.81999999995</v>
      </c>
      <c r="J2324" s="204"/>
      <c r="K2324" s="210" t="s">
        <v>293</v>
      </c>
      <c r="L2324" s="78"/>
      <c r="M2324" s="78"/>
      <c r="N2324" s="78"/>
      <c r="O2324" s="149"/>
    </row>
    <row r="2325" spans="1:15" ht="15" customHeight="1" x14ac:dyDescent="0.35">
      <c r="A2325" s="201" t="s">
        <v>681</v>
      </c>
      <c r="B2325" s="207" t="s">
        <v>682</v>
      </c>
      <c r="C2325" s="208" t="s">
        <v>286</v>
      </c>
      <c r="D2325" s="207" t="s">
        <v>287</v>
      </c>
      <c r="E2325" s="207" t="s">
        <v>365</v>
      </c>
      <c r="F2325" s="207" t="s">
        <v>366</v>
      </c>
      <c r="G2325" s="207" t="s">
        <v>81</v>
      </c>
      <c r="H2325" s="207" t="s">
        <v>328</v>
      </c>
      <c r="I2325" s="209">
        <v>48323.27</v>
      </c>
      <c r="J2325" s="204"/>
      <c r="K2325" s="210" t="s">
        <v>293</v>
      </c>
      <c r="L2325" s="78"/>
      <c r="M2325" s="78"/>
      <c r="N2325" s="78"/>
      <c r="O2325" s="149"/>
    </row>
    <row r="2326" spans="1:15" ht="15" customHeight="1" x14ac:dyDescent="0.35">
      <c r="A2326" s="201" t="s">
        <v>681</v>
      </c>
      <c r="B2326" s="207" t="s">
        <v>682</v>
      </c>
      <c r="C2326" s="208" t="s">
        <v>286</v>
      </c>
      <c r="D2326" s="207" t="s">
        <v>287</v>
      </c>
      <c r="E2326" s="207" t="s">
        <v>365</v>
      </c>
      <c r="F2326" s="207" t="s">
        <v>366</v>
      </c>
      <c r="G2326" s="207" t="s">
        <v>508</v>
      </c>
      <c r="H2326" s="207" t="s">
        <v>509</v>
      </c>
      <c r="I2326" s="209">
        <v>1647.67</v>
      </c>
      <c r="J2326" s="204"/>
      <c r="K2326" s="210" t="s">
        <v>293</v>
      </c>
      <c r="L2326" s="78"/>
      <c r="M2326" s="78"/>
      <c r="N2326" s="78"/>
      <c r="O2326" s="149"/>
    </row>
    <row r="2327" spans="1:15" ht="15" customHeight="1" x14ac:dyDescent="0.35">
      <c r="A2327" s="201" t="s">
        <v>681</v>
      </c>
      <c r="B2327" s="207" t="s">
        <v>682</v>
      </c>
      <c r="C2327" s="208" t="s">
        <v>286</v>
      </c>
      <c r="D2327" s="207" t="s">
        <v>287</v>
      </c>
      <c r="E2327" s="207" t="s">
        <v>365</v>
      </c>
      <c r="F2327" s="207" t="s">
        <v>366</v>
      </c>
      <c r="G2327" s="207" t="s">
        <v>557</v>
      </c>
      <c r="H2327" s="207" t="s">
        <v>558</v>
      </c>
      <c r="I2327" s="209">
        <v>9886.02</v>
      </c>
      <c r="J2327" s="204"/>
      <c r="K2327" s="210" t="s">
        <v>324</v>
      </c>
      <c r="L2327" s="78"/>
      <c r="M2327" s="78"/>
      <c r="N2327" s="78"/>
      <c r="O2327" s="149"/>
    </row>
    <row r="2328" spans="1:15" ht="15" customHeight="1" x14ac:dyDescent="0.35">
      <c r="A2328" s="201" t="s">
        <v>681</v>
      </c>
      <c r="B2328" s="207" t="s">
        <v>682</v>
      </c>
      <c r="C2328" s="208" t="s">
        <v>286</v>
      </c>
      <c r="D2328" s="207" t="s">
        <v>287</v>
      </c>
      <c r="E2328" s="207" t="s">
        <v>442</v>
      </c>
      <c r="F2328" s="207" t="s">
        <v>443</v>
      </c>
      <c r="G2328" s="207" t="s">
        <v>557</v>
      </c>
      <c r="H2328" s="207" t="s">
        <v>558</v>
      </c>
      <c r="I2328" s="209">
        <v>1647.67</v>
      </c>
      <c r="J2328" s="204"/>
      <c r="K2328" s="210" t="s">
        <v>324</v>
      </c>
      <c r="L2328" s="78"/>
      <c r="M2328" s="78"/>
      <c r="N2328" s="78"/>
      <c r="O2328" s="149"/>
    </row>
    <row r="2329" spans="1:15" ht="15" customHeight="1" x14ac:dyDescent="0.35">
      <c r="A2329" s="201" t="s">
        <v>681</v>
      </c>
      <c r="B2329" s="207" t="s">
        <v>682</v>
      </c>
      <c r="C2329" s="208" t="s">
        <v>286</v>
      </c>
      <c r="D2329" s="207" t="s">
        <v>287</v>
      </c>
      <c r="E2329" s="207" t="s">
        <v>444</v>
      </c>
      <c r="F2329" s="207" t="s">
        <v>445</v>
      </c>
      <c r="G2329" s="207" t="s">
        <v>81</v>
      </c>
      <c r="H2329" s="207" t="s">
        <v>328</v>
      </c>
      <c r="I2329" s="209">
        <v>41624.31</v>
      </c>
      <c r="J2329" s="204"/>
      <c r="K2329" s="210" t="s">
        <v>293</v>
      </c>
      <c r="L2329" s="78"/>
      <c r="M2329" s="78"/>
      <c r="N2329" s="78"/>
      <c r="O2329" s="149"/>
    </row>
    <row r="2330" spans="1:15" ht="15" customHeight="1" x14ac:dyDescent="0.35">
      <c r="A2330" s="201" t="s">
        <v>681</v>
      </c>
      <c r="B2330" s="207" t="s">
        <v>682</v>
      </c>
      <c r="C2330" s="208" t="s">
        <v>286</v>
      </c>
      <c r="D2330" s="207" t="s">
        <v>287</v>
      </c>
      <c r="E2330" s="207" t="s">
        <v>347</v>
      </c>
      <c r="F2330" s="207" t="s">
        <v>348</v>
      </c>
      <c r="G2330" s="207" t="s">
        <v>81</v>
      </c>
      <c r="H2330" s="207" t="s">
        <v>328</v>
      </c>
      <c r="I2330" s="209">
        <v>128860.83</v>
      </c>
      <c r="J2330" s="204"/>
      <c r="K2330" s="210" t="s">
        <v>293</v>
      </c>
      <c r="L2330" s="78"/>
      <c r="M2330" s="78"/>
      <c r="N2330" s="78"/>
      <c r="O2330" s="149"/>
    </row>
    <row r="2331" spans="1:15" ht="15" customHeight="1" x14ac:dyDescent="0.35">
      <c r="A2331" s="201" t="s">
        <v>681</v>
      </c>
      <c r="B2331" s="207" t="s">
        <v>682</v>
      </c>
      <c r="C2331" s="208" t="s">
        <v>286</v>
      </c>
      <c r="D2331" s="207" t="s">
        <v>287</v>
      </c>
      <c r="E2331" s="207" t="s">
        <v>446</v>
      </c>
      <c r="F2331" s="207" t="s">
        <v>447</v>
      </c>
      <c r="G2331" s="207" t="s">
        <v>81</v>
      </c>
      <c r="H2331" s="207" t="s">
        <v>328</v>
      </c>
      <c r="I2331" s="209">
        <v>27054.75</v>
      </c>
      <c r="J2331" s="204"/>
      <c r="K2331" s="210" t="s">
        <v>293</v>
      </c>
      <c r="L2331" s="78"/>
      <c r="M2331" s="78"/>
      <c r="N2331" s="78"/>
      <c r="O2331" s="149"/>
    </row>
    <row r="2332" spans="1:15" ht="15" customHeight="1" x14ac:dyDescent="0.35">
      <c r="A2332" s="201" t="s">
        <v>681</v>
      </c>
      <c r="B2332" s="207" t="s">
        <v>682</v>
      </c>
      <c r="C2332" s="208" t="s">
        <v>286</v>
      </c>
      <c r="D2332" s="207" t="s">
        <v>287</v>
      </c>
      <c r="E2332" s="207" t="s">
        <v>349</v>
      </c>
      <c r="F2332" s="207" t="s">
        <v>350</v>
      </c>
      <c r="G2332" s="207" t="s">
        <v>81</v>
      </c>
      <c r="H2332" s="207" t="s">
        <v>328</v>
      </c>
      <c r="I2332" s="209">
        <v>1108252.24</v>
      </c>
      <c r="J2332" s="204"/>
      <c r="K2332" s="210" t="s">
        <v>296</v>
      </c>
      <c r="L2332" s="78"/>
      <c r="M2332" s="78"/>
      <c r="N2332" s="78"/>
      <c r="O2332" s="149"/>
    </row>
    <row r="2333" spans="1:15" ht="15" customHeight="1" x14ac:dyDescent="0.35">
      <c r="A2333" s="201" t="s">
        <v>681</v>
      </c>
      <c r="B2333" s="207" t="s">
        <v>682</v>
      </c>
      <c r="C2333" s="208" t="s">
        <v>286</v>
      </c>
      <c r="D2333" s="207" t="s">
        <v>287</v>
      </c>
      <c r="E2333" s="207" t="s">
        <v>349</v>
      </c>
      <c r="F2333" s="207" t="s">
        <v>350</v>
      </c>
      <c r="G2333" s="207" t="s">
        <v>508</v>
      </c>
      <c r="H2333" s="207" t="s">
        <v>509</v>
      </c>
      <c r="I2333" s="209">
        <v>420.74</v>
      </c>
      <c r="J2333" s="204"/>
      <c r="K2333" s="210" t="s">
        <v>296</v>
      </c>
      <c r="L2333" s="78"/>
      <c r="M2333" s="78"/>
      <c r="N2333" s="78"/>
      <c r="O2333" s="149"/>
    </row>
    <row r="2334" spans="1:15" ht="15" customHeight="1" x14ac:dyDescent="0.35">
      <c r="A2334" s="201" t="s">
        <v>681</v>
      </c>
      <c r="B2334" s="207" t="s">
        <v>682</v>
      </c>
      <c r="C2334" s="208" t="s">
        <v>286</v>
      </c>
      <c r="D2334" s="207" t="s">
        <v>287</v>
      </c>
      <c r="E2334" s="207" t="s">
        <v>349</v>
      </c>
      <c r="F2334" s="207" t="s">
        <v>350</v>
      </c>
      <c r="G2334" s="207" t="s">
        <v>557</v>
      </c>
      <c r="H2334" s="207" t="s">
        <v>558</v>
      </c>
      <c r="I2334" s="209">
        <v>1472.59</v>
      </c>
      <c r="J2334" s="204"/>
      <c r="K2334" s="210" t="s">
        <v>324</v>
      </c>
      <c r="L2334" s="78"/>
      <c r="M2334" s="78"/>
      <c r="N2334" s="78"/>
      <c r="O2334" s="149"/>
    </row>
    <row r="2335" spans="1:15" ht="15" customHeight="1" x14ac:dyDescent="0.35">
      <c r="A2335" s="201" t="s">
        <v>681</v>
      </c>
      <c r="B2335" s="207" t="s">
        <v>682</v>
      </c>
      <c r="C2335" s="208" t="s">
        <v>286</v>
      </c>
      <c r="D2335" s="207" t="s">
        <v>287</v>
      </c>
      <c r="E2335" s="207" t="s">
        <v>351</v>
      </c>
      <c r="F2335" s="207" t="s">
        <v>352</v>
      </c>
      <c r="G2335" s="207" t="s">
        <v>81</v>
      </c>
      <c r="H2335" s="207" t="s">
        <v>328</v>
      </c>
      <c r="I2335" s="209">
        <v>10531.41</v>
      </c>
      <c r="J2335" s="204"/>
      <c r="K2335" s="210" t="s">
        <v>293</v>
      </c>
      <c r="L2335" s="78"/>
      <c r="M2335" s="78"/>
      <c r="N2335" s="78"/>
      <c r="O2335" s="149"/>
    </row>
    <row r="2336" spans="1:15" ht="15" customHeight="1" x14ac:dyDescent="0.35">
      <c r="A2336" s="201" t="s">
        <v>681</v>
      </c>
      <c r="B2336" s="207" t="s">
        <v>682</v>
      </c>
      <c r="C2336" s="208" t="s">
        <v>286</v>
      </c>
      <c r="D2336" s="207" t="s">
        <v>287</v>
      </c>
      <c r="E2336" s="207" t="s">
        <v>353</v>
      </c>
      <c r="F2336" s="207" t="s">
        <v>354</v>
      </c>
      <c r="G2336" s="207" t="s">
        <v>81</v>
      </c>
      <c r="H2336" s="207" t="s">
        <v>328</v>
      </c>
      <c r="I2336" s="209">
        <v>-10531.41</v>
      </c>
      <c r="J2336" s="204"/>
      <c r="K2336" s="210" t="s">
        <v>293</v>
      </c>
      <c r="L2336" s="78"/>
      <c r="M2336" s="78"/>
      <c r="N2336" s="78"/>
      <c r="O2336" s="149"/>
    </row>
    <row r="2337" spans="1:15" ht="15" customHeight="1" x14ac:dyDescent="0.35">
      <c r="A2337" s="201" t="s">
        <v>681</v>
      </c>
      <c r="B2337" s="207" t="s">
        <v>682</v>
      </c>
      <c r="C2337" s="208" t="s">
        <v>286</v>
      </c>
      <c r="D2337" s="207" t="s">
        <v>287</v>
      </c>
      <c r="E2337" s="207" t="s">
        <v>355</v>
      </c>
      <c r="F2337" s="207" t="s">
        <v>356</v>
      </c>
      <c r="G2337" s="207" t="s">
        <v>81</v>
      </c>
      <c r="H2337" s="207" t="s">
        <v>328</v>
      </c>
      <c r="I2337" s="209">
        <v>1218951.33</v>
      </c>
      <c r="J2337" s="204"/>
      <c r="K2337" s="210" t="s">
        <v>301</v>
      </c>
      <c r="L2337" s="78"/>
      <c r="M2337" s="78"/>
      <c r="N2337" s="78"/>
      <c r="O2337" s="149"/>
    </row>
    <row r="2338" spans="1:15" ht="15" customHeight="1" x14ac:dyDescent="0.35">
      <c r="A2338" s="201" t="s">
        <v>681</v>
      </c>
      <c r="B2338" s="207" t="s">
        <v>682</v>
      </c>
      <c r="C2338" s="208" t="s">
        <v>286</v>
      </c>
      <c r="D2338" s="207" t="s">
        <v>287</v>
      </c>
      <c r="E2338" s="207" t="s">
        <v>355</v>
      </c>
      <c r="F2338" s="207" t="s">
        <v>356</v>
      </c>
      <c r="G2338" s="207" t="s">
        <v>508</v>
      </c>
      <c r="H2338" s="207" t="s">
        <v>509</v>
      </c>
      <c r="I2338" s="209">
        <v>523.96</v>
      </c>
      <c r="J2338" s="204"/>
      <c r="K2338" s="210" t="s">
        <v>301</v>
      </c>
      <c r="L2338" s="78"/>
      <c r="M2338" s="78"/>
      <c r="N2338" s="78"/>
      <c r="O2338" s="149"/>
    </row>
    <row r="2339" spans="1:15" ht="15" customHeight="1" x14ac:dyDescent="0.35">
      <c r="A2339" s="201" t="s">
        <v>681</v>
      </c>
      <c r="B2339" s="207" t="s">
        <v>682</v>
      </c>
      <c r="C2339" s="208" t="s">
        <v>286</v>
      </c>
      <c r="D2339" s="207" t="s">
        <v>287</v>
      </c>
      <c r="E2339" s="207" t="s">
        <v>355</v>
      </c>
      <c r="F2339" s="207" t="s">
        <v>356</v>
      </c>
      <c r="G2339" s="207" t="s">
        <v>557</v>
      </c>
      <c r="H2339" s="207" t="s">
        <v>558</v>
      </c>
      <c r="I2339" s="209">
        <v>1833.86</v>
      </c>
      <c r="J2339" s="204"/>
      <c r="K2339" s="210" t="s">
        <v>324</v>
      </c>
      <c r="L2339" s="78"/>
      <c r="M2339" s="78"/>
      <c r="N2339" s="78"/>
      <c r="O2339" s="149"/>
    </row>
    <row r="2340" spans="1:15" ht="15" customHeight="1" x14ac:dyDescent="0.35">
      <c r="A2340" s="201" t="s">
        <v>681</v>
      </c>
      <c r="B2340" s="207" t="s">
        <v>682</v>
      </c>
      <c r="C2340" s="208" t="s">
        <v>286</v>
      </c>
      <c r="D2340" s="207" t="s">
        <v>287</v>
      </c>
      <c r="E2340" s="207" t="s">
        <v>415</v>
      </c>
      <c r="F2340" s="207" t="s">
        <v>416</v>
      </c>
      <c r="G2340" s="207" t="s">
        <v>81</v>
      </c>
      <c r="H2340" s="207" t="s">
        <v>328</v>
      </c>
      <c r="I2340" s="209">
        <v>3064.9</v>
      </c>
      <c r="J2340" s="204"/>
      <c r="K2340" s="210" t="s">
        <v>292</v>
      </c>
      <c r="L2340" s="78"/>
      <c r="M2340" s="78"/>
      <c r="N2340" s="78"/>
      <c r="O2340" s="149"/>
    </row>
    <row r="2341" spans="1:15" ht="15" customHeight="1" x14ac:dyDescent="0.35">
      <c r="A2341" s="201" t="s">
        <v>681</v>
      </c>
      <c r="B2341" s="207" t="s">
        <v>682</v>
      </c>
      <c r="C2341" s="208" t="s">
        <v>286</v>
      </c>
      <c r="D2341" s="207" t="s">
        <v>287</v>
      </c>
      <c r="E2341" s="207" t="s">
        <v>448</v>
      </c>
      <c r="F2341" s="207" t="s">
        <v>449</v>
      </c>
      <c r="G2341" s="207" t="s">
        <v>81</v>
      </c>
      <c r="H2341" s="207" t="s">
        <v>328</v>
      </c>
      <c r="I2341" s="209">
        <v>15771.31</v>
      </c>
      <c r="J2341" s="204"/>
      <c r="K2341" s="210" t="s">
        <v>292</v>
      </c>
      <c r="L2341" s="78"/>
      <c r="M2341" s="78"/>
      <c r="N2341" s="78"/>
      <c r="O2341" s="149"/>
    </row>
    <row r="2342" spans="1:15" ht="15" customHeight="1" x14ac:dyDescent="0.35">
      <c r="A2342" s="201" t="s">
        <v>681</v>
      </c>
      <c r="B2342" s="207" t="s">
        <v>682</v>
      </c>
      <c r="C2342" s="208" t="s">
        <v>286</v>
      </c>
      <c r="D2342" s="207" t="s">
        <v>287</v>
      </c>
      <c r="E2342" s="207" t="s">
        <v>367</v>
      </c>
      <c r="F2342" s="207" t="s">
        <v>368</v>
      </c>
      <c r="G2342" s="207" t="s">
        <v>81</v>
      </c>
      <c r="H2342" s="207" t="s">
        <v>328</v>
      </c>
      <c r="I2342" s="209">
        <v>6067.14</v>
      </c>
      <c r="J2342" s="204"/>
      <c r="K2342" s="210" t="s">
        <v>292</v>
      </c>
      <c r="L2342" s="78"/>
      <c r="M2342" s="78"/>
      <c r="N2342" s="78"/>
      <c r="O2342" s="149"/>
    </row>
    <row r="2343" spans="1:15" ht="15" customHeight="1" x14ac:dyDescent="0.35">
      <c r="A2343" s="201" t="s">
        <v>681</v>
      </c>
      <c r="B2343" s="207" t="s">
        <v>682</v>
      </c>
      <c r="C2343" s="208" t="s">
        <v>286</v>
      </c>
      <c r="D2343" s="207" t="s">
        <v>287</v>
      </c>
      <c r="E2343" s="207" t="s">
        <v>375</v>
      </c>
      <c r="F2343" s="207" t="s">
        <v>376</v>
      </c>
      <c r="G2343" s="207" t="s">
        <v>81</v>
      </c>
      <c r="H2343" s="207" t="s">
        <v>328</v>
      </c>
      <c r="I2343" s="209">
        <v>57695.45</v>
      </c>
      <c r="J2343" s="204"/>
      <c r="K2343" s="210" t="s">
        <v>292</v>
      </c>
      <c r="L2343" s="78"/>
      <c r="M2343" s="78"/>
      <c r="N2343" s="78"/>
      <c r="O2343" s="149"/>
    </row>
    <row r="2344" spans="1:15" ht="15" customHeight="1" x14ac:dyDescent="0.35">
      <c r="A2344" s="201" t="s">
        <v>681</v>
      </c>
      <c r="B2344" s="207" t="s">
        <v>682</v>
      </c>
      <c r="C2344" s="208" t="s">
        <v>286</v>
      </c>
      <c r="D2344" s="207" t="s">
        <v>287</v>
      </c>
      <c r="E2344" s="207" t="s">
        <v>377</v>
      </c>
      <c r="F2344" s="207" t="s">
        <v>378</v>
      </c>
      <c r="G2344" s="207" t="s">
        <v>81</v>
      </c>
      <c r="H2344" s="207" t="s">
        <v>328</v>
      </c>
      <c r="I2344" s="209">
        <v>1047.5</v>
      </c>
      <c r="J2344" s="204"/>
      <c r="K2344" s="210" t="s">
        <v>292</v>
      </c>
      <c r="L2344" s="78"/>
      <c r="M2344" s="78"/>
      <c r="N2344" s="78"/>
      <c r="O2344" s="149"/>
    </row>
    <row r="2345" spans="1:15" ht="15" customHeight="1" x14ac:dyDescent="0.35">
      <c r="A2345" s="201" t="s">
        <v>681</v>
      </c>
      <c r="B2345" s="207" t="s">
        <v>682</v>
      </c>
      <c r="C2345" s="208" t="s">
        <v>286</v>
      </c>
      <c r="D2345" s="207" t="s">
        <v>287</v>
      </c>
      <c r="E2345" s="207" t="s">
        <v>288</v>
      </c>
      <c r="F2345" s="207" t="s">
        <v>289</v>
      </c>
      <c r="G2345" s="207" t="s">
        <v>81</v>
      </c>
      <c r="H2345" s="207" t="s">
        <v>328</v>
      </c>
      <c r="I2345" s="209">
        <v>35599.14</v>
      </c>
      <c r="J2345" s="204"/>
      <c r="K2345" s="210" t="s">
        <v>292</v>
      </c>
      <c r="L2345" s="78"/>
      <c r="M2345" s="78"/>
      <c r="N2345" s="78"/>
      <c r="O2345" s="149"/>
    </row>
    <row r="2346" spans="1:15" ht="15" customHeight="1" x14ac:dyDescent="0.35">
      <c r="A2346" s="201" t="s">
        <v>681</v>
      </c>
      <c r="B2346" s="207" t="s">
        <v>682</v>
      </c>
      <c r="C2346" s="208" t="s">
        <v>286</v>
      </c>
      <c r="D2346" s="207" t="s">
        <v>287</v>
      </c>
      <c r="E2346" s="207" t="s">
        <v>379</v>
      </c>
      <c r="F2346" s="207" t="s">
        <v>380</v>
      </c>
      <c r="G2346" s="207" t="s">
        <v>81</v>
      </c>
      <c r="H2346" s="207" t="s">
        <v>328</v>
      </c>
      <c r="I2346" s="209">
        <v>3019</v>
      </c>
      <c r="J2346" s="204"/>
      <c r="K2346" s="210" t="s">
        <v>292</v>
      </c>
      <c r="L2346" s="78"/>
      <c r="M2346" s="78"/>
      <c r="N2346" s="78"/>
      <c r="O2346" s="149"/>
    </row>
    <row r="2347" spans="1:15" ht="15" customHeight="1" x14ac:dyDescent="0.35">
      <c r="A2347" s="201" t="s">
        <v>681</v>
      </c>
      <c r="B2347" s="207" t="s">
        <v>682</v>
      </c>
      <c r="C2347" s="208" t="s">
        <v>286</v>
      </c>
      <c r="D2347" s="207" t="s">
        <v>287</v>
      </c>
      <c r="E2347" s="207" t="s">
        <v>452</v>
      </c>
      <c r="F2347" s="207" t="s">
        <v>453</v>
      </c>
      <c r="G2347" s="207" t="s">
        <v>81</v>
      </c>
      <c r="H2347" s="207" t="s">
        <v>328</v>
      </c>
      <c r="I2347" s="209">
        <v>781.6</v>
      </c>
      <c r="J2347" s="204"/>
      <c r="K2347" s="210" t="s">
        <v>292</v>
      </c>
      <c r="L2347" s="78"/>
      <c r="M2347" s="78"/>
      <c r="N2347" s="78"/>
      <c r="O2347" s="149"/>
    </row>
    <row r="2348" spans="1:15" ht="15" customHeight="1" x14ac:dyDescent="0.35">
      <c r="A2348" s="201" t="s">
        <v>681</v>
      </c>
      <c r="B2348" s="207" t="s">
        <v>682</v>
      </c>
      <c r="C2348" s="208" t="s">
        <v>286</v>
      </c>
      <c r="D2348" s="207" t="s">
        <v>287</v>
      </c>
      <c r="E2348" s="207" t="s">
        <v>312</v>
      </c>
      <c r="F2348" s="207" t="s">
        <v>313</v>
      </c>
      <c r="G2348" s="207" t="s">
        <v>81</v>
      </c>
      <c r="H2348" s="207" t="s">
        <v>328</v>
      </c>
      <c r="I2348" s="209">
        <v>24621.62</v>
      </c>
      <c r="J2348" s="204"/>
      <c r="K2348" s="210" t="s">
        <v>306</v>
      </c>
      <c r="L2348" s="78"/>
      <c r="M2348" s="78"/>
      <c r="N2348" s="78"/>
      <c r="O2348" s="149"/>
    </row>
    <row r="2349" spans="1:15" ht="15" customHeight="1" x14ac:dyDescent="0.35">
      <c r="A2349" s="201" t="s">
        <v>681</v>
      </c>
      <c r="B2349" s="207" t="s">
        <v>682</v>
      </c>
      <c r="C2349" s="208" t="s">
        <v>286</v>
      </c>
      <c r="D2349" s="207" t="s">
        <v>287</v>
      </c>
      <c r="E2349" s="207" t="s">
        <v>454</v>
      </c>
      <c r="F2349" s="207" t="s">
        <v>455</v>
      </c>
      <c r="G2349" s="207" t="s">
        <v>81</v>
      </c>
      <c r="H2349" s="207" t="s">
        <v>328</v>
      </c>
      <c r="I2349" s="209">
        <v>-1061616</v>
      </c>
      <c r="J2349" s="204"/>
      <c r="K2349" s="210" t="s">
        <v>317</v>
      </c>
      <c r="L2349" s="78"/>
      <c r="M2349" s="78"/>
      <c r="N2349" s="78"/>
      <c r="O2349" s="149"/>
    </row>
    <row r="2350" spans="1:15" ht="15" customHeight="1" x14ac:dyDescent="0.35">
      <c r="A2350" s="201" t="s">
        <v>681</v>
      </c>
      <c r="B2350" s="207" t="s">
        <v>682</v>
      </c>
      <c r="C2350" s="208" t="s">
        <v>286</v>
      </c>
      <c r="D2350" s="207" t="s">
        <v>287</v>
      </c>
      <c r="E2350" s="207" t="s">
        <v>568</v>
      </c>
      <c r="F2350" s="207" t="s">
        <v>569</v>
      </c>
      <c r="G2350" s="207" t="s">
        <v>81</v>
      </c>
      <c r="H2350" s="207" t="s">
        <v>328</v>
      </c>
      <c r="I2350" s="209">
        <v>30</v>
      </c>
      <c r="J2350" s="204"/>
      <c r="K2350" s="210" t="s">
        <v>316</v>
      </c>
      <c r="L2350" s="78"/>
      <c r="M2350" s="78"/>
      <c r="N2350" s="78"/>
      <c r="O2350" s="149"/>
    </row>
    <row r="2351" spans="1:15" ht="15" customHeight="1" x14ac:dyDescent="0.35">
      <c r="A2351" s="201" t="s">
        <v>681</v>
      </c>
      <c r="B2351" s="207" t="s">
        <v>682</v>
      </c>
      <c r="C2351" s="208" t="s">
        <v>286</v>
      </c>
      <c r="D2351" s="207" t="s">
        <v>287</v>
      </c>
      <c r="E2351" s="207" t="s">
        <v>401</v>
      </c>
      <c r="F2351" s="207" t="s">
        <v>402</v>
      </c>
      <c r="G2351" s="207" t="s">
        <v>81</v>
      </c>
      <c r="H2351" s="207" t="s">
        <v>328</v>
      </c>
      <c r="I2351" s="209">
        <v>-482086</v>
      </c>
      <c r="J2351" s="204"/>
      <c r="K2351" s="210" t="s">
        <v>311</v>
      </c>
      <c r="L2351" s="78"/>
      <c r="M2351" s="78"/>
      <c r="N2351" s="78"/>
      <c r="O2351" s="149"/>
    </row>
    <row r="2352" spans="1:15" ht="15" customHeight="1" x14ac:dyDescent="0.35">
      <c r="A2352" s="201" t="s">
        <v>681</v>
      </c>
      <c r="B2352" s="207" t="s">
        <v>682</v>
      </c>
      <c r="C2352" s="208" t="s">
        <v>286</v>
      </c>
      <c r="D2352" s="207" t="s">
        <v>287</v>
      </c>
      <c r="E2352" s="207" t="s">
        <v>456</v>
      </c>
      <c r="F2352" s="207" t="s">
        <v>457</v>
      </c>
      <c r="G2352" s="207" t="s">
        <v>81</v>
      </c>
      <c r="H2352" s="207" t="s">
        <v>328</v>
      </c>
      <c r="I2352" s="209">
        <v>16176</v>
      </c>
      <c r="J2352" s="204"/>
      <c r="K2352" s="210" t="s">
        <v>311</v>
      </c>
      <c r="L2352" s="78"/>
      <c r="M2352" s="78"/>
      <c r="N2352" s="78"/>
      <c r="O2352" s="149"/>
    </row>
    <row r="2353" spans="1:15" ht="15" customHeight="1" x14ac:dyDescent="0.35">
      <c r="A2353" s="201" t="s">
        <v>681</v>
      </c>
      <c r="B2353" s="207" t="s">
        <v>682</v>
      </c>
      <c r="C2353" s="208" t="s">
        <v>286</v>
      </c>
      <c r="D2353" s="207" t="s">
        <v>287</v>
      </c>
      <c r="E2353" s="207" t="s">
        <v>496</v>
      </c>
      <c r="F2353" s="207" t="s">
        <v>497</v>
      </c>
      <c r="G2353" s="207" t="s">
        <v>81</v>
      </c>
      <c r="H2353" s="207" t="s">
        <v>328</v>
      </c>
      <c r="I2353" s="209">
        <v>-27968</v>
      </c>
      <c r="J2353" s="204"/>
      <c r="K2353" s="210" t="s">
        <v>311</v>
      </c>
      <c r="L2353" s="78"/>
      <c r="M2353" s="78"/>
      <c r="N2353" s="78"/>
      <c r="O2353" s="149"/>
    </row>
    <row r="2354" spans="1:15" ht="15" customHeight="1" x14ac:dyDescent="0.35">
      <c r="A2354" s="201" t="s">
        <v>681</v>
      </c>
      <c r="B2354" s="207" t="s">
        <v>682</v>
      </c>
      <c r="C2354" s="208" t="s">
        <v>286</v>
      </c>
      <c r="D2354" s="207" t="s">
        <v>287</v>
      </c>
      <c r="E2354" s="207" t="s">
        <v>320</v>
      </c>
      <c r="F2354" s="207" t="s">
        <v>313</v>
      </c>
      <c r="G2354" s="207" t="s">
        <v>81</v>
      </c>
      <c r="H2354" s="207" t="s">
        <v>328</v>
      </c>
      <c r="I2354" s="209">
        <v>-24621.62</v>
      </c>
      <c r="J2354" s="204"/>
      <c r="K2354" s="210" t="s">
        <v>314</v>
      </c>
      <c r="L2354" s="78"/>
      <c r="M2354" s="78"/>
      <c r="N2354" s="78"/>
      <c r="O2354" s="149"/>
    </row>
    <row r="2355" spans="1:15" ht="15" customHeight="1" x14ac:dyDescent="0.35">
      <c r="A2355" s="201" t="s">
        <v>681</v>
      </c>
      <c r="B2355" s="207" t="s">
        <v>682</v>
      </c>
      <c r="C2355" s="208" t="s">
        <v>286</v>
      </c>
      <c r="D2355" s="207" t="s">
        <v>287</v>
      </c>
      <c r="E2355" s="207" t="s">
        <v>405</v>
      </c>
      <c r="F2355" s="207" t="s">
        <v>406</v>
      </c>
      <c r="G2355" s="207" t="s">
        <v>81</v>
      </c>
      <c r="H2355" s="207" t="s">
        <v>328</v>
      </c>
      <c r="I2355" s="209">
        <v>-2730</v>
      </c>
      <c r="J2355" s="204"/>
      <c r="K2355" s="210" t="s">
        <v>316</v>
      </c>
      <c r="L2355" s="78"/>
      <c r="M2355" s="78"/>
      <c r="N2355" s="78"/>
      <c r="O2355" s="149"/>
    </row>
    <row r="2356" spans="1:15" ht="15" customHeight="1" x14ac:dyDescent="0.35">
      <c r="A2356" s="201" t="s">
        <v>681</v>
      </c>
      <c r="B2356" s="207" t="s">
        <v>682</v>
      </c>
      <c r="C2356" s="208" t="s">
        <v>286</v>
      </c>
      <c r="D2356" s="207" t="s">
        <v>287</v>
      </c>
      <c r="E2356" s="207" t="s">
        <v>430</v>
      </c>
      <c r="F2356" s="207" t="s">
        <v>431</v>
      </c>
      <c r="G2356" s="207" t="s">
        <v>557</v>
      </c>
      <c r="H2356" s="207" t="s">
        <v>558</v>
      </c>
      <c r="I2356" s="209">
        <v>-82908</v>
      </c>
      <c r="J2356" s="204"/>
      <c r="K2356" s="210" t="s">
        <v>324</v>
      </c>
      <c r="L2356" s="78"/>
      <c r="M2356" s="78"/>
      <c r="N2356" s="78"/>
      <c r="O2356" s="149"/>
    </row>
    <row r="2357" spans="1:15" ht="15" customHeight="1" x14ac:dyDescent="0.35">
      <c r="A2357" s="201" t="s">
        <v>681</v>
      </c>
      <c r="B2357" s="207" t="s">
        <v>682</v>
      </c>
      <c r="C2357" s="208" t="s">
        <v>458</v>
      </c>
      <c r="D2357" s="207" t="s">
        <v>459</v>
      </c>
      <c r="E2357" s="207" t="s">
        <v>365</v>
      </c>
      <c r="F2357" s="207" t="s">
        <v>366</v>
      </c>
      <c r="G2357" s="207" t="s">
        <v>81</v>
      </c>
      <c r="H2357" s="207" t="s">
        <v>328</v>
      </c>
      <c r="I2357" s="209">
        <v>3420.32</v>
      </c>
      <c r="J2357" s="204"/>
      <c r="K2357" s="210" t="s">
        <v>293</v>
      </c>
      <c r="L2357" s="78"/>
      <c r="M2357" s="78"/>
      <c r="N2357" s="78"/>
      <c r="O2357" s="149"/>
    </row>
    <row r="2358" spans="1:15" ht="15" customHeight="1" x14ac:dyDescent="0.35">
      <c r="A2358" s="201" t="s">
        <v>681</v>
      </c>
      <c r="B2358" s="207" t="s">
        <v>682</v>
      </c>
      <c r="C2358" s="208" t="s">
        <v>458</v>
      </c>
      <c r="D2358" s="207" t="s">
        <v>459</v>
      </c>
      <c r="E2358" s="207" t="s">
        <v>349</v>
      </c>
      <c r="F2358" s="207" t="s">
        <v>350</v>
      </c>
      <c r="G2358" s="207" t="s">
        <v>81</v>
      </c>
      <c r="H2358" s="207" t="s">
        <v>328</v>
      </c>
      <c r="I2358" s="209">
        <v>436.7</v>
      </c>
      <c r="J2358" s="204"/>
      <c r="K2358" s="210" t="s">
        <v>296</v>
      </c>
      <c r="L2358" s="78"/>
      <c r="M2358" s="78"/>
      <c r="N2358" s="78"/>
      <c r="O2358" s="149"/>
    </row>
    <row r="2359" spans="1:15" ht="15" customHeight="1" x14ac:dyDescent="0.35">
      <c r="A2359" s="201" t="s">
        <v>681</v>
      </c>
      <c r="B2359" s="207" t="s">
        <v>682</v>
      </c>
      <c r="C2359" s="208" t="s">
        <v>458</v>
      </c>
      <c r="D2359" s="207" t="s">
        <v>459</v>
      </c>
      <c r="E2359" s="207" t="s">
        <v>355</v>
      </c>
      <c r="F2359" s="207" t="s">
        <v>356</v>
      </c>
      <c r="G2359" s="207" t="s">
        <v>81</v>
      </c>
      <c r="H2359" s="207" t="s">
        <v>328</v>
      </c>
      <c r="I2359" s="209">
        <v>543.86</v>
      </c>
      <c r="J2359" s="204"/>
      <c r="K2359" s="210" t="s">
        <v>301</v>
      </c>
      <c r="L2359" s="78"/>
      <c r="M2359" s="78"/>
      <c r="N2359" s="78"/>
      <c r="O2359" s="149"/>
    </row>
    <row r="2360" spans="1:15" ht="15" customHeight="1" x14ac:dyDescent="0.35">
      <c r="A2360" s="201" t="s">
        <v>681</v>
      </c>
      <c r="B2360" s="207" t="s">
        <v>682</v>
      </c>
      <c r="C2360" s="208" t="s">
        <v>458</v>
      </c>
      <c r="D2360" s="207" t="s">
        <v>459</v>
      </c>
      <c r="E2360" s="207" t="s">
        <v>373</v>
      </c>
      <c r="F2360" s="207" t="s">
        <v>374</v>
      </c>
      <c r="G2360" s="207" t="s">
        <v>81</v>
      </c>
      <c r="H2360" s="207" t="s">
        <v>328</v>
      </c>
      <c r="I2360" s="209">
        <v>241015.03</v>
      </c>
      <c r="J2360" s="204"/>
      <c r="K2360" s="210" t="s">
        <v>292</v>
      </c>
      <c r="L2360" s="78"/>
      <c r="M2360" s="78"/>
      <c r="N2360" s="78"/>
      <c r="O2360" s="149"/>
    </row>
    <row r="2361" spans="1:15" ht="15" customHeight="1" x14ac:dyDescent="0.35">
      <c r="A2361" s="201" t="s">
        <v>681</v>
      </c>
      <c r="B2361" s="207" t="s">
        <v>682</v>
      </c>
      <c r="C2361" s="208" t="s">
        <v>458</v>
      </c>
      <c r="D2361" s="207" t="s">
        <v>459</v>
      </c>
      <c r="E2361" s="207" t="s">
        <v>312</v>
      </c>
      <c r="F2361" s="207" t="s">
        <v>313</v>
      </c>
      <c r="G2361" s="207" t="s">
        <v>81</v>
      </c>
      <c r="H2361" s="207" t="s">
        <v>328</v>
      </c>
      <c r="I2361" s="209">
        <v>36398.14</v>
      </c>
      <c r="J2361" s="204"/>
      <c r="K2361" s="210" t="s">
        <v>306</v>
      </c>
      <c r="L2361" s="78"/>
      <c r="M2361" s="78"/>
      <c r="N2361" s="78"/>
      <c r="O2361" s="149"/>
    </row>
    <row r="2362" spans="1:15" ht="15" customHeight="1" x14ac:dyDescent="0.35">
      <c r="A2362" s="201" t="s">
        <v>681</v>
      </c>
      <c r="B2362" s="207" t="s">
        <v>682</v>
      </c>
      <c r="C2362" s="208" t="s">
        <v>458</v>
      </c>
      <c r="D2362" s="207" t="s">
        <v>459</v>
      </c>
      <c r="E2362" s="207" t="s">
        <v>419</v>
      </c>
      <c r="F2362" s="207" t="s">
        <v>420</v>
      </c>
      <c r="G2362" s="207" t="s">
        <v>81</v>
      </c>
      <c r="H2362" s="207" t="s">
        <v>328</v>
      </c>
      <c r="I2362" s="209">
        <v>75988</v>
      </c>
      <c r="J2362" s="204"/>
      <c r="K2362" s="210" t="s">
        <v>325</v>
      </c>
      <c r="L2362" s="78"/>
      <c r="M2362" s="78"/>
      <c r="N2362" s="78"/>
      <c r="O2362" s="149"/>
    </row>
    <row r="2363" spans="1:15" ht="15" customHeight="1" x14ac:dyDescent="0.35">
      <c r="A2363" s="201" t="s">
        <v>681</v>
      </c>
      <c r="B2363" s="207" t="s">
        <v>682</v>
      </c>
      <c r="C2363" s="208" t="s">
        <v>458</v>
      </c>
      <c r="D2363" s="207" t="s">
        <v>459</v>
      </c>
      <c r="E2363" s="207" t="s">
        <v>460</v>
      </c>
      <c r="F2363" s="207" t="s">
        <v>461</v>
      </c>
      <c r="G2363" s="207" t="s">
        <v>81</v>
      </c>
      <c r="H2363" s="207" t="s">
        <v>328</v>
      </c>
      <c r="I2363" s="209">
        <v>-291904</v>
      </c>
      <c r="J2363" s="204"/>
      <c r="K2363" s="210" t="s">
        <v>315</v>
      </c>
      <c r="L2363" s="78"/>
      <c r="M2363" s="78"/>
      <c r="N2363" s="78"/>
      <c r="O2363" s="149"/>
    </row>
    <row r="2364" spans="1:15" ht="15" customHeight="1" x14ac:dyDescent="0.35">
      <c r="A2364" s="201" t="s">
        <v>681</v>
      </c>
      <c r="B2364" s="207" t="s">
        <v>682</v>
      </c>
      <c r="C2364" s="208" t="s">
        <v>458</v>
      </c>
      <c r="D2364" s="207" t="s">
        <v>459</v>
      </c>
      <c r="E2364" s="207" t="s">
        <v>320</v>
      </c>
      <c r="F2364" s="207" t="s">
        <v>313</v>
      </c>
      <c r="G2364" s="207" t="s">
        <v>81</v>
      </c>
      <c r="H2364" s="207" t="s">
        <v>328</v>
      </c>
      <c r="I2364" s="209">
        <v>-36398.14</v>
      </c>
      <c r="J2364" s="204"/>
      <c r="K2364" s="210" t="s">
        <v>314</v>
      </c>
      <c r="L2364" s="78"/>
      <c r="M2364" s="78"/>
      <c r="N2364" s="78"/>
      <c r="O2364" s="149"/>
    </row>
    <row r="2365" spans="1:15" ht="15" customHeight="1" x14ac:dyDescent="0.35">
      <c r="A2365" s="201" t="s">
        <v>681</v>
      </c>
      <c r="B2365" s="207" t="s">
        <v>682</v>
      </c>
      <c r="C2365" s="208" t="s">
        <v>458</v>
      </c>
      <c r="D2365" s="207" t="s">
        <v>459</v>
      </c>
      <c r="E2365" s="207" t="s">
        <v>430</v>
      </c>
      <c r="F2365" s="207" t="s">
        <v>431</v>
      </c>
      <c r="G2365" s="207" t="s">
        <v>81</v>
      </c>
      <c r="H2365" s="207" t="s">
        <v>328</v>
      </c>
      <c r="I2365" s="209">
        <v>-29500.07</v>
      </c>
      <c r="J2365" s="204"/>
      <c r="K2365" s="210" t="s">
        <v>325</v>
      </c>
      <c r="L2365" s="78"/>
      <c r="M2365" s="78"/>
      <c r="N2365" s="78"/>
      <c r="O2365" s="149"/>
    </row>
    <row r="2366" spans="1:15" ht="15" customHeight="1" x14ac:dyDescent="0.35">
      <c r="A2366" s="201" t="s">
        <v>683</v>
      </c>
      <c r="B2366" s="207" t="s">
        <v>684</v>
      </c>
      <c r="C2366" s="208" t="s">
        <v>286</v>
      </c>
      <c r="D2366" s="207" t="s">
        <v>287</v>
      </c>
      <c r="E2366" s="207" t="s">
        <v>345</v>
      </c>
      <c r="F2366" s="207" t="s">
        <v>346</v>
      </c>
      <c r="G2366" s="207" t="s">
        <v>81</v>
      </c>
      <c r="H2366" s="207" t="s">
        <v>328</v>
      </c>
      <c r="I2366" s="209">
        <v>5370465.6200000001</v>
      </c>
      <c r="J2366" s="204"/>
      <c r="K2366" s="210" t="s">
        <v>293</v>
      </c>
      <c r="L2366" s="78"/>
      <c r="M2366" s="78"/>
      <c r="N2366" s="78"/>
      <c r="O2366" s="149"/>
    </row>
    <row r="2367" spans="1:15" ht="15" customHeight="1" x14ac:dyDescent="0.35">
      <c r="A2367" s="201" t="s">
        <v>683</v>
      </c>
      <c r="B2367" s="207" t="s">
        <v>684</v>
      </c>
      <c r="C2367" s="208" t="s">
        <v>286</v>
      </c>
      <c r="D2367" s="207" t="s">
        <v>287</v>
      </c>
      <c r="E2367" s="207" t="s">
        <v>345</v>
      </c>
      <c r="F2367" s="207" t="s">
        <v>346</v>
      </c>
      <c r="G2367" s="207" t="s">
        <v>510</v>
      </c>
      <c r="H2367" s="207" t="s">
        <v>511</v>
      </c>
      <c r="I2367" s="209">
        <v>4257.8</v>
      </c>
      <c r="J2367" s="204"/>
      <c r="K2367" s="210" t="s">
        <v>293</v>
      </c>
      <c r="L2367" s="78"/>
      <c r="M2367" s="78"/>
      <c r="N2367" s="78"/>
      <c r="O2367" s="149"/>
    </row>
    <row r="2368" spans="1:15" ht="15" customHeight="1" x14ac:dyDescent="0.35">
      <c r="A2368" s="201" t="s">
        <v>683</v>
      </c>
      <c r="B2368" s="207" t="s">
        <v>684</v>
      </c>
      <c r="C2368" s="208" t="s">
        <v>286</v>
      </c>
      <c r="D2368" s="207" t="s">
        <v>287</v>
      </c>
      <c r="E2368" s="207" t="s">
        <v>363</v>
      </c>
      <c r="F2368" s="207" t="s">
        <v>364</v>
      </c>
      <c r="G2368" s="207" t="s">
        <v>81</v>
      </c>
      <c r="H2368" s="207" t="s">
        <v>328</v>
      </c>
      <c r="I2368" s="209">
        <v>919486.48</v>
      </c>
      <c r="J2368" s="204"/>
      <c r="K2368" s="210" t="s">
        <v>293</v>
      </c>
      <c r="L2368" s="78"/>
      <c r="M2368" s="78"/>
      <c r="N2368" s="78"/>
      <c r="O2368" s="149"/>
    </row>
    <row r="2369" spans="1:15" ht="15" customHeight="1" x14ac:dyDescent="0.35">
      <c r="A2369" s="201" t="s">
        <v>683</v>
      </c>
      <c r="B2369" s="207" t="s">
        <v>684</v>
      </c>
      <c r="C2369" s="208" t="s">
        <v>286</v>
      </c>
      <c r="D2369" s="207" t="s">
        <v>287</v>
      </c>
      <c r="E2369" s="207" t="s">
        <v>363</v>
      </c>
      <c r="F2369" s="207" t="s">
        <v>364</v>
      </c>
      <c r="G2369" s="207" t="s">
        <v>510</v>
      </c>
      <c r="H2369" s="207" t="s">
        <v>511</v>
      </c>
      <c r="I2369" s="209">
        <v>6386.7</v>
      </c>
      <c r="J2369" s="204"/>
      <c r="K2369" s="210" t="s">
        <v>293</v>
      </c>
      <c r="L2369" s="78"/>
      <c r="M2369" s="78"/>
      <c r="N2369" s="78"/>
      <c r="O2369" s="149"/>
    </row>
    <row r="2370" spans="1:15" ht="15" customHeight="1" x14ac:dyDescent="0.35">
      <c r="A2370" s="201" t="s">
        <v>683</v>
      </c>
      <c r="B2370" s="207" t="s">
        <v>684</v>
      </c>
      <c r="C2370" s="208" t="s">
        <v>286</v>
      </c>
      <c r="D2370" s="207" t="s">
        <v>287</v>
      </c>
      <c r="E2370" s="207" t="s">
        <v>488</v>
      </c>
      <c r="F2370" s="207" t="s">
        <v>489</v>
      </c>
      <c r="G2370" s="207" t="s">
        <v>81</v>
      </c>
      <c r="H2370" s="207" t="s">
        <v>328</v>
      </c>
      <c r="I2370" s="209">
        <v>492.3</v>
      </c>
      <c r="J2370" s="204"/>
      <c r="K2370" s="210" t="s">
        <v>293</v>
      </c>
      <c r="L2370" s="78"/>
      <c r="M2370" s="78"/>
      <c r="N2370" s="78"/>
      <c r="O2370" s="149"/>
    </row>
    <row r="2371" spans="1:15" ht="15" customHeight="1" x14ac:dyDescent="0.35">
      <c r="A2371" s="201" t="s">
        <v>683</v>
      </c>
      <c r="B2371" s="207" t="s">
        <v>684</v>
      </c>
      <c r="C2371" s="208" t="s">
        <v>286</v>
      </c>
      <c r="D2371" s="207" t="s">
        <v>287</v>
      </c>
      <c r="E2371" s="207" t="s">
        <v>365</v>
      </c>
      <c r="F2371" s="207" t="s">
        <v>366</v>
      </c>
      <c r="G2371" s="207" t="s">
        <v>81</v>
      </c>
      <c r="H2371" s="207" t="s">
        <v>328</v>
      </c>
      <c r="I2371" s="209">
        <v>61757.35</v>
      </c>
      <c r="J2371" s="204"/>
      <c r="K2371" s="210" t="s">
        <v>293</v>
      </c>
      <c r="L2371" s="78"/>
      <c r="M2371" s="78"/>
      <c r="N2371" s="78"/>
      <c r="O2371" s="149"/>
    </row>
    <row r="2372" spans="1:15" ht="15" customHeight="1" x14ac:dyDescent="0.35">
      <c r="A2372" s="201" t="s">
        <v>683</v>
      </c>
      <c r="B2372" s="207" t="s">
        <v>684</v>
      </c>
      <c r="C2372" s="208" t="s">
        <v>286</v>
      </c>
      <c r="D2372" s="207" t="s">
        <v>287</v>
      </c>
      <c r="E2372" s="207" t="s">
        <v>365</v>
      </c>
      <c r="F2372" s="207" t="s">
        <v>366</v>
      </c>
      <c r="G2372" s="207" t="s">
        <v>510</v>
      </c>
      <c r="H2372" s="207" t="s">
        <v>511</v>
      </c>
      <c r="I2372" s="209">
        <v>17031.2</v>
      </c>
      <c r="J2372" s="204"/>
      <c r="K2372" s="210" t="s">
        <v>293</v>
      </c>
      <c r="L2372" s="78"/>
      <c r="M2372" s="78"/>
      <c r="N2372" s="78"/>
      <c r="O2372" s="149"/>
    </row>
    <row r="2373" spans="1:15" ht="15" customHeight="1" x14ac:dyDescent="0.35">
      <c r="A2373" s="201" t="s">
        <v>683</v>
      </c>
      <c r="B2373" s="207" t="s">
        <v>684</v>
      </c>
      <c r="C2373" s="208" t="s">
        <v>286</v>
      </c>
      <c r="D2373" s="207" t="s">
        <v>287</v>
      </c>
      <c r="E2373" s="207" t="s">
        <v>365</v>
      </c>
      <c r="F2373" s="207" t="s">
        <v>366</v>
      </c>
      <c r="G2373" s="207" t="s">
        <v>425</v>
      </c>
      <c r="H2373" s="207" t="s">
        <v>426</v>
      </c>
      <c r="I2373" s="209">
        <v>2128.9</v>
      </c>
      <c r="J2373" s="204"/>
      <c r="K2373" s="210" t="s">
        <v>321</v>
      </c>
      <c r="L2373" s="78"/>
      <c r="M2373" s="78"/>
      <c r="N2373" s="78"/>
      <c r="O2373" s="149" t="s">
        <v>427</v>
      </c>
    </row>
    <row r="2374" spans="1:15" ht="15" customHeight="1" x14ac:dyDescent="0.35">
      <c r="A2374" s="201" t="s">
        <v>683</v>
      </c>
      <c r="B2374" s="207" t="s">
        <v>684</v>
      </c>
      <c r="C2374" s="208" t="s">
        <v>286</v>
      </c>
      <c r="D2374" s="207" t="s">
        <v>287</v>
      </c>
      <c r="E2374" s="207" t="s">
        <v>365</v>
      </c>
      <c r="F2374" s="207" t="s">
        <v>366</v>
      </c>
      <c r="G2374" s="207" t="s">
        <v>557</v>
      </c>
      <c r="H2374" s="207" t="s">
        <v>558</v>
      </c>
      <c r="I2374" s="209">
        <v>3898.46</v>
      </c>
      <c r="J2374" s="204"/>
      <c r="K2374" s="210" t="s">
        <v>324</v>
      </c>
      <c r="L2374" s="78"/>
      <c r="M2374" s="78"/>
      <c r="N2374" s="78"/>
      <c r="O2374" s="149"/>
    </row>
    <row r="2375" spans="1:15" ht="15" customHeight="1" x14ac:dyDescent="0.35">
      <c r="A2375" s="201" t="s">
        <v>683</v>
      </c>
      <c r="B2375" s="207" t="s">
        <v>684</v>
      </c>
      <c r="C2375" s="208" t="s">
        <v>286</v>
      </c>
      <c r="D2375" s="207" t="s">
        <v>287</v>
      </c>
      <c r="E2375" s="207" t="s">
        <v>444</v>
      </c>
      <c r="F2375" s="207" t="s">
        <v>445</v>
      </c>
      <c r="G2375" s="207" t="s">
        <v>81</v>
      </c>
      <c r="H2375" s="207" t="s">
        <v>328</v>
      </c>
      <c r="I2375" s="209">
        <v>32391.25</v>
      </c>
      <c r="J2375" s="204"/>
      <c r="K2375" s="210" t="s">
        <v>293</v>
      </c>
      <c r="L2375" s="78"/>
      <c r="M2375" s="78"/>
      <c r="N2375" s="78"/>
      <c r="O2375" s="149"/>
    </row>
    <row r="2376" spans="1:15" ht="15" customHeight="1" x14ac:dyDescent="0.35">
      <c r="A2376" s="201" t="s">
        <v>683</v>
      </c>
      <c r="B2376" s="207" t="s">
        <v>684</v>
      </c>
      <c r="C2376" s="208" t="s">
        <v>286</v>
      </c>
      <c r="D2376" s="207" t="s">
        <v>287</v>
      </c>
      <c r="E2376" s="207" t="s">
        <v>347</v>
      </c>
      <c r="F2376" s="207" t="s">
        <v>348</v>
      </c>
      <c r="G2376" s="207" t="s">
        <v>81</v>
      </c>
      <c r="H2376" s="207" t="s">
        <v>328</v>
      </c>
      <c r="I2376" s="209">
        <v>79528.62</v>
      </c>
      <c r="J2376" s="204"/>
      <c r="K2376" s="210" t="s">
        <v>293</v>
      </c>
      <c r="L2376" s="78"/>
      <c r="M2376" s="78"/>
      <c r="N2376" s="78"/>
      <c r="O2376" s="149"/>
    </row>
    <row r="2377" spans="1:15" ht="15" customHeight="1" x14ac:dyDescent="0.35">
      <c r="A2377" s="201" t="s">
        <v>683</v>
      </c>
      <c r="B2377" s="207" t="s">
        <v>684</v>
      </c>
      <c r="C2377" s="208" t="s">
        <v>286</v>
      </c>
      <c r="D2377" s="207" t="s">
        <v>287</v>
      </c>
      <c r="E2377" s="207" t="s">
        <v>446</v>
      </c>
      <c r="F2377" s="207" t="s">
        <v>447</v>
      </c>
      <c r="G2377" s="207" t="s">
        <v>81</v>
      </c>
      <c r="H2377" s="207" t="s">
        <v>328</v>
      </c>
      <c r="I2377" s="209">
        <v>23982.57</v>
      </c>
      <c r="J2377" s="204"/>
      <c r="K2377" s="210" t="s">
        <v>293</v>
      </c>
      <c r="L2377" s="78"/>
      <c r="M2377" s="78"/>
      <c r="N2377" s="78"/>
      <c r="O2377" s="149"/>
    </row>
    <row r="2378" spans="1:15" ht="15" customHeight="1" x14ac:dyDescent="0.35">
      <c r="A2378" s="201" t="s">
        <v>683</v>
      </c>
      <c r="B2378" s="207" t="s">
        <v>684</v>
      </c>
      <c r="C2378" s="208" t="s">
        <v>286</v>
      </c>
      <c r="D2378" s="207" t="s">
        <v>287</v>
      </c>
      <c r="E2378" s="207" t="s">
        <v>349</v>
      </c>
      <c r="F2378" s="207" t="s">
        <v>350</v>
      </c>
      <c r="G2378" s="207" t="s">
        <v>81</v>
      </c>
      <c r="H2378" s="207" t="s">
        <v>328</v>
      </c>
      <c r="I2378" s="209">
        <v>925516.74</v>
      </c>
      <c r="J2378" s="204"/>
      <c r="K2378" s="210" t="s">
        <v>296</v>
      </c>
      <c r="L2378" s="78"/>
      <c r="M2378" s="78"/>
      <c r="N2378" s="78"/>
      <c r="O2378" s="149"/>
    </row>
    <row r="2379" spans="1:15" ht="15" customHeight="1" x14ac:dyDescent="0.35">
      <c r="A2379" s="201" t="s">
        <v>683</v>
      </c>
      <c r="B2379" s="207" t="s">
        <v>684</v>
      </c>
      <c r="C2379" s="208" t="s">
        <v>286</v>
      </c>
      <c r="D2379" s="207" t="s">
        <v>287</v>
      </c>
      <c r="E2379" s="207" t="s">
        <v>349</v>
      </c>
      <c r="F2379" s="207" t="s">
        <v>350</v>
      </c>
      <c r="G2379" s="207" t="s">
        <v>510</v>
      </c>
      <c r="H2379" s="207" t="s">
        <v>511</v>
      </c>
      <c r="I2379" s="209">
        <v>3366.48</v>
      </c>
      <c r="J2379" s="204"/>
      <c r="K2379" s="210" t="s">
        <v>296</v>
      </c>
      <c r="L2379" s="78"/>
      <c r="M2379" s="78"/>
      <c r="N2379" s="78"/>
      <c r="O2379" s="149">
        <v>4</v>
      </c>
    </row>
    <row r="2380" spans="1:15" ht="15" customHeight="1" x14ac:dyDescent="0.35">
      <c r="A2380" s="201" t="s">
        <v>683</v>
      </c>
      <c r="B2380" s="207" t="s">
        <v>684</v>
      </c>
      <c r="C2380" s="208" t="s">
        <v>286</v>
      </c>
      <c r="D2380" s="207" t="s">
        <v>287</v>
      </c>
      <c r="E2380" s="207" t="s">
        <v>349</v>
      </c>
      <c r="F2380" s="207" t="s">
        <v>350</v>
      </c>
      <c r="G2380" s="207" t="s">
        <v>425</v>
      </c>
      <c r="H2380" s="207" t="s">
        <v>426</v>
      </c>
      <c r="I2380" s="209">
        <v>258.95999999999998</v>
      </c>
      <c r="J2380" s="204"/>
      <c r="K2380" s="210" t="s">
        <v>321</v>
      </c>
      <c r="L2380" s="78"/>
      <c r="M2380" s="78"/>
      <c r="N2380" s="78"/>
      <c r="O2380" s="149" t="s">
        <v>427</v>
      </c>
    </row>
    <row r="2381" spans="1:15" ht="15" customHeight="1" x14ac:dyDescent="0.35">
      <c r="A2381" s="201" t="s">
        <v>683</v>
      </c>
      <c r="B2381" s="207" t="s">
        <v>684</v>
      </c>
      <c r="C2381" s="208" t="s">
        <v>286</v>
      </c>
      <c r="D2381" s="207" t="s">
        <v>287</v>
      </c>
      <c r="E2381" s="207" t="s">
        <v>349</v>
      </c>
      <c r="F2381" s="207" t="s">
        <v>350</v>
      </c>
      <c r="G2381" s="207" t="s">
        <v>557</v>
      </c>
      <c r="H2381" s="207" t="s">
        <v>558</v>
      </c>
      <c r="I2381" s="209">
        <v>497.74</v>
      </c>
      <c r="J2381" s="204"/>
      <c r="K2381" s="210" t="s">
        <v>324</v>
      </c>
      <c r="L2381" s="78"/>
      <c r="M2381" s="78"/>
      <c r="N2381" s="78"/>
      <c r="O2381" s="149"/>
    </row>
    <row r="2382" spans="1:15" ht="15" customHeight="1" x14ac:dyDescent="0.35">
      <c r="A2382" s="201" t="s">
        <v>683</v>
      </c>
      <c r="B2382" s="207" t="s">
        <v>684</v>
      </c>
      <c r="C2382" s="208" t="s">
        <v>286</v>
      </c>
      <c r="D2382" s="207" t="s">
        <v>287</v>
      </c>
      <c r="E2382" s="207" t="s">
        <v>351</v>
      </c>
      <c r="F2382" s="207" t="s">
        <v>352</v>
      </c>
      <c r="G2382" s="207" t="s">
        <v>81</v>
      </c>
      <c r="H2382" s="207" t="s">
        <v>328</v>
      </c>
      <c r="I2382" s="209">
        <v>10526.58</v>
      </c>
      <c r="J2382" s="204"/>
      <c r="K2382" s="210" t="s">
        <v>293</v>
      </c>
      <c r="L2382" s="78"/>
      <c r="M2382" s="78"/>
      <c r="N2382" s="78"/>
      <c r="O2382" s="149"/>
    </row>
    <row r="2383" spans="1:15" ht="15" customHeight="1" x14ac:dyDescent="0.35">
      <c r="A2383" s="201" t="s">
        <v>683</v>
      </c>
      <c r="B2383" s="207" t="s">
        <v>684</v>
      </c>
      <c r="C2383" s="208" t="s">
        <v>286</v>
      </c>
      <c r="D2383" s="207" t="s">
        <v>287</v>
      </c>
      <c r="E2383" s="207" t="s">
        <v>353</v>
      </c>
      <c r="F2383" s="207" t="s">
        <v>354</v>
      </c>
      <c r="G2383" s="207" t="s">
        <v>81</v>
      </c>
      <c r="H2383" s="207" t="s">
        <v>328</v>
      </c>
      <c r="I2383" s="209">
        <v>-10526.58</v>
      </c>
      <c r="J2383" s="204"/>
      <c r="K2383" s="210" t="s">
        <v>293</v>
      </c>
      <c r="L2383" s="78"/>
      <c r="M2383" s="78"/>
      <c r="N2383" s="78"/>
      <c r="O2383" s="149"/>
    </row>
    <row r="2384" spans="1:15" ht="15" customHeight="1" x14ac:dyDescent="0.35">
      <c r="A2384" s="201" t="s">
        <v>683</v>
      </c>
      <c r="B2384" s="207" t="s">
        <v>684</v>
      </c>
      <c r="C2384" s="208" t="s">
        <v>286</v>
      </c>
      <c r="D2384" s="207" t="s">
        <v>287</v>
      </c>
      <c r="E2384" s="207" t="s">
        <v>355</v>
      </c>
      <c r="F2384" s="207" t="s">
        <v>356</v>
      </c>
      <c r="G2384" s="207" t="s">
        <v>81</v>
      </c>
      <c r="H2384" s="207" t="s">
        <v>328</v>
      </c>
      <c r="I2384" s="209">
        <v>904135.91</v>
      </c>
      <c r="J2384" s="204"/>
      <c r="K2384" s="210" t="s">
        <v>301</v>
      </c>
      <c r="L2384" s="78"/>
      <c r="M2384" s="78"/>
      <c r="N2384" s="78"/>
      <c r="O2384" s="149"/>
    </row>
    <row r="2385" spans="1:15" ht="15" customHeight="1" x14ac:dyDescent="0.35">
      <c r="A2385" s="201" t="s">
        <v>683</v>
      </c>
      <c r="B2385" s="207" t="s">
        <v>684</v>
      </c>
      <c r="C2385" s="208" t="s">
        <v>286</v>
      </c>
      <c r="D2385" s="207" t="s">
        <v>287</v>
      </c>
      <c r="E2385" s="207" t="s">
        <v>355</v>
      </c>
      <c r="F2385" s="207" t="s">
        <v>356</v>
      </c>
      <c r="G2385" s="207" t="s">
        <v>510</v>
      </c>
      <c r="H2385" s="207" t="s">
        <v>511</v>
      </c>
      <c r="I2385" s="209">
        <v>4376.97</v>
      </c>
      <c r="J2385" s="204"/>
      <c r="K2385" s="210" t="s">
        <v>301</v>
      </c>
      <c r="L2385" s="78"/>
      <c r="M2385" s="78"/>
      <c r="N2385" s="78"/>
      <c r="O2385" s="149"/>
    </row>
    <row r="2386" spans="1:15" ht="15" customHeight="1" x14ac:dyDescent="0.35">
      <c r="A2386" s="201" t="s">
        <v>683</v>
      </c>
      <c r="B2386" s="207" t="s">
        <v>684</v>
      </c>
      <c r="C2386" s="208" t="s">
        <v>286</v>
      </c>
      <c r="D2386" s="207" t="s">
        <v>287</v>
      </c>
      <c r="E2386" s="207" t="s">
        <v>355</v>
      </c>
      <c r="F2386" s="207" t="s">
        <v>356</v>
      </c>
      <c r="G2386" s="207" t="s">
        <v>425</v>
      </c>
      <c r="H2386" s="207" t="s">
        <v>426</v>
      </c>
      <c r="I2386" s="209">
        <v>336.69</v>
      </c>
      <c r="J2386" s="204"/>
      <c r="K2386" s="210" t="s">
        <v>321</v>
      </c>
      <c r="L2386" s="78"/>
      <c r="M2386" s="78"/>
      <c r="N2386" s="78"/>
      <c r="O2386" s="149" t="s">
        <v>427</v>
      </c>
    </row>
    <row r="2387" spans="1:15" ht="15" customHeight="1" x14ac:dyDescent="0.35">
      <c r="A2387" s="201" t="s">
        <v>683</v>
      </c>
      <c r="B2387" s="207" t="s">
        <v>684</v>
      </c>
      <c r="C2387" s="208" t="s">
        <v>286</v>
      </c>
      <c r="D2387" s="207" t="s">
        <v>287</v>
      </c>
      <c r="E2387" s="207" t="s">
        <v>355</v>
      </c>
      <c r="F2387" s="207" t="s">
        <v>356</v>
      </c>
      <c r="G2387" s="207" t="s">
        <v>557</v>
      </c>
      <c r="H2387" s="207" t="s">
        <v>558</v>
      </c>
      <c r="I2387" s="209">
        <v>619.86</v>
      </c>
      <c r="J2387" s="204"/>
      <c r="K2387" s="210" t="s">
        <v>324</v>
      </c>
      <c r="L2387" s="78"/>
      <c r="M2387" s="78"/>
      <c r="N2387" s="78"/>
      <c r="O2387" s="149"/>
    </row>
    <row r="2388" spans="1:15" ht="15" customHeight="1" x14ac:dyDescent="0.35">
      <c r="A2388" s="201" t="s">
        <v>683</v>
      </c>
      <c r="B2388" s="207" t="s">
        <v>684</v>
      </c>
      <c r="C2388" s="208" t="s">
        <v>286</v>
      </c>
      <c r="D2388" s="207" t="s">
        <v>287</v>
      </c>
      <c r="E2388" s="207" t="s">
        <v>415</v>
      </c>
      <c r="F2388" s="207" t="s">
        <v>416</v>
      </c>
      <c r="G2388" s="207" t="s">
        <v>81</v>
      </c>
      <c r="H2388" s="207" t="s">
        <v>328</v>
      </c>
      <c r="I2388" s="209">
        <v>2372.83</v>
      </c>
      <c r="J2388" s="204"/>
      <c r="K2388" s="210" t="s">
        <v>292</v>
      </c>
      <c r="L2388" s="78"/>
      <c r="M2388" s="78"/>
      <c r="N2388" s="78"/>
      <c r="O2388" s="149"/>
    </row>
    <row r="2389" spans="1:15" ht="15" customHeight="1" x14ac:dyDescent="0.35">
      <c r="A2389" s="201" t="s">
        <v>683</v>
      </c>
      <c r="B2389" s="207" t="s">
        <v>684</v>
      </c>
      <c r="C2389" s="208" t="s">
        <v>286</v>
      </c>
      <c r="D2389" s="207" t="s">
        <v>287</v>
      </c>
      <c r="E2389" s="207" t="s">
        <v>448</v>
      </c>
      <c r="F2389" s="207" t="s">
        <v>449</v>
      </c>
      <c r="G2389" s="207" t="s">
        <v>81</v>
      </c>
      <c r="H2389" s="207" t="s">
        <v>328</v>
      </c>
      <c r="I2389" s="209">
        <v>5491.9</v>
      </c>
      <c r="J2389" s="204"/>
      <c r="K2389" s="210" t="s">
        <v>292</v>
      </c>
      <c r="L2389" s="78"/>
      <c r="M2389" s="78"/>
      <c r="N2389" s="78"/>
      <c r="O2389" s="149"/>
    </row>
    <row r="2390" spans="1:15" ht="15" customHeight="1" x14ac:dyDescent="0.35">
      <c r="A2390" s="201" t="s">
        <v>683</v>
      </c>
      <c r="B2390" s="207" t="s">
        <v>684</v>
      </c>
      <c r="C2390" s="208" t="s">
        <v>286</v>
      </c>
      <c r="D2390" s="207" t="s">
        <v>287</v>
      </c>
      <c r="E2390" s="207" t="s">
        <v>367</v>
      </c>
      <c r="F2390" s="207" t="s">
        <v>368</v>
      </c>
      <c r="G2390" s="207" t="s">
        <v>81</v>
      </c>
      <c r="H2390" s="207" t="s">
        <v>328</v>
      </c>
      <c r="I2390" s="209">
        <v>3354.91</v>
      </c>
      <c r="J2390" s="204"/>
      <c r="K2390" s="210" t="s">
        <v>292</v>
      </c>
      <c r="L2390" s="78"/>
      <c r="M2390" s="78"/>
      <c r="N2390" s="78"/>
      <c r="O2390" s="149"/>
    </row>
    <row r="2391" spans="1:15" ht="15" customHeight="1" x14ac:dyDescent="0.35">
      <c r="A2391" s="201" t="s">
        <v>683</v>
      </c>
      <c r="B2391" s="207" t="s">
        <v>684</v>
      </c>
      <c r="C2391" s="208" t="s">
        <v>286</v>
      </c>
      <c r="D2391" s="207" t="s">
        <v>287</v>
      </c>
      <c r="E2391" s="207" t="s">
        <v>373</v>
      </c>
      <c r="F2391" s="207" t="s">
        <v>374</v>
      </c>
      <c r="G2391" s="207" t="s">
        <v>81</v>
      </c>
      <c r="H2391" s="207" t="s">
        <v>328</v>
      </c>
      <c r="I2391" s="209">
        <v>127.83</v>
      </c>
      <c r="J2391" s="204"/>
      <c r="K2391" s="210" t="s">
        <v>292</v>
      </c>
      <c r="L2391" s="78"/>
      <c r="M2391" s="78"/>
      <c r="N2391" s="78"/>
      <c r="O2391" s="149"/>
    </row>
    <row r="2392" spans="1:15" ht="15" customHeight="1" x14ac:dyDescent="0.35">
      <c r="A2392" s="201" t="s">
        <v>683</v>
      </c>
      <c r="B2392" s="207" t="s">
        <v>684</v>
      </c>
      <c r="C2392" s="208" t="s">
        <v>286</v>
      </c>
      <c r="D2392" s="207" t="s">
        <v>287</v>
      </c>
      <c r="E2392" s="207" t="s">
        <v>375</v>
      </c>
      <c r="F2392" s="207" t="s">
        <v>376</v>
      </c>
      <c r="G2392" s="207" t="s">
        <v>81</v>
      </c>
      <c r="H2392" s="207" t="s">
        <v>328</v>
      </c>
      <c r="I2392" s="209">
        <v>33750.53</v>
      </c>
      <c r="J2392" s="204"/>
      <c r="K2392" s="210" t="s">
        <v>292</v>
      </c>
      <c r="L2392" s="78"/>
      <c r="M2392" s="78"/>
      <c r="N2392" s="78"/>
      <c r="O2392" s="149"/>
    </row>
    <row r="2393" spans="1:15" ht="15" customHeight="1" x14ac:dyDescent="0.35">
      <c r="A2393" s="201" t="s">
        <v>683</v>
      </c>
      <c r="B2393" s="207" t="s">
        <v>684</v>
      </c>
      <c r="C2393" s="208" t="s">
        <v>286</v>
      </c>
      <c r="D2393" s="207" t="s">
        <v>287</v>
      </c>
      <c r="E2393" s="207" t="s">
        <v>375</v>
      </c>
      <c r="F2393" s="207" t="s">
        <v>376</v>
      </c>
      <c r="G2393" s="207" t="s">
        <v>484</v>
      </c>
      <c r="H2393" s="207" t="s">
        <v>485</v>
      </c>
      <c r="I2393" s="209">
        <v>458</v>
      </c>
      <c r="J2393" s="204"/>
      <c r="K2393" s="210" t="s">
        <v>292</v>
      </c>
      <c r="L2393" s="78"/>
      <c r="M2393" s="78"/>
      <c r="N2393" s="78"/>
      <c r="O2393" s="149"/>
    </row>
    <row r="2394" spans="1:15" ht="15" customHeight="1" x14ac:dyDescent="0.35">
      <c r="A2394" s="201" t="s">
        <v>683</v>
      </c>
      <c r="B2394" s="207" t="s">
        <v>684</v>
      </c>
      <c r="C2394" s="208" t="s">
        <v>286</v>
      </c>
      <c r="D2394" s="207" t="s">
        <v>287</v>
      </c>
      <c r="E2394" s="207" t="s">
        <v>288</v>
      </c>
      <c r="F2394" s="207" t="s">
        <v>289</v>
      </c>
      <c r="G2394" s="207" t="s">
        <v>81</v>
      </c>
      <c r="H2394" s="207" t="s">
        <v>328</v>
      </c>
      <c r="I2394" s="209">
        <v>1965</v>
      </c>
      <c r="J2394" s="204"/>
      <c r="K2394" s="210" t="s">
        <v>292</v>
      </c>
      <c r="L2394" s="78"/>
      <c r="M2394" s="78"/>
      <c r="N2394" s="78"/>
      <c r="O2394" s="149"/>
    </row>
    <row r="2395" spans="1:15" ht="15" customHeight="1" x14ac:dyDescent="0.35">
      <c r="A2395" s="201" t="s">
        <v>683</v>
      </c>
      <c r="B2395" s="207" t="s">
        <v>684</v>
      </c>
      <c r="C2395" s="208" t="s">
        <v>286</v>
      </c>
      <c r="D2395" s="207" t="s">
        <v>287</v>
      </c>
      <c r="E2395" s="207" t="s">
        <v>379</v>
      </c>
      <c r="F2395" s="207" t="s">
        <v>380</v>
      </c>
      <c r="G2395" s="207" t="s">
        <v>81</v>
      </c>
      <c r="H2395" s="207" t="s">
        <v>328</v>
      </c>
      <c r="I2395" s="209">
        <v>11054</v>
      </c>
      <c r="J2395" s="204"/>
      <c r="K2395" s="210" t="s">
        <v>292</v>
      </c>
      <c r="L2395" s="78"/>
      <c r="M2395" s="78"/>
      <c r="N2395" s="78"/>
      <c r="O2395" s="149"/>
    </row>
    <row r="2396" spans="1:15" ht="15" customHeight="1" x14ac:dyDescent="0.35">
      <c r="A2396" s="201" t="s">
        <v>683</v>
      </c>
      <c r="B2396" s="207" t="s">
        <v>684</v>
      </c>
      <c r="C2396" s="208" t="s">
        <v>286</v>
      </c>
      <c r="D2396" s="207" t="s">
        <v>287</v>
      </c>
      <c r="E2396" s="207" t="s">
        <v>359</v>
      </c>
      <c r="F2396" s="207" t="s">
        <v>360</v>
      </c>
      <c r="G2396" s="207" t="s">
        <v>81</v>
      </c>
      <c r="H2396" s="207" t="s">
        <v>328</v>
      </c>
      <c r="I2396" s="209">
        <v>4958.95</v>
      </c>
      <c r="J2396" s="204"/>
      <c r="K2396" s="210" t="s">
        <v>292</v>
      </c>
      <c r="L2396" s="78"/>
      <c r="M2396" s="78"/>
      <c r="N2396" s="78"/>
      <c r="O2396" s="149"/>
    </row>
    <row r="2397" spans="1:15" ht="15" customHeight="1" x14ac:dyDescent="0.35">
      <c r="A2397" s="201" t="s">
        <v>683</v>
      </c>
      <c r="B2397" s="207" t="s">
        <v>684</v>
      </c>
      <c r="C2397" s="208" t="s">
        <v>286</v>
      </c>
      <c r="D2397" s="207" t="s">
        <v>287</v>
      </c>
      <c r="E2397" s="207" t="s">
        <v>452</v>
      </c>
      <c r="F2397" s="207" t="s">
        <v>453</v>
      </c>
      <c r="G2397" s="207" t="s">
        <v>81</v>
      </c>
      <c r="H2397" s="207" t="s">
        <v>328</v>
      </c>
      <c r="I2397" s="209">
        <v>23674.5</v>
      </c>
      <c r="J2397" s="204"/>
      <c r="K2397" s="210" t="s">
        <v>292</v>
      </c>
      <c r="L2397" s="78"/>
      <c r="M2397" s="78"/>
      <c r="N2397" s="78"/>
      <c r="O2397" s="149"/>
    </row>
    <row r="2398" spans="1:15" ht="15" customHeight="1" x14ac:dyDescent="0.35">
      <c r="A2398" s="201" t="s">
        <v>683</v>
      </c>
      <c r="B2398" s="207" t="s">
        <v>684</v>
      </c>
      <c r="C2398" s="208" t="s">
        <v>286</v>
      </c>
      <c r="D2398" s="207" t="s">
        <v>287</v>
      </c>
      <c r="E2398" s="207" t="s">
        <v>466</v>
      </c>
      <c r="F2398" s="207" t="s">
        <v>467</v>
      </c>
      <c r="G2398" s="207" t="s">
        <v>81</v>
      </c>
      <c r="H2398" s="207" t="s">
        <v>328</v>
      </c>
      <c r="I2398" s="209">
        <v>333.33</v>
      </c>
      <c r="J2398" s="204"/>
      <c r="K2398" s="210" t="s">
        <v>292</v>
      </c>
      <c r="L2398" s="78"/>
      <c r="M2398" s="78"/>
      <c r="N2398" s="78"/>
      <c r="O2398" s="149"/>
    </row>
    <row r="2399" spans="1:15" ht="15" customHeight="1" x14ac:dyDescent="0.35">
      <c r="A2399" s="201" t="s">
        <v>683</v>
      </c>
      <c r="B2399" s="207" t="s">
        <v>684</v>
      </c>
      <c r="C2399" s="208" t="s">
        <v>286</v>
      </c>
      <c r="D2399" s="207" t="s">
        <v>287</v>
      </c>
      <c r="E2399" s="207" t="s">
        <v>494</v>
      </c>
      <c r="F2399" s="207" t="s">
        <v>495</v>
      </c>
      <c r="G2399" s="207" t="s">
        <v>81</v>
      </c>
      <c r="H2399" s="207" t="s">
        <v>328</v>
      </c>
      <c r="I2399" s="209">
        <v>21766.73</v>
      </c>
      <c r="J2399" s="204"/>
      <c r="K2399" s="210" t="s">
        <v>292</v>
      </c>
      <c r="L2399" s="78"/>
      <c r="M2399" s="78"/>
      <c r="N2399" s="78"/>
      <c r="O2399" s="149"/>
    </row>
    <row r="2400" spans="1:15" ht="15" customHeight="1" x14ac:dyDescent="0.35">
      <c r="A2400" s="201" t="s">
        <v>683</v>
      </c>
      <c r="B2400" s="207" t="s">
        <v>684</v>
      </c>
      <c r="C2400" s="208" t="s">
        <v>286</v>
      </c>
      <c r="D2400" s="207" t="s">
        <v>287</v>
      </c>
      <c r="E2400" s="207" t="s">
        <v>312</v>
      </c>
      <c r="F2400" s="207" t="s">
        <v>313</v>
      </c>
      <c r="G2400" s="207" t="s">
        <v>81</v>
      </c>
      <c r="H2400" s="207" t="s">
        <v>328</v>
      </c>
      <c r="I2400" s="209">
        <v>20182.12</v>
      </c>
      <c r="J2400" s="204"/>
      <c r="K2400" s="210" t="s">
        <v>306</v>
      </c>
      <c r="L2400" s="78"/>
      <c r="M2400" s="78"/>
      <c r="N2400" s="78"/>
      <c r="O2400" s="149"/>
    </row>
    <row r="2401" spans="1:15" ht="15" customHeight="1" x14ac:dyDescent="0.35">
      <c r="A2401" s="201" t="s">
        <v>683</v>
      </c>
      <c r="B2401" s="207" t="s">
        <v>684</v>
      </c>
      <c r="C2401" s="208" t="s">
        <v>286</v>
      </c>
      <c r="D2401" s="207" t="s">
        <v>287</v>
      </c>
      <c r="E2401" s="207" t="s">
        <v>419</v>
      </c>
      <c r="F2401" s="207" t="s">
        <v>420</v>
      </c>
      <c r="G2401" s="207" t="s">
        <v>557</v>
      </c>
      <c r="H2401" s="207" t="s">
        <v>558</v>
      </c>
      <c r="I2401" s="209">
        <v>26089</v>
      </c>
      <c r="J2401" s="204"/>
      <c r="K2401" s="210" t="s">
        <v>324</v>
      </c>
      <c r="L2401" s="78"/>
      <c r="M2401" s="78"/>
      <c r="N2401" s="78"/>
      <c r="O2401" s="149"/>
    </row>
    <row r="2402" spans="1:15" ht="15" customHeight="1" x14ac:dyDescent="0.35">
      <c r="A2402" s="201" t="s">
        <v>683</v>
      </c>
      <c r="B2402" s="207" t="s">
        <v>684</v>
      </c>
      <c r="C2402" s="208" t="s">
        <v>286</v>
      </c>
      <c r="D2402" s="207" t="s">
        <v>287</v>
      </c>
      <c r="E2402" s="207" t="s">
        <v>454</v>
      </c>
      <c r="F2402" s="207" t="s">
        <v>455</v>
      </c>
      <c r="G2402" s="207" t="s">
        <v>81</v>
      </c>
      <c r="H2402" s="207" t="s">
        <v>328</v>
      </c>
      <c r="I2402" s="209">
        <v>-822464</v>
      </c>
      <c r="J2402" s="204"/>
      <c r="K2402" s="210" t="s">
        <v>317</v>
      </c>
      <c r="L2402" s="78"/>
      <c r="M2402" s="78"/>
      <c r="N2402" s="78"/>
      <c r="O2402" s="149"/>
    </row>
    <row r="2403" spans="1:15" ht="15" customHeight="1" x14ac:dyDescent="0.35">
      <c r="A2403" s="201" t="s">
        <v>683</v>
      </c>
      <c r="B2403" s="207" t="s">
        <v>684</v>
      </c>
      <c r="C2403" s="208" t="s">
        <v>286</v>
      </c>
      <c r="D2403" s="207" t="s">
        <v>287</v>
      </c>
      <c r="E2403" s="207" t="s">
        <v>512</v>
      </c>
      <c r="F2403" s="207" t="s">
        <v>513</v>
      </c>
      <c r="G2403" s="207" t="s">
        <v>81</v>
      </c>
      <c r="H2403" s="207" t="s">
        <v>328</v>
      </c>
      <c r="I2403" s="209">
        <v>-2563</v>
      </c>
      <c r="J2403" s="204"/>
      <c r="K2403" s="210" t="s">
        <v>316</v>
      </c>
      <c r="L2403" s="78"/>
      <c r="M2403" s="78"/>
      <c r="N2403" s="78"/>
      <c r="O2403" s="149"/>
    </row>
    <row r="2404" spans="1:15" ht="15" customHeight="1" x14ac:dyDescent="0.35">
      <c r="A2404" s="201" t="s">
        <v>683</v>
      </c>
      <c r="B2404" s="207" t="s">
        <v>684</v>
      </c>
      <c r="C2404" s="208" t="s">
        <v>286</v>
      </c>
      <c r="D2404" s="207" t="s">
        <v>287</v>
      </c>
      <c r="E2404" s="207" t="s">
        <v>401</v>
      </c>
      <c r="F2404" s="207" t="s">
        <v>402</v>
      </c>
      <c r="G2404" s="207" t="s">
        <v>81</v>
      </c>
      <c r="H2404" s="207" t="s">
        <v>328</v>
      </c>
      <c r="I2404" s="209">
        <v>-624759.31000000006</v>
      </c>
      <c r="J2404" s="204"/>
      <c r="K2404" s="210" t="s">
        <v>311</v>
      </c>
      <c r="L2404" s="78"/>
      <c r="M2404" s="78"/>
      <c r="N2404" s="78"/>
      <c r="O2404" s="149"/>
    </row>
    <row r="2405" spans="1:15" ht="15" customHeight="1" x14ac:dyDescent="0.35">
      <c r="A2405" s="201" t="s">
        <v>683</v>
      </c>
      <c r="B2405" s="207" t="s">
        <v>684</v>
      </c>
      <c r="C2405" s="208" t="s">
        <v>286</v>
      </c>
      <c r="D2405" s="207" t="s">
        <v>287</v>
      </c>
      <c r="E2405" s="207" t="s">
        <v>456</v>
      </c>
      <c r="F2405" s="207" t="s">
        <v>457</v>
      </c>
      <c r="G2405" s="207" t="s">
        <v>81</v>
      </c>
      <c r="H2405" s="207" t="s">
        <v>328</v>
      </c>
      <c r="I2405" s="209">
        <v>-383653</v>
      </c>
      <c r="J2405" s="204"/>
      <c r="K2405" s="210" t="s">
        <v>311</v>
      </c>
      <c r="L2405" s="78"/>
      <c r="M2405" s="78"/>
      <c r="N2405" s="78"/>
      <c r="O2405" s="149"/>
    </row>
    <row r="2406" spans="1:15" ht="15" customHeight="1" x14ac:dyDescent="0.35">
      <c r="A2406" s="201" t="s">
        <v>683</v>
      </c>
      <c r="B2406" s="207" t="s">
        <v>684</v>
      </c>
      <c r="C2406" s="208" t="s">
        <v>286</v>
      </c>
      <c r="D2406" s="207" t="s">
        <v>287</v>
      </c>
      <c r="E2406" s="207" t="s">
        <v>496</v>
      </c>
      <c r="F2406" s="207" t="s">
        <v>497</v>
      </c>
      <c r="G2406" s="207" t="s">
        <v>81</v>
      </c>
      <c r="H2406" s="207" t="s">
        <v>328</v>
      </c>
      <c r="I2406" s="209">
        <v>0</v>
      </c>
      <c r="J2406" s="204"/>
      <c r="K2406" s="210" t="s">
        <v>311</v>
      </c>
      <c r="L2406" s="78"/>
      <c r="M2406" s="78"/>
      <c r="N2406" s="78"/>
      <c r="O2406" s="149"/>
    </row>
    <row r="2407" spans="1:15" ht="15" customHeight="1" x14ac:dyDescent="0.35">
      <c r="A2407" s="201" t="s">
        <v>683</v>
      </c>
      <c r="B2407" s="207" t="s">
        <v>684</v>
      </c>
      <c r="C2407" s="208" t="s">
        <v>286</v>
      </c>
      <c r="D2407" s="207" t="s">
        <v>287</v>
      </c>
      <c r="E2407" s="207" t="s">
        <v>320</v>
      </c>
      <c r="F2407" s="207" t="s">
        <v>313</v>
      </c>
      <c r="G2407" s="207" t="s">
        <v>81</v>
      </c>
      <c r="H2407" s="207" t="s">
        <v>328</v>
      </c>
      <c r="I2407" s="209">
        <v>-20182.12</v>
      </c>
      <c r="J2407" s="204"/>
      <c r="K2407" s="210" t="s">
        <v>314</v>
      </c>
      <c r="L2407" s="78"/>
      <c r="M2407" s="78"/>
      <c r="N2407" s="78"/>
      <c r="O2407" s="149"/>
    </row>
    <row r="2408" spans="1:15" ht="15" customHeight="1" x14ac:dyDescent="0.35">
      <c r="A2408" s="201" t="s">
        <v>683</v>
      </c>
      <c r="B2408" s="207" t="s">
        <v>684</v>
      </c>
      <c r="C2408" s="208" t="s">
        <v>286</v>
      </c>
      <c r="D2408" s="207" t="s">
        <v>287</v>
      </c>
      <c r="E2408" s="207" t="s">
        <v>559</v>
      </c>
      <c r="F2408" s="207" t="s">
        <v>560</v>
      </c>
      <c r="G2408" s="207" t="s">
        <v>81</v>
      </c>
      <c r="H2408" s="207" t="s">
        <v>328</v>
      </c>
      <c r="I2408" s="209">
        <v>-31105</v>
      </c>
      <c r="J2408" s="204"/>
      <c r="K2408" s="210" t="s">
        <v>316</v>
      </c>
      <c r="L2408" s="78"/>
      <c r="M2408" s="78"/>
      <c r="N2408" s="78"/>
      <c r="O2408" s="149"/>
    </row>
    <row r="2409" spans="1:15" ht="15" customHeight="1" x14ac:dyDescent="0.35">
      <c r="A2409" s="201" t="s">
        <v>683</v>
      </c>
      <c r="B2409" s="207" t="s">
        <v>684</v>
      </c>
      <c r="C2409" s="208" t="s">
        <v>458</v>
      </c>
      <c r="D2409" s="207" t="s">
        <v>459</v>
      </c>
      <c r="E2409" s="207" t="s">
        <v>367</v>
      </c>
      <c r="F2409" s="207" t="s">
        <v>368</v>
      </c>
      <c r="G2409" s="207" t="s">
        <v>81</v>
      </c>
      <c r="H2409" s="207" t="s">
        <v>328</v>
      </c>
      <c r="I2409" s="209">
        <v>311.77</v>
      </c>
      <c r="J2409" s="204"/>
      <c r="K2409" s="210" t="s">
        <v>292</v>
      </c>
      <c r="L2409" s="78"/>
      <c r="M2409" s="78"/>
      <c r="N2409" s="78"/>
      <c r="O2409" s="149"/>
    </row>
    <row r="2410" spans="1:15" ht="15" customHeight="1" x14ac:dyDescent="0.35">
      <c r="A2410" s="201" t="s">
        <v>683</v>
      </c>
      <c r="B2410" s="207" t="s">
        <v>684</v>
      </c>
      <c r="C2410" s="208" t="s">
        <v>458</v>
      </c>
      <c r="D2410" s="207" t="s">
        <v>459</v>
      </c>
      <c r="E2410" s="207" t="s">
        <v>373</v>
      </c>
      <c r="F2410" s="207" t="s">
        <v>374</v>
      </c>
      <c r="G2410" s="207" t="s">
        <v>81</v>
      </c>
      <c r="H2410" s="207" t="s">
        <v>328</v>
      </c>
      <c r="I2410" s="209">
        <v>194002.09</v>
      </c>
      <c r="J2410" s="204"/>
      <c r="K2410" s="210" t="s">
        <v>292</v>
      </c>
      <c r="L2410" s="78"/>
      <c r="M2410" s="78"/>
      <c r="N2410" s="78"/>
      <c r="O2410" s="149"/>
    </row>
    <row r="2411" spans="1:15" ht="15" customHeight="1" x14ac:dyDescent="0.35">
      <c r="A2411" s="201" t="s">
        <v>683</v>
      </c>
      <c r="B2411" s="207" t="s">
        <v>684</v>
      </c>
      <c r="C2411" s="208" t="s">
        <v>458</v>
      </c>
      <c r="D2411" s="207" t="s">
        <v>459</v>
      </c>
      <c r="E2411" s="207" t="s">
        <v>312</v>
      </c>
      <c r="F2411" s="207" t="s">
        <v>313</v>
      </c>
      <c r="G2411" s="207" t="s">
        <v>81</v>
      </c>
      <c r="H2411" s="207" t="s">
        <v>328</v>
      </c>
      <c r="I2411" s="209">
        <v>28545.37</v>
      </c>
      <c r="J2411" s="204"/>
      <c r="K2411" s="210" t="s">
        <v>306</v>
      </c>
      <c r="L2411" s="78"/>
      <c r="M2411" s="78"/>
      <c r="N2411" s="78"/>
      <c r="O2411" s="149"/>
    </row>
    <row r="2412" spans="1:15" ht="15" customHeight="1" x14ac:dyDescent="0.35">
      <c r="A2412" s="201" t="s">
        <v>683</v>
      </c>
      <c r="B2412" s="207" t="s">
        <v>684</v>
      </c>
      <c r="C2412" s="208" t="s">
        <v>458</v>
      </c>
      <c r="D2412" s="207" t="s">
        <v>459</v>
      </c>
      <c r="E2412" s="207" t="s">
        <v>419</v>
      </c>
      <c r="F2412" s="207" t="s">
        <v>420</v>
      </c>
      <c r="G2412" s="207" t="s">
        <v>81</v>
      </c>
      <c r="H2412" s="207" t="s">
        <v>328</v>
      </c>
      <c r="I2412" s="209">
        <v>32404.17</v>
      </c>
      <c r="J2412" s="204"/>
      <c r="K2412" s="210" t="s">
        <v>325</v>
      </c>
      <c r="L2412" s="78"/>
      <c r="M2412" s="78"/>
      <c r="N2412" s="78"/>
      <c r="O2412" s="149"/>
    </row>
    <row r="2413" spans="1:15" ht="15" customHeight="1" x14ac:dyDescent="0.35">
      <c r="A2413" s="201" t="s">
        <v>683</v>
      </c>
      <c r="B2413" s="207" t="s">
        <v>684</v>
      </c>
      <c r="C2413" s="208" t="s">
        <v>458</v>
      </c>
      <c r="D2413" s="207" t="s">
        <v>459</v>
      </c>
      <c r="E2413" s="207" t="s">
        <v>460</v>
      </c>
      <c r="F2413" s="207" t="s">
        <v>461</v>
      </c>
      <c r="G2413" s="207" t="s">
        <v>81</v>
      </c>
      <c r="H2413" s="207" t="s">
        <v>328</v>
      </c>
      <c r="I2413" s="209">
        <v>-223363</v>
      </c>
      <c r="J2413" s="204"/>
      <c r="K2413" s="210" t="s">
        <v>315</v>
      </c>
      <c r="L2413" s="78"/>
      <c r="M2413" s="78"/>
      <c r="N2413" s="78"/>
      <c r="O2413" s="149"/>
    </row>
    <row r="2414" spans="1:15" ht="15" customHeight="1" x14ac:dyDescent="0.35">
      <c r="A2414" s="201" t="s">
        <v>683</v>
      </c>
      <c r="B2414" s="207" t="s">
        <v>684</v>
      </c>
      <c r="C2414" s="208" t="s">
        <v>458</v>
      </c>
      <c r="D2414" s="207" t="s">
        <v>459</v>
      </c>
      <c r="E2414" s="207" t="s">
        <v>320</v>
      </c>
      <c r="F2414" s="207" t="s">
        <v>313</v>
      </c>
      <c r="G2414" s="207" t="s">
        <v>81</v>
      </c>
      <c r="H2414" s="207" t="s">
        <v>328</v>
      </c>
      <c r="I2414" s="209">
        <v>-28545.37</v>
      </c>
      <c r="J2414" s="204"/>
      <c r="K2414" s="210" t="s">
        <v>314</v>
      </c>
      <c r="L2414" s="78"/>
      <c r="M2414" s="78"/>
      <c r="N2414" s="78"/>
      <c r="O2414" s="149"/>
    </row>
    <row r="2415" spans="1:15" ht="15" customHeight="1" x14ac:dyDescent="0.35">
      <c r="A2415" s="201" t="s">
        <v>683</v>
      </c>
      <c r="B2415" s="207" t="s">
        <v>684</v>
      </c>
      <c r="C2415" s="208" t="s">
        <v>458</v>
      </c>
      <c r="D2415" s="207" t="s">
        <v>459</v>
      </c>
      <c r="E2415" s="207" t="s">
        <v>405</v>
      </c>
      <c r="F2415" s="207" t="s">
        <v>406</v>
      </c>
      <c r="G2415" s="207" t="s">
        <v>81</v>
      </c>
      <c r="H2415" s="207" t="s">
        <v>328</v>
      </c>
      <c r="I2415" s="209">
        <v>-1560</v>
      </c>
      <c r="J2415" s="204"/>
      <c r="K2415" s="210" t="s">
        <v>316</v>
      </c>
      <c r="L2415" s="78"/>
      <c r="M2415" s="78"/>
      <c r="N2415" s="78"/>
      <c r="O2415" s="149"/>
    </row>
    <row r="2416" spans="1:15" ht="15" customHeight="1" x14ac:dyDescent="0.35">
      <c r="A2416" s="201" t="s">
        <v>683</v>
      </c>
      <c r="B2416" s="207" t="s">
        <v>684</v>
      </c>
      <c r="C2416" s="208" t="s">
        <v>458</v>
      </c>
      <c r="D2416" s="207" t="s">
        <v>459</v>
      </c>
      <c r="E2416" s="207" t="s">
        <v>430</v>
      </c>
      <c r="F2416" s="207" t="s">
        <v>431</v>
      </c>
      <c r="G2416" s="207" t="s">
        <v>81</v>
      </c>
      <c r="H2416" s="207" t="s">
        <v>328</v>
      </c>
      <c r="I2416" s="209">
        <v>-1923.05</v>
      </c>
      <c r="J2416" s="204"/>
      <c r="K2416" s="210" t="s">
        <v>325</v>
      </c>
      <c r="L2416" s="78"/>
      <c r="M2416" s="78"/>
      <c r="N2416" s="78"/>
      <c r="O2416" s="149"/>
    </row>
    <row r="2417" spans="1:15" ht="15" customHeight="1" x14ac:dyDescent="0.35">
      <c r="A2417" s="201" t="s">
        <v>685</v>
      </c>
      <c r="B2417" s="207" t="s">
        <v>686</v>
      </c>
      <c r="C2417" s="208" t="s">
        <v>286</v>
      </c>
      <c r="D2417" s="207" t="s">
        <v>287</v>
      </c>
      <c r="E2417" s="207" t="s">
        <v>345</v>
      </c>
      <c r="F2417" s="207" t="s">
        <v>346</v>
      </c>
      <c r="G2417" s="207" t="s">
        <v>81</v>
      </c>
      <c r="H2417" s="207" t="s">
        <v>328</v>
      </c>
      <c r="I2417" s="209">
        <v>2801264.15</v>
      </c>
      <c r="J2417" s="204"/>
      <c r="K2417" s="210" t="s">
        <v>293</v>
      </c>
      <c r="L2417" s="78"/>
      <c r="M2417" s="78"/>
      <c r="N2417" s="78"/>
      <c r="O2417" s="149"/>
    </row>
    <row r="2418" spans="1:15" ht="15" customHeight="1" x14ac:dyDescent="0.35">
      <c r="A2418" s="201" t="s">
        <v>685</v>
      </c>
      <c r="B2418" s="207" t="s">
        <v>686</v>
      </c>
      <c r="C2418" s="208" t="s">
        <v>286</v>
      </c>
      <c r="D2418" s="207" t="s">
        <v>287</v>
      </c>
      <c r="E2418" s="207" t="s">
        <v>363</v>
      </c>
      <c r="F2418" s="207" t="s">
        <v>364</v>
      </c>
      <c r="G2418" s="207" t="s">
        <v>81</v>
      </c>
      <c r="H2418" s="207" t="s">
        <v>328</v>
      </c>
      <c r="I2418" s="209">
        <v>73943.55</v>
      </c>
      <c r="J2418" s="204"/>
      <c r="K2418" s="210" t="s">
        <v>293</v>
      </c>
      <c r="L2418" s="78"/>
      <c r="M2418" s="78"/>
      <c r="N2418" s="78"/>
      <c r="O2418" s="149"/>
    </row>
    <row r="2419" spans="1:15" ht="15" customHeight="1" x14ac:dyDescent="0.35">
      <c r="A2419" s="201" t="s">
        <v>685</v>
      </c>
      <c r="B2419" s="207" t="s">
        <v>686</v>
      </c>
      <c r="C2419" s="208" t="s">
        <v>286</v>
      </c>
      <c r="D2419" s="207" t="s">
        <v>287</v>
      </c>
      <c r="E2419" s="207" t="s">
        <v>446</v>
      </c>
      <c r="F2419" s="207" t="s">
        <v>447</v>
      </c>
      <c r="G2419" s="207" t="s">
        <v>81</v>
      </c>
      <c r="H2419" s="207" t="s">
        <v>328</v>
      </c>
      <c r="I2419" s="209">
        <v>3000</v>
      </c>
      <c r="J2419" s="204"/>
      <c r="K2419" s="210" t="s">
        <v>293</v>
      </c>
      <c r="L2419" s="78"/>
      <c r="M2419" s="78"/>
      <c r="N2419" s="78"/>
      <c r="O2419" s="149"/>
    </row>
    <row r="2420" spans="1:15" ht="15" customHeight="1" x14ac:dyDescent="0.35">
      <c r="A2420" s="201" t="s">
        <v>685</v>
      </c>
      <c r="B2420" s="207" t="s">
        <v>686</v>
      </c>
      <c r="C2420" s="208" t="s">
        <v>286</v>
      </c>
      <c r="D2420" s="207" t="s">
        <v>287</v>
      </c>
      <c r="E2420" s="207" t="s">
        <v>349</v>
      </c>
      <c r="F2420" s="207" t="s">
        <v>350</v>
      </c>
      <c r="G2420" s="207" t="s">
        <v>81</v>
      </c>
      <c r="H2420" s="207" t="s">
        <v>328</v>
      </c>
      <c r="I2420" s="209">
        <v>401472.62</v>
      </c>
      <c r="J2420" s="204"/>
      <c r="K2420" s="210" t="s">
        <v>296</v>
      </c>
      <c r="L2420" s="78"/>
      <c r="M2420" s="78"/>
      <c r="N2420" s="78"/>
      <c r="O2420" s="149"/>
    </row>
    <row r="2421" spans="1:15" ht="15" customHeight="1" x14ac:dyDescent="0.35">
      <c r="A2421" s="201" t="s">
        <v>685</v>
      </c>
      <c r="B2421" s="207" t="s">
        <v>686</v>
      </c>
      <c r="C2421" s="208" t="s">
        <v>286</v>
      </c>
      <c r="D2421" s="207" t="s">
        <v>287</v>
      </c>
      <c r="E2421" s="207" t="s">
        <v>351</v>
      </c>
      <c r="F2421" s="207" t="s">
        <v>352</v>
      </c>
      <c r="G2421" s="207" t="s">
        <v>81</v>
      </c>
      <c r="H2421" s="207" t="s">
        <v>328</v>
      </c>
      <c r="I2421" s="209">
        <v>2711.42</v>
      </c>
      <c r="J2421" s="204"/>
      <c r="K2421" s="210" t="s">
        <v>293</v>
      </c>
      <c r="L2421" s="78"/>
      <c r="M2421" s="78"/>
      <c r="N2421" s="78"/>
      <c r="O2421" s="149"/>
    </row>
    <row r="2422" spans="1:15" ht="15" customHeight="1" x14ac:dyDescent="0.35">
      <c r="A2422" s="201" t="s">
        <v>685</v>
      </c>
      <c r="B2422" s="207" t="s">
        <v>686</v>
      </c>
      <c r="C2422" s="208" t="s">
        <v>286</v>
      </c>
      <c r="D2422" s="207" t="s">
        <v>287</v>
      </c>
      <c r="E2422" s="207" t="s">
        <v>353</v>
      </c>
      <c r="F2422" s="207" t="s">
        <v>354</v>
      </c>
      <c r="G2422" s="207" t="s">
        <v>81</v>
      </c>
      <c r="H2422" s="207" t="s">
        <v>328</v>
      </c>
      <c r="I2422" s="209">
        <v>-2711.42</v>
      </c>
      <c r="J2422" s="204"/>
      <c r="K2422" s="210" t="s">
        <v>293</v>
      </c>
      <c r="L2422" s="78"/>
      <c r="M2422" s="78"/>
      <c r="N2422" s="78"/>
      <c r="O2422" s="149"/>
    </row>
    <row r="2423" spans="1:15" ht="15" customHeight="1" x14ac:dyDescent="0.35">
      <c r="A2423" s="201" t="s">
        <v>685</v>
      </c>
      <c r="B2423" s="207" t="s">
        <v>686</v>
      </c>
      <c r="C2423" s="208" t="s">
        <v>286</v>
      </c>
      <c r="D2423" s="207" t="s">
        <v>287</v>
      </c>
      <c r="E2423" s="207" t="s">
        <v>355</v>
      </c>
      <c r="F2423" s="207" t="s">
        <v>356</v>
      </c>
      <c r="G2423" s="207" t="s">
        <v>81</v>
      </c>
      <c r="H2423" s="207" t="s">
        <v>328</v>
      </c>
      <c r="I2423" s="209">
        <v>444515.68</v>
      </c>
      <c r="J2423" s="204"/>
      <c r="K2423" s="210" t="s">
        <v>301</v>
      </c>
      <c r="L2423" s="78"/>
      <c r="M2423" s="78"/>
      <c r="N2423" s="78"/>
      <c r="O2423" s="149"/>
    </row>
    <row r="2424" spans="1:15" ht="15" customHeight="1" x14ac:dyDescent="0.35">
      <c r="A2424" s="201" t="s">
        <v>685</v>
      </c>
      <c r="B2424" s="207" t="s">
        <v>686</v>
      </c>
      <c r="C2424" s="208" t="s">
        <v>286</v>
      </c>
      <c r="D2424" s="207" t="s">
        <v>287</v>
      </c>
      <c r="E2424" s="207" t="s">
        <v>415</v>
      </c>
      <c r="F2424" s="207" t="s">
        <v>416</v>
      </c>
      <c r="G2424" s="207" t="s">
        <v>81</v>
      </c>
      <c r="H2424" s="207" t="s">
        <v>328</v>
      </c>
      <c r="I2424" s="209">
        <v>142.56</v>
      </c>
      <c r="J2424" s="204"/>
      <c r="K2424" s="210" t="s">
        <v>292</v>
      </c>
      <c r="L2424" s="78"/>
      <c r="M2424" s="78"/>
      <c r="N2424" s="78"/>
      <c r="O2424" s="149"/>
    </row>
    <row r="2425" spans="1:15" ht="15" customHeight="1" x14ac:dyDescent="0.35">
      <c r="A2425" s="201" t="s">
        <v>685</v>
      </c>
      <c r="B2425" s="207" t="s">
        <v>686</v>
      </c>
      <c r="C2425" s="208" t="s">
        <v>286</v>
      </c>
      <c r="D2425" s="207" t="s">
        <v>287</v>
      </c>
      <c r="E2425" s="207" t="s">
        <v>373</v>
      </c>
      <c r="F2425" s="207" t="s">
        <v>374</v>
      </c>
      <c r="G2425" s="207" t="s">
        <v>81</v>
      </c>
      <c r="H2425" s="207" t="s">
        <v>328</v>
      </c>
      <c r="I2425" s="209">
        <v>99.22</v>
      </c>
      <c r="J2425" s="204"/>
      <c r="K2425" s="210" t="s">
        <v>292</v>
      </c>
      <c r="L2425" s="78"/>
      <c r="M2425" s="78"/>
      <c r="N2425" s="78"/>
      <c r="O2425" s="149"/>
    </row>
    <row r="2426" spans="1:15" ht="15" customHeight="1" x14ac:dyDescent="0.35">
      <c r="A2426" s="201" t="s">
        <v>685</v>
      </c>
      <c r="B2426" s="207" t="s">
        <v>686</v>
      </c>
      <c r="C2426" s="208" t="s">
        <v>286</v>
      </c>
      <c r="D2426" s="207" t="s">
        <v>287</v>
      </c>
      <c r="E2426" s="207" t="s">
        <v>375</v>
      </c>
      <c r="F2426" s="207" t="s">
        <v>376</v>
      </c>
      <c r="G2426" s="207" t="s">
        <v>81</v>
      </c>
      <c r="H2426" s="207" t="s">
        <v>328</v>
      </c>
      <c r="I2426" s="209">
        <v>285.36</v>
      </c>
      <c r="J2426" s="204"/>
      <c r="K2426" s="210" t="s">
        <v>292</v>
      </c>
      <c r="L2426" s="78"/>
      <c r="M2426" s="78"/>
      <c r="N2426" s="78"/>
      <c r="O2426" s="149"/>
    </row>
    <row r="2427" spans="1:15" ht="15" customHeight="1" x14ac:dyDescent="0.35">
      <c r="A2427" s="201" t="s">
        <v>685</v>
      </c>
      <c r="B2427" s="207" t="s">
        <v>686</v>
      </c>
      <c r="C2427" s="208" t="s">
        <v>286</v>
      </c>
      <c r="D2427" s="207" t="s">
        <v>287</v>
      </c>
      <c r="E2427" s="207" t="s">
        <v>434</v>
      </c>
      <c r="F2427" s="207" t="s">
        <v>435</v>
      </c>
      <c r="G2427" s="207" t="s">
        <v>81</v>
      </c>
      <c r="H2427" s="207" t="s">
        <v>328</v>
      </c>
      <c r="I2427" s="209">
        <v>8784</v>
      </c>
      <c r="J2427" s="204"/>
      <c r="K2427" s="210" t="s">
        <v>292</v>
      </c>
      <c r="L2427" s="78"/>
      <c r="M2427" s="78"/>
      <c r="N2427" s="78"/>
      <c r="O2427" s="149"/>
    </row>
    <row r="2428" spans="1:15" ht="15" customHeight="1" x14ac:dyDescent="0.35">
      <c r="A2428" s="201" t="s">
        <v>685</v>
      </c>
      <c r="B2428" s="207" t="s">
        <v>686</v>
      </c>
      <c r="C2428" s="208" t="s">
        <v>286</v>
      </c>
      <c r="D2428" s="207" t="s">
        <v>287</v>
      </c>
      <c r="E2428" s="207" t="s">
        <v>288</v>
      </c>
      <c r="F2428" s="207" t="s">
        <v>289</v>
      </c>
      <c r="G2428" s="207" t="s">
        <v>81</v>
      </c>
      <c r="H2428" s="207" t="s">
        <v>328</v>
      </c>
      <c r="I2428" s="209">
        <v>-8607</v>
      </c>
      <c r="J2428" s="204"/>
      <c r="K2428" s="210" t="s">
        <v>292</v>
      </c>
      <c r="L2428" s="78"/>
      <c r="M2428" s="78"/>
      <c r="N2428" s="78"/>
      <c r="O2428" s="149"/>
    </row>
    <row r="2429" spans="1:15" ht="15" customHeight="1" x14ac:dyDescent="0.35">
      <c r="A2429" s="201" t="s">
        <v>685</v>
      </c>
      <c r="B2429" s="207" t="s">
        <v>686</v>
      </c>
      <c r="C2429" s="208" t="s">
        <v>286</v>
      </c>
      <c r="D2429" s="207" t="s">
        <v>287</v>
      </c>
      <c r="E2429" s="207" t="s">
        <v>379</v>
      </c>
      <c r="F2429" s="207" t="s">
        <v>380</v>
      </c>
      <c r="G2429" s="207" t="s">
        <v>421</v>
      </c>
      <c r="H2429" s="207" t="s">
        <v>422</v>
      </c>
      <c r="I2429" s="209">
        <v>730</v>
      </c>
      <c r="J2429" s="204"/>
      <c r="K2429" s="210" t="s">
        <v>324</v>
      </c>
      <c r="L2429" s="78"/>
      <c r="M2429" s="78"/>
      <c r="N2429" s="78"/>
      <c r="O2429" s="149"/>
    </row>
    <row r="2430" spans="1:15" ht="15" customHeight="1" x14ac:dyDescent="0.35">
      <c r="A2430" s="201" t="s">
        <v>685</v>
      </c>
      <c r="B2430" s="207" t="s">
        <v>686</v>
      </c>
      <c r="C2430" s="208" t="s">
        <v>286</v>
      </c>
      <c r="D2430" s="207" t="s">
        <v>287</v>
      </c>
      <c r="E2430" s="207" t="s">
        <v>359</v>
      </c>
      <c r="F2430" s="207" t="s">
        <v>360</v>
      </c>
      <c r="G2430" s="207" t="s">
        <v>81</v>
      </c>
      <c r="H2430" s="207" t="s">
        <v>328</v>
      </c>
      <c r="I2430" s="209">
        <v>1681.08</v>
      </c>
      <c r="J2430" s="204"/>
      <c r="K2430" s="210" t="s">
        <v>292</v>
      </c>
      <c r="L2430" s="78"/>
      <c r="M2430" s="78"/>
      <c r="N2430" s="78"/>
      <c r="O2430" s="149"/>
    </row>
    <row r="2431" spans="1:15" ht="15" customHeight="1" x14ac:dyDescent="0.35">
      <c r="A2431" s="201" t="s">
        <v>685</v>
      </c>
      <c r="B2431" s="207" t="s">
        <v>686</v>
      </c>
      <c r="C2431" s="208" t="s">
        <v>286</v>
      </c>
      <c r="D2431" s="207" t="s">
        <v>287</v>
      </c>
      <c r="E2431" s="207" t="s">
        <v>312</v>
      </c>
      <c r="F2431" s="207" t="s">
        <v>313</v>
      </c>
      <c r="G2431" s="207" t="s">
        <v>81</v>
      </c>
      <c r="H2431" s="207" t="s">
        <v>328</v>
      </c>
      <c r="I2431" s="209">
        <v>-55.14</v>
      </c>
      <c r="J2431" s="204"/>
      <c r="K2431" s="210" t="s">
        <v>306</v>
      </c>
      <c r="L2431" s="78"/>
      <c r="M2431" s="78"/>
      <c r="N2431" s="78"/>
      <c r="O2431" s="149"/>
    </row>
    <row r="2432" spans="1:15" ht="15" customHeight="1" x14ac:dyDescent="0.35">
      <c r="A2432" s="201" t="s">
        <v>685</v>
      </c>
      <c r="B2432" s="207" t="s">
        <v>686</v>
      </c>
      <c r="C2432" s="208" t="s">
        <v>286</v>
      </c>
      <c r="D2432" s="207" t="s">
        <v>287</v>
      </c>
      <c r="E2432" s="207" t="s">
        <v>401</v>
      </c>
      <c r="F2432" s="207" t="s">
        <v>402</v>
      </c>
      <c r="G2432" s="207" t="s">
        <v>81</v>
      </c>
      <c r="H2432" s="207" t="s">
        <v>328</v>
      </c>
      <c r="I2432" s="209">
        <v>-138046</v>
      </c>
      <c r="J2432" s="204"/>
      <c r="K2432" s="210" t="s">
        <v>311</v>
      </c>
      <c r="L2432" s="78"/>
      <c r="M2432" s="78"/>
      <c r="N2432" s="78"/>
      <c r="O2432" s="149"/>
    </row>
    <row r="2433" spans="1:15" ht="15" customHeight="1" x14ac:dyDescent="0.35">
      <c r="A2433" s="201" t="s">
        <v>685</v>
      </c>
      <c r="B2433" s="207" t="s">
        <v>686</v>
      </c>
      <c r="C2433" s="208" t="s">
        <v>286</v>
      </c>
      <c r="D2433" s="207" t="s">
        <v>287</v>
      </c>
      <c r="E2433" s="207" t="s">
        <v>320</v>
      </c>
      <c r="F2433" s="207" t="s">
        <v>313</v>
      </c>
      <c r="G2433" s="207" t="s">
        <v>81</v>
      </c>
      <c r="H2433" s="207" t="s">
        <v>328</v>
      </c>
      <c r="I2433" s="209">
        <v>55.14</v>
      </c>
      <c r="J2433" s="204"/>
      <c r="K2433" s="210" t="s">
        <v>314</v>
      </c>
      <c r="L2433" s="78"/>
      <c r="M2433" s="78"/>
      <c r="N2433" s="78"/>
      <c r="O2433" s="149"/>
    </row>
    <row r="2434" spans="1:15" ht="15" customHeight="1" x14ac:dyDescent="0.35">
      <c r="A2434" s="201" t="s">
        <v>687</v>
      </c>
      <c r="B2434" s="207" t="s">
        <v>688</v>
      </c>
      <c r="C2434" s="208" t="s">
        <v>286</v>
      </c>
      <c r="D2434" s="207" t="s">
        <v>287</v>
      </c>
      <c r="E2434" s="207" t="s">
        <v>345</v>
      </c>
      <c r="F2434" s="207" t="s">
        <v>346</v>
      </c>
      <c r="G2434" s="207" t="s">
        <v>81</v>
      </c>
      <c r="H2434" s="207" t="s">
        <v>328</v>
      </c>
      <c r="I2434" s="209">
        <v>110843.9</v>
      </c>
      <c r="J2434" s="204"/>
      <c r="K2434" s="210" t="s">
        <v>293</v>
      </c>
      <c r="L2434" s="78"/>
      <c r="M2434" s="78"/>
      <c r="N2434" s="78"/>
      <c r="O2434" s="149"/>
    </row>
    <row r="2435" spans="1:15" ht="15" customHeight="1" x14ac:dyDescent="0.35">
      <c r="A2435" s="201" t="s">
        <v>687</v>
      </c>
      <c r="B2435" s="207" t="s">
        <v>688</v>
      </c>
      <c r="C2435" s="208" t="s">
        <v>286</v>
      </c>
      <c r="D2435" s="207" t="s">
        <v>287</v>
      </c>
      <c r="E2435" s="207" t="s">
        <v>345</v>
      </c>
      <c r="F2435" s="207" t="s">
        <v>346</v>
      </c>
      <c r="G2435" s="207" t="s">
        <v>502</v>
      </c>
      <c r="H2435" s="207" t="s">
        <v>503</v>
      </c>
      <c r="I2435" s="209">
        <v>341944.63</v>
      </c>
      <c r="J2435" s="204"/>
      <c r="K2435" s="210" t="s">
        <v>293</v>
      </c>
      <c r="L2435" s="78"/>
      <c r="M2435" s="78"/>
      <c r="N2435" s="78"/>
      <c r="O2435" s="149"/>
    </row>
    <row r="2436" spans="1:15" ht="15" customHeight="1" x14ac:dyDescent="0.35">
      <c r="A2436" s="201" t="s">
        <v>687</v>
      </c>
      <c r="B2436" s="207" t="s">
        <v>688</v>
      </c>
      <c r="C2436" s="208" t="s">
        <v>286</v>
      </c>
      <c r="D2436" s="207" t="s">
        <v>287</v>
      </c>
      <c r="E2436" s="207" t="s">
        <v>363</v>
      </c>
      <c r="F2436" s="207" t="s">
        <v>364</v>
      </c>
      <c r="G2436" s="207" t="s">
        <v>81</v>
      </c>
      <c r="H2436" s="207" t="s">
        <v>328</v>
      </c>
      <c r="I2436" s="209">
        <v>237144.32000000001</v>
      </c>
      <c r="J2436" s="204"/>
      <c r="K2436" s="210" t="s">
        <v>293</v>
      </c>
      <c r="L2436" s="78"/>
      <c r="M2436" s="78"/>
      <c r="N2436" s="78"/>
      <c r="O2436" s="149"/>
    </row>
    <row r="2437" spans="1:15" ht="15" customHeight="1" x14ac:dyDescent="0.35">
      <c r="A2437" s="201" t="s">
        <v>687</v>
      </c>
      <c r="B2437" s="207" t="s">
        <v>688</v>
      </c>
      <c r="C2437" s="208" t="s">
        <v>286</v>
      </c>
      <c r="D2437" s="207" t="s">
        <v>287</v>
      </c>
      <c r="E2437" s="207" t="s">
        <v>444</v>
      </c>
      <c r="F2437" s="207" t="s">
        <v>445</v>
      </c>
      <c r="G2437" s="207" t="s">
        <v>81</v>
      </c>
      <c r="H2437" s="207" t="s">
        <v>328</v>
      </c>
      <c r="I2437" s="209">
        <v>414.51</v>
      </c>
      <c r="J2437" s="204"/>
      <c r="K2437" s="210" t="s">
        <v>293</v>
      </c>
      <c r="L2437" s="78"/>
      <c r="M2437" s="78"/>
      <c r="N2437" s="78"/>
      <c r="O2437" s="149"/>
    </row>
    <row r="2438" spans="1:15" ht="15" customHeight="1" x14ac:dyDescent="0.35">
      <c r="A2438" s="201" t="s">
        <v>687</v>
      </c>
      <c r="B2438" s="207" t="s">
        <v>688</v>
      </c>
      <c r="C2438" s="208" t="s">
        <v>286</v>
      </c>
      <c r="D2438" s="207" t="s">
        <v>287</v>
      </c>
      <c r="E2438" s="207" t="s">
        <v>444</v>
      </c>
      <c r="F2438" s="207" t="s">
        <v>445</v>
      </c>
      <c r="G2438" s="207" t="s">
        <v>669</v>
      </c>
      <c r="H2438" s="207" t="s">
        <v>670</v>
      </c>
      <c r="I2438" s="209">
        <v>85.39</v>
      </c>
      <c r="J2438" s="204"/>
      <c r="K2438" s="210" t="s">
        <v>293</v>
      </c>
      <c r="L2438" s="78"/>
      <c r="M2438" s="78"/>
      <c r="N2438" s="78"/>
      <c r="O2438" s="149"/>
    </row>
    <row r="2439" spans="1:15" ht="15" customHeight="1" x14ac:dyDescent="0.35">
      <c r="A2439" s="201" t="s">
        <v>687</v>
      </c>
      <c r="B2439" s="207" t="s">
        <v>688</v>
      </c>
      <c r="C2439" s="208" t="s">
        <v>286</v>
      </c>
      <c r="D2439" s="207" t="s">
        <v>287</v>
      </c>
      <c r="E2439" s="207" t="s">
        <v>347</v>
      </c>
      <c r="F2439" s="207" t="s">
        <v>348</v>
      </c>
      <c r="G2439" s="207" t="s">
        <v>669</v>
      </c>
      <c r="H2439" s="207" t="s">
        <v>670</v>
      </c>
      <c r="I2439" s="209">
        <v>3360</v>
      </c>
      <c r="J2439" s="204"/>
      <c r="K2439" s="210" t="s">
        <v>293</v>
      </c>
      <c r="L2439" s="78"/>
      <c r="M2439" s="78"/>
      <c r="N2439" s="78"/>
      <c r="O2439" s="149"/>
    </row>
    <row r="2440" spans="1:15" ht="15" customHeight="1" x14ac:dyDescent="0.35">
      <c r="A2440" s="201" t="s">
        <v>687</v>
      </c>
      <c r="B2440" s="207" t="s">
        <v>688</v>
      </c>
      <c r="C2440" s="208" t="s">
        <v>286</v>
      </c>
      <c r="D2440" s="207" t="s">
        <v>287</v>
      </c>
      <c r="E2440" s="207" t="s">
        <v>446</v>
      </c>
      <c r="F2440" s="207" t="s">
        <v>447</v>
      </c>
      <c r="G2440" s="207" t="s">
        <v>81</v>
      </c>
      <c r="H2440" s="207" t="s">
        <v>328</v>
      </c>
      <c r="I2440" s="209">
        <v>2758.51</v>
      </c>
      <c r="J2440" s="204"/>
      <c r="K2440" s="210" t="s">
        <v>293</v>
      </c>
      <c r="L2440" s="78"/>
      <c r="M2440" s="78"/>
      <c r="N2440" s="78"/>
      <c r="O2440" s="149"/>
    </row>
    <row r="2441" spans="1:15" ht="15" customHeight="1" x14ac:dyDescent="0.35">
      <c r="A2441" s="201" t="s">
        <v>687</v>
      </c>
      <c r="B2441" s="207" t="s">
        <v>688</v>
      </c>
      <c r="C2441" s="208" t="s">
        <v>286</v>
      </c>
      <c r="D2441" s="207" t="s">
        <v>287</v>
      </c>
      <c r="E2441" s="207" t="s">
        <v>349</v>
      </c>
      <c r="F2441" s="207" t="s">
        <v>350</v>
      </c>
      <c r="G2441" s="207" t="s">
        <v>81</v>
      </c>
      <c r="H2441" s="207" t="s">
        <v>328</v>
      </c>
      <c r="I2441" s="209">
        <v>45074</v>
      </c>
      <c r="J2441" s="204"/>
      <c r="K2441" s="210" t="s">
        <v>296</v>
      </c>
      <c r="L2441" s="78"/>
      <c r="M2441" s="78"/>
      <c r="N2441" s="78"/>
      <c r="O2441" s="149"/>
    </row>
    <row r="2442" spans="1:15" ht="15" customHeight="1" x14ac:dyDescent="0.35">
      <c r="A2442" s="201" t="s">
        <v>687</v>
      </c>
      <c r="B2442" s="207" t="s">
        <v>688</v>
      </c>
      <c r="C2442" s="208" t="s">
        <v>286</v>
      </c>
      <c r="D2442" s="207" t="s">
        <v>287</v>
      </c>
      <c r="E2442" s="207" t="s">
        <v>349</v>
      </c>
      <c r="F2442" s="207" t="s">
        <v>350</v>
      </c>
      <c r="G2442" s="207" t="s">
        <v>669</v>
      </c>
      <c r="H2442" s="207" t="s">
        <v>670</v>
      </c>
      <c r="I2442" s="209">
        <v>429</v>
      </c>
      <c r="J2442" s="204"/>
      <c r="K2442" s="210" t="s">
        <v>296</v>
      </c>
      <c r="L2442" s="78"/>
      <c r="M2442" s="78"/>
      <c r="N2442" s="78"/>
      <c r="O2442" s="149"/>
    </row>
    <row r="2443" spans="1:15" ht="15" customHeight="1" x14ac:dyDescent="0.35">
      <c r="A2443" s="201" t="s">
        <v>687</v>
      </c>
      <c r="B2443" s="207" t="s">
        <v>688</v>
      </c>
      <c r="C2443" s="208" t="s">
        <v>286</v>
      </c>
      <c r="D2443" s="207" t="s">
        <v>287</v>
      </c>
      <c r="E2443" s="207" t="s">
        <v>349</v>
      </c>
      <c r="F2443" s="207" t="s">
        <v>350</v>
      </c>
      <c r="G2443" s="207" t="s">
        <v>502</v>
      </c>
      <c r="H2443" s="207" t="s">
        <v>503</v>
      </c>
      <c r="I2443" s="209">
        <v>52445.25</v>
      </c>
      <c r="J2443" s="204"/>
      <c r="K2443" s="210" t="s">
        <v>296</v>
      </c>
      <c r="L2443" s="78"/>
      <c r="M2443" s="78"/>
      <c r="N2443" s="78"/>
      <c r="O2443" s="149"/>
    </row>
    <row r="2444" spans="1:15" ht="15" customHeight="1" x14ac:dyDescent="0.35">
      <c r="A2444" s="201" t="s">
        <v>687</v>
      </c>
      <c r="B2444" s="207" t="s">
        <v>688</v>
      </c>
      <c r="C2444" s="208" t="s">
        <v>286</v>
      </c>
      <c r="D2444" s="207" t="s">
        <v>287</v>
      </c>
      <c r="E2444" s="207" t="s">
        <v>351</v>
      </c>
      <c r="F2444" s="207" t="s">
        <v>352</v>
      </c>
      <c r="G2444" s="207" t="s">
        <v>81</v>
      </c>
      <c r="H2444" s="207" t="s">
        <v>328</v>
      </c>
      <c r="I2444" s="209">
        <v>651.05999999999995</v>
      </c>
      <c r="J2444" s="204"/>
      <c r="K2444" s="210" t="s">
        <v>293</v>
      </c>
      <c r="L2444" s="78"/>
      <c r="M2444" s="78"/>
      <c r="N2444" s="78"/>
      <c r="O2444" s="149"/>
    </row>
    <row r="2445" spans="1:15" ht="15" customHeight="1" x14ac:dyDescent="0.35">
      <c r="A2445" s="201" t="s">
        <v>687</v>
      </c>
      <c r="B2445" s="207" t="s">
        <v>688</v>
      </c>
      <c r="C2445" s="208" t="s">
        <v>286</v>
      </c>
      <c r="D2445" s="207" t="s">
        <v>287</v>
      </c>
      <c r="E2445" s="207" t="s">
        <v>351</v>
      </c>
      <c r="F2445" s="207" t="s">
        <v>352</v>
      </c>
      <c r="G2445" s="207" t="s">
        <v>502</v>
      </c>
      <c r="H2445" s="207" t="s">
        <v>503</v>
      </c>
      <c r="I2445" s="209">
        <v>468.72</v>
      </c>
      <c r="J2445" s="204"/>
      <c r="K2445" s="210" t="s">
        <v>293</v>
      </c>
      <c r="L2445" s="78"/>
      <c r="M2445" s="78"/>
      <c r="N2445" s="78"/>
      <c r="O2445" s="149"/>
    </row>
    <row r="2446" spans="1:15" ht="15" customHeight="1" x14ac:dyDescent="0.35">
      <c r="A2446" s="201" t="s">
        <v>687</v>
      </c>
      <c r="B2446" s="207" t="s">
        <v>688</v>
      </c>
      <c r="C2446" s="208" t="s">
        <v>286</v>
      </c>
      <c r="D2446" s="207" t="s">
        <v>287</v>
      </c>
      <c r="E2446" s="207" t="s">
        <v>353</v>
      </c>
      <c r="F2446" s="207" t="s">
        <v>354</v>
      </c>
      <c r="G2446" s="207" t="s">
        <v>81</v>
      </c>
      <c r="H2446" s="207" t="s">
        <v>328</v>
      </c>
      <c r="I2446" s="209">
        <v>-651.05999999999995</v>
      </c>
      <c r="J2446" s="204"/>
      <c r="K2446" s="210" t="s">
        <v>293</v>
      </c>
      <c r="L2446" s="78"/>
      <c r="M2446" s="78"/>
      <c r="N2446" s="78"/>
      <c r="O2446" s="149"/>
    </row>
    <row r="2447" spans="1:15" ht="15" customHeight="1" x14ac:dyDescent="0.35">
      <c r="A2447" s="201" t="s">
        <v>687</v>
      </c>
      <c r="B2447" s="207" t="s">
        <v>688</v>
      </c>
      <c r="C2447" s="208" t="s">
        <v>286</v>
      </c>
      <c r="D2447" s="207" t="s">
        <v>287</v>
      </c>
      <c r="E2447" s="207" t="s">
        <v>353</v>
      </c>
      <c r="F2447" s="207" t="s">
        <v>354</v>
      </c>
      <c r="G2447" s="207" t="s">
        <v>502</v>
      </c>
      <c r="H2447" s="207" t="s">
        <v>503</v>
      </c>
      <c r="I2447" s="209">
        <v>-468.72</v>
      </c>
      <c r="J2447" s="204"/>
      <c r="K2447" s="210" t="s">
        <v>293</v>
      </c>
      <c r="L2447" s="78"/>
      <c r="M2447" s="78"/>
      <c r="N2447" s="78"/>
      <c r="O2447" s="149"/>
    </row>
    <row r="2448" spans="1:15" ht="15" customHeight="1" x14ac:dyDescent="0.35">
      <c r="A2448" s="201" t="s">
        <v>687</v>
      </c>
      <c r="B2448" s="207" t="s">
        <v>688</v>
      </c>
      <c r="C2448" s="208" t="s">
        <v>286</v>
      </c>
      <c r="D2448" s="207" t="s">
        <v>287</v>
      </c>
      <c r="E2448" s="207" t="s">
        <v>355</v>
      </c>
      <c r="F2448" s="207" t="s">
        <v>356</v>
      </c>
      <c r="G2448" s="207" t="s">
        <v>81</v>
      </c>
      <c r="H2448" s="207" t="s">
        <v>328</v>
      </c>
      <c r="I2448" s="209">
        <v>55961.01</v>
      </c>
      <c r="J2448" s="204"/>
      <c r="K2448" s="210" t="s">
        <v>301</v>
      </c>
      <c r="L2448" s="78"/>
      <c r="M2448" s="78"/>
      <c r="N2448" s="78"/>
      <c r="O2448" s="149"/>
    </row>
    <row r="2449" spans="1:15" ht="15" customHeight="1" x14ac:dyDescent="0.35">
      <c r="A2449" s="201" t="s">
        <v>687</v>
      </c>
      <c r="B2449" s="207" t="s">
        <v>688</v>
      </c>
      <c r="C2449" s="208" t="s">
        <v>286</v>
      </c>
      <c r="D2449" s="207" t="s">
        <v>287</v>
      </c>
      <c r="E2449" s="207" t="s">
        <v>355</v>
      </c>
      <c r="F2449" s="207" t="s">
        <v>356</v>
      </c>
      <c r="G2449" s="207" t="s">
        <v>669</v>
      </c>
      <c r="H2449" s="207" t="s">
        <v>670</v>
      </c>
      <c r="I2449" s="209">
        <v>3620.38</v>
      </c>
      <c r="J2449" s="204"/>
      <c r="K2449" s="210" t="s">
        <v>301</v>
      </c>
      <c r="L2449" s="78"/>
      <c r="M2449" s="78"/>
      <c r="N2449" s="78"/>
      <c r="O2449" s="149"/>
    </row>
    <row r="2450" spans="1:15" ht="15" customHeight="1" x14ac:dyDescent="0.35">
      <c r="A2450" s="201" t="s">
        <v>687</v>
      </c>
      <c r="B2450" s="207" t="s">
        <v>688</v>
      </c>
      <c r="C2450" s="208" t="s">
        <v>286</v>
      </c>
      <c r="D2450" s="207" t="s">
        <v>287</v>
      </c>
      <c r="E2450" s="207" t="s">
        <v>355</v>
      </c>
      <c r="F2450" s="207" t="s">
        <v>356</v>
      </c>
      <c r="G2450" s="207" t="s">
        <v>502</v>
      </c>
      <c r="H2450" s="207" t="s">
        <v>503</v>
      </c>
      <c r="I2450" s="209">
        <v>55675.07</v>
      </c>
      <c r="J2450" s="204"/>
      <c r="K2450" s="210" t="s">
        <v>301</v>
      </c>
      <c r="L2450" s="78"/>
      <c r="M2450" s="78"/>
      <c r="N2450" s="78"/>
      <c r="O2450" s="149"/>
    </row>
    <row r="2451" spans="1:15" ht="15" customHeight="1" x14ac:dyDescent="0.35">
      <c r="A2451" s="201" t="s">
        <v>687</v>
      </c>
      <c r="B2451" s="207" t="s">
        <v>688</v>
      </c>
      <c r="C2451" s="208" t="s">
        <v>286</v>
      </c>
      <c r="D2451" s="207" t="s">
        <v>287</v>
      </c>
      <c r="E2451" s="207" t="s">
        <v>377</v>
      </c>
      <c r="F2451" s="207" t="s">
        <v>378</v>
      </c>
      <c r="G2451" s="207" t="s">
        <v>81</v>
      </c>
      <c r="H2451" s="207" t="s">
        <v>328</v>
      </c>
      <c r="I2451" s="209">
        <v>2193</v>
      </c>
      <c r="J2451" s="204"/>
      <c r="K2451" s="210" t="s">
        <v>292</v>
      </c>
      <c r="L2451" s="78"/>
      <c r="M2451" s="78"/>
      <c r="N2451" s="78"/>
      <c r="O2451" s="149"/>
    </row>
    <row r="2452" spans="1:15" ht="15" customHeight="1" x14ac:dyDescent="0.35">
      <c r="A2452" s="201" t="s">
        <v>689</v>
      </c>
      <c r="B2452" s="207" t="s">
        <v>690</v>
      </c>
      <c r="C2452" s="208" t="s">
        <v>286</v>
      </c>
      <c r="D2452" s="207" t="s">
        <v>287</v>
      </c>
      <c r="E2452" s="207" t="s">
        <v>345</v>
      </c>
      <c r="F2452" s="207" t="s">
        <v>346</v>
      </c>
      <c r="G2452" s="207" t="s">
        <v>81</v>
      </c>
      <c r="H2452" s="207" t="s">
        <v>328</v>
      </c>
      <c r="I2452" s="209">
        <v>1373634.64</v>
      </c>
      <c r="J2452" s="204"/>
      <c r="K2452" s="210" t="s">
        <v>293</v>
      </c>
      <c r="L2452" s="78"/>
      <c r="M2452" s="78"/>
      <c r="N2452" s="78"/>
      <c r="O2452" s="149"/>
    </row>
    <row r="2453" spans="1:15" ht="15" customHeight="1" x14ac:dyDescent="0.35">
      <c r="A2453" s="201" t="s">
        <v>689</v>
      </c>
      <c r="B2453" s="207" t="s">
        <v>690</v>
      </c>
      <c r="C2453" s="208" t="s">
        <v>286</v>
      </c>
      <c r="D2453" s="207" t="s">
        <v>287</v>
      </c>
      <c r="E2453" s="207" t="s">
        <v>363</v>
      </c>
      <c r="F2453" s="207" t="s">
        <v>364</v>
      </c>
      <c r="G2453" s="207" t="s">
        <v>81</v>
      </c>
      <c r="H2453" s="207" t="s">
        <v>328</v>
      </c>
      <c r="I2453" s="209">
        <v>39893.800000000003</v>
      </c>
      <c r="J2453" s="204"/>
      <c r="K2453" s="210" t="s">
        <v>293</v>
      </c>
      <c r="L2453" s="78"/>
      <c r="M2453" s="78"/>
      <c r="N2453" s="78"/>
      <c r="O2453" s="149"/>
    </row>
    <row r="2454" spans="1:15" ht="15" customHeight="1" x14ac:dyDescent="0.35">
      <c r="A2454" s="201" t="s">
        <v>689</v>
      </c>
      <c r="B2454" s="207" t="s">
        <v>690</v>
      </c>
      <c r="C2454" s="208" t="s">
        <v>286</v>
      </c>
      <c r="D2454" s="207" t="s">
        <v>287</v>
      </c>
      <c r="E2454" s="207" t="s">
        <v>446</v>
      </c>
      <c r="F2454" s="207" t="s">
        <v>447</v>
      </c>
      <c r="G2454" s="207" t="s">
        <v>81</v>
      </c>
      <c r="H2454" s="207" t="s">
        <v>328</v>
      </c>
      <c r="I2454" s="209">
        <v>2868.46</v>
      </c>
      <c r="J2454" s="204"/>
      <c r="K2454" s="210" t="s">
        <v>293</v>
      </c>
      <c r="L2454" s="78"/>
      <c r="M2454" s="78"/>
      <c r="N2454" s="78"/>
      <c r="O2454" s="149"/>
    </row>
    <row r="2455" spans="1:15" ht="15" customHeight="1" x14ac:dyDescent="0.35">
      <c r="A2455" s="201" t="s">
        <v>689</v>
      </c>
      <c r="B2455" s="207" t="s">
        <v>690</v>
      </c>
      <c r="C2455" s="208" t="s">
        <v>286</v>
      </c>
      <c r="D2455" s="207" t="s">
        <v>287</v>
      </c>
      <c r="E2455" s="207" t="s">
        <v>349</v>
      </c>
      <c r="F2455" s="207" t="s">
        <v>350</v>
      </c>
      <c r="G2455" s="207" t="s">
        <v>81</v>
      </c>
      <c r="H2455" s="207" t="s">
        <v>328</v>
      </c>
      <c r="I2455" s="209">
        <v>220314.07</v>
      </c>
      <c r="J2455" s="204"/>
      <c r="K2455" s="210" t="s">
        <v>296</v>
      </c>
      <c r="L2455" s="78"/>
      <c r="M2455" s="78"/>
      <c r="N2455" s="78"/>
      <c r="O2455" s="149"/>
    </row>
    <row r="2456" spans="1:15" ht="15" customHeight="1" x14ac:dyDescent="0.35">
      <c r="A2456" s="201" t="s">
        <v>689</v>
      </c>
      <c r="B2456" s="207" t="s">
        <v>690</v>
      </c>
      <c r="C2456" s="208" t="s">
        <v>286</v>
      </c>
      <c r="D2456" s="207" t="s">
        <v>287</v>
      </c>
      <c r="E2456" s="207" t="s">
        <v>351</v>
      </c>
      <c r="F2456" s="207" t="s">
        <v>352</v>
      </c>
      <c r="G2456" s="207" t="s">
        <v>81</v>
      </c>
      <c r="H2456" s="207" t="s">
        <v>328</v>
      </c>
      <c r="I2456" s="209">
        <v>1416.82</v>
      </c>
      <c r="J2456" s="204"/>
      <c r="K2456" s="210" t="s">
        <v>293</v>
      </c>
      <c r="L2456" s="78"/>
      <c r="M2456" s="78"/>
      <c r="N2456" s="78"/>
      <c r="O2456" s="149"/>
    </row>
    <row r="2457" spans="1:15" ht="15" customHeight="1" x14ac:dyDescent="0.35">
      <c r="A2457" s="201" t="s">
        <v>689</v>
      </c>
      <c r="B2457" s="207" t="s">
        <v>690</v>
      </c>
      <c r="C2457" s="208" t="s">
        <v>286</v>
      </c>
      <c r="D2457" s="207" t="s">
        <v>287</v>
      </c>
      <c r="E2457" s="207" t="s">
        <v>353</v>
      </c>
      <c r="F2457" s="207" t="s">
        <v>354</v>
      </c>
      <c r="G2457" s="207" t="s">
        <v>81</v>
      </c>
      <c r="H2457" s="207" t="s">
        <v>328</v>
      </c>
      <c r="I2457" s="209">
        <v>-1416.82</v>
      </c>
      <c r="J2457" s="204"/>
      <c r="K2457" s="210" t="s">
        <v>293</v>
      </c>
      <c r="L2457" s="78"/>
      <c r="M2457" s="78"/>
      <c r="N2457" s="78"/>
      <c r="O2457" s="149"/>
    </row>
    <row r="2458" spans="1:15" ht="15" customHeight="1" x14ac:dyDescent="0.35">
      <c r="A2458" s="201" t="s">
        <v>689</v>
      </c>
      <c r="B2458" s="207" t="s">
        <v>690</v>
      </c>
      <c r="C2458" s="208" t="s">
        <v>286</v>
      </c>
      <c r="D2458" s="207" t="s">
        <v>287</v>
      </c>
      <c r="E2458" s="207" t="s">
        <v>355</v>
      </c>
      <c r="F2458" s="207" t="s">
        <v>356</v>
      </c>
      <c r="G2458" s="207" t="s">
        <v>81</v>
      </c>
      <c r="H2458" s="207" t="s">
        <v>328</v>
      </c>
      <c r="I2458" s="209">
        <v>192873.04</v>
      </c>
      <c r="J2458" s="204"/>
      <c r="K2458" s="210" t="s">
        <v>301</v>
      </c>
      <c r="L2458" s="78"/>
      <c r="M2458" s="78"/>
      <c r="N2458" s="78"/>
      <c r="O2458" s="149"/>
    </row>
    <row r="2459" spans="1:15" ht="15" customHeight="1" x14ac:dyDescent="0.35">
      <c r="A2459" s="201" t="s">
        <v>689</v>
      </c>
      <c r="B2459" s="207" t="s">
        <v>690</v>
      </c>
      <c r="C2459" s="208" t="s">
        <v>286</v>
      </c>
      <c r="D2459" s="207" t="s">
        <v>287</v>
      </c>
      <c r="E2459" s="207" t="s">
        <v>359</v>
      </c>
      <c r="F2459" s="207" t="s">
        <v>360</v>
      </c>
      <c r="G2459" s="207" t="s">
        <v>81</v>
      </c>
      <c r="H2459" s="207" t="s">
        <v>328</v>
      </c>
      <c r="I2459" s="209">
        <v>2416.89</v>
      </c>
      <c r="J2459" s="204"/>
      <c r="K2459" s="210" t="s">
        <v>292</v>
      </c>
      <c r="L2459" s="78"/>
      <c r="M2459" s="78"/>
      <c r="N2459" s="78"/>
      <c r="O2459" s="149"/>
    </row>
    <row r="2460" spans="1:15" ht="15" customHeight="1" x14ac:dyDescent="0.35">
      <c r="A2460" s="201" t="s">
        <v>689</v>
      </c>
      <c r="B2460" s="207" t="s">
        <v>690</v>
      </c>
      <c r="C2460" s="208" t="s">
        <v>286</v>
      </c>
      <c r="D2460" s="207" t="s">
        <v>287</v>
      </c>
      <c r="E2460" s="207" t="s">
        <v>401</v>
      </c>
      <c r="F2460" s="207" t="s">
        <v>402</v>
      </c>
      <c r="G2460" s="207" t="s">
        <v>81</v>
      </c>
      <c r="H2460" s="207" t="s">
        <v>328</v>
      </c>
      <c r="I2460" s="209">
        <v>-270909</v>
      </c>
      <c r="J2460" s="204"/>
      <c r="K2460" s="210" t="s">
        <v>311</v>
      </c>
      <c r="L2460" s="78"/>
      <c r="M2460" s="78"/>
      <c r="N2460" s="78"/>
      <c r="O2460" s="149"/>
    </row>
    <row r="2461" spans="1:15" ht="15" customHeight="1" x14ac:dyDescent="0.35">
      <c r="A2461" s="201" t="s">
        <v>689</v>
      </c>
      <c r="B2461" s="207" t="s">
        <v>690</v>
      </c>
      <c r="C2461" s="208" t="s">
        <v>286</v>
      </c>
      <c r="D2461" s="207" t="s">
        <v>287</v>
      </c>
      <c r="E2461" s="207" t="s">
        <v>405</v>
      </c>
      <c r="F2461" s="207" t="s">
        <v>406</v>
      </c>
      <c r="G2461" s="207" t="s">
        <v>81</v>
      </c>
      <c r="H2461" s="207" t="s">
        <v>328</v>
      </c>
      <c r="I2461" s="209">
        <v>-613.96</v>
      </c>
      <c r="J2461" s="204"/>
      <c r="K2461" s="210" t="s">
        <v>316</v>
      </c>
      <c r="L2461" s="78"/>
      <c r="M2461" s="78"/>
      <c r="N2461" s="78"/>
      <c r="O2461" s="149"/>
    </row>
    <row r="2462" spans="1:15" ht="15" customHeight="1" x14ac:dyDescent="0.35">
      <c r="A2462" s="201" t="s">
        <v>691</v>
      </c>
      <c r="B2462" s="207" t="s">
        <v>692</v>
      </c>
      <c r="C2462" s="208" t="s">
        <v>286</v>
      </c>
      <c r="D2462" s="207" t="s">
        <v>287</v>
      </c>
      <c r="E2462" s="207" t="s">
        <v>349</v>
      </c>
      <c r="F2462" s="207" t="s">
        <v>350</v>
      </c>
      <c r="G2462" s="207" t="s">
        <v>81</v>
      </c>
      <c r="H2462" s="207" t="s">
        <v>328</v>
      </c>
      <c r="I2462" s="209">
        <v>-1839380.17</v>
      </c>
      <c r="J2462" s="204"/>
      <c r="K2462" s="210" t="s">
        <v>296</v>
      </c>
      <c r="L2462" s="78"/>
      <c r="M2462" s="78"/>
      <c r="N2462" s="78"/>
      <c r="O2462" s="149"/>
    </row>
    <row r="2463" spans="1:15" ht="15" customHeight="1" x14ac:dyDescent="0.35">
      <c r="A2463" s="201" t="s">
        <v>691</v>
      </c>
      <c r="B2463" s="207" t="s">
        <v>692</v>
      </c>
      <c r="C2463" s="208" t="s">
        <v>286</v>
      </c>
      <c r="D2463" s="207" t="s">
        <v>287</v>
      </c>
      <c r="E2463" s="207" t="s">
        <v>693</v>
      </c>
      <c r="F2463" s="207" t="s">
        <v>694</v>
      </c>
      <c r="G2463" s="207" t="s">
        <v>81</v>
      </c>
      <c r="H2463" s="207" t="s">
        <v>328</v>
      </c>
      <c r="I2463" s="209">
        <v>41547399.82</v>
      </c>
      <c r="J2463" s="204"/>
      <c r="K2463" s="210" t="s">
        <v>296</v>
      </c>
      <c r="L2463" s="78"/>
      <c r="M2463" s="78"/>
      <c r="N2463" s="78"/>
      <c r="O2463" s="149"/>
    </row>
    <row r="2464" spans="1:15" ht="15" customHeight="1" x14ac:dyDescent="0.35">
      <c r="A2464" s="201" t="s">
        <v>691</v>
      </c>
      <c r="B2464" s="207" t="s">
        <v>692</v>
      </c>
      <c r="C2464" s="208" t="s">
        <v>286</v>
      </c>
      <c r="D2464" s="207" t="s">
        <v>287</v>
      </c>
      <c r="E2464" s="207" t="s">
        <v>355</v>
      </c>
      <c r="F2464" s="207" t="s">
        <v>356</v>
      </c>
      <c r="G2464" s="207" t="s">
        <v>81</v>
      </c>
      <c r="H2464" s="207" t="s">
        <v>328</v>
      </c>
      <c r="I2464" s="209">
        <v>5373076.5800000001</v>
      </c>
      <c r="J2464" s="204"/>
      <c r="K2464" s="210" t="s">
        <v>301</v>
      </c>
      <c r="L2464" s="78"/>
      <c r="M2464" s="78"/>
      <c r="N2464" s="78"/>
      <c r="O2464" s="149"/>
    </row>
    <row r="2465" spans="1:15" ht="15" customHeight="1" x14ac:dyDescent="0.35">
      <c r="A2465" s="201" t="s">
        <v>691</v>
      </c>
      <c r="B2465" s="207" t="s">
        <v>692</v>
      </c>
      <c r="C2465" s="208" t="s">
        <v>286</v>
      </c>
      <c r="D2465" s="207" t="s">
        <v>287</v>
      </c>
      <c r="E2465" s="207" t="s">
        <v>695</v>
      </c>
      <c r="F2465" s="207" t="s">
        <v>696</v>
      </c>
      <c r="G2465" s="207" t="s">
        <v>81</v>
      </c>
      <c r="H2465" s="207" t="s">
        <v>328</v>
      </c>
      <c r="I2465" s="209">
        <v>57074.66</v>
      </c>
      <c r="J2465" s="204"/>
      <c r="K2465" s="210" t="s">
        <v>292</v>
      </c>
      <c r="L2465" s="78"/>
      <c r="M2465" s="78"/>
      <c r="N2465" s="78"/>
      <c r="O2465" s="149"/>
    </row>
    <row r="2466" spans="1:15" ht="15" customHeight="1" x14ac:dyDescent="0.35">
      <c r="A2466" s="201" t="s">
        <v>691</v>
      </c>
      <c r="B2466" s="207" t="s">
        <v>692</v>
      </c>
      <c r="C2466" s="208" t="s">
        <v>286</v>
      </c>
      <c r="D2466" s="207" t="s">
        <v>287</v>
      </c>
      <c r="E2466" s="207" t="s">
        <v>697</v>
      </c>
      <c r="F2466" s="207" t="s">
        <v>698</v>
      </c>
      <c r="G2466" s="207" t="s">
        <v>81</v>
      </c>
      <c r="H2466" s="207" t="s">
        <v>328</v>
      </c>
      <c r="I2466" s="209">
        <v>133928.01999999999</v>
      </c>
      <c r="J2466" s="204"/>
      <c r="K2466" s="210" t="s">
        <v>292</v>
      </c>
      <c r="L2466" s="78"/>
      <c r="M2466" s="78"/>
      <c r="N2466" s="78"/>
      <c r="O2466" s="149"/>
    </row>
    <row r="2467" spans="1:15" ht="15" customHeight="1" x14ac:dyDescent="0.35">
      <c r="A2467" s="201" t="s">
        <v>691</v>
      </c>
      <c r="B2467" s="207" t="s">
        <v>692</v>
      </c>
      <c r="C2467" s="208" t="s">
        <v>286</v>
      </c>
      <c r="D2467" s="207" t="s">
        <v>287</v>
      </c>
      <c r="E2467" s="207" t="s">
        <v>403</v>
      </c>
      <c r="F2467" s="207" t="s">
        <v>404</v>
      </c>
      <c r="G2467" s="207" t="s">
        <v>81</v>
      </c>
      <c r="H2467" s="207" t="s">
        <v>328</v>
      </c>
      <c r="I2467" s="209">
        <v>-22254.19</v>
      </c>
      <c r="J2467" s="204"/>
      <c r="K2467" s="210" t="s">
        <v>316</v>
      </c>
      <c r="L2467" s="78"/>
      <c r="M2467" s="78"/>
      <c r="N2467" s="78"/>
      <c r="O2467" s="149"/>
    </row>
    <row r="2468" spans="1:15" ht="15" customHeight="1" x14ac:dyDescent="0.35">
      <c r="A2468" s="201" t="s">
        <v>691</v>
      </c>
      <c r="B2468" s="207" t="s">
        <v>692</v>
      </c>
      <c r="C2468" s="208" t="s">
        <v>458</v>
      </c>
      <c r="D2468" s="207" t="s">
        <v>459</v>
      </c>
      <c r="E2468" s="207" t="s">
        <v>693</v>
      </c>
      <c r="F2468" s="207" t="s">
        <v>694</v>
      </c>
      <c r="G2468" s="207" t="s">
        <v>81</v>
      </c>
      <c r="H2468" s="207" t="s">
        <v>328</v>
      </c>
      <c r="I2468" s="209">
        <v>14610.61</v>
      </c>
      <c r="J2468" s="204"/>
      <c r="K2468" s="210" t="s">
        <v>296</v>
      </c>
      <c r="L2468" s="78"/>
      <c r="M2468" s="78"/>
      <c r="N2468" s="78"/>
      <c r="O2468" s="149"/>
    </row>
    <row r="2469" spans="1:15" ht="15" customHeight="1" x14ac:dyDescent="0.35">
      <c r="A2469" s="201" t="s">
        <v>699</v>
      </c>
      <c r="B2469" s="207" t="s">
        <v>700</v>
      </c>
      <c r="C2469" s="208" t="s">
        <v>286</v>
      </c>
      <c r="D2469" s="207" t="s">
        <v>287</v>
      </c>
      <c r="E2469" s="207" t="s">
        <v>701</v>
      </c>
      <c r="F2469" s="207" t="s">
        <v>700</v>
      </c>
      <c r="G2469" s="207" t="s">
        <v>81</v>
      </c>
      <c r="H2469" s="207" t="s">
        <v>328</v>
      </c>
      <c r="I2469" s="209">
        <v>771093.56</v>
      </c>
      <c r="J2469" s="204"/>
      <c r="K2469" s="210" t="s">
        <v>322</v>
      </c>
      <c r="L2469" s="78"/>
      <c r="M2469" s="78"/>
      <c r="N2469" s="78"/>
      <c r="O2469" s="149"/>
    </row>
    <row r="2470" spans="1:15" ht="15" customHeight="1" x14ac:dyDescent="0.35">
      <c r="I2470" s="200"/>
    </row>
  </sheetData>
  <autoFilter ref="A3:O2470" xr:uid="{00000000-0001-0000-0300-000000000000}"/>
  <phoneticPr fontId="39" type="noConversion"/>
  <conditionalFormatting sqref="J4:J2469">
    <cfRule type="expression" dxfId="9" priority="5">
      <formula>AND(COUNTA($L4,$M4,$N4)&gt;0,$J4&lt;&gt;SUM($L4:$N4))</formula>
    </cfRule>
  </conditionalFormatting>
  <conditionalFormatting sqref="K4:K50000">
    <cfRule type="expression" dxfId="8" priority="7">
      <formula>AND($I4&lt;&gt;"",LEN(TRIM($K4))=0)</formula>
    </cfRule>
  </conditionalFormatting>
  <conditionalFormatting sqref="O4:O2469">
    <cfRule type="expression" dxfId="7" priority="6">
      <formula>AND($O4="",OR(COUNTA($L4,$M4,$N4)&gt;0,COUNTA($J4)&gt;0))</formula>
    </cfRule>
  </conditionalFormatting>
  <conditionalFormatting sqref="R4:R28">
    <cfRule type="duplicateValues" dxfId="6" priority="12"/>
  </conditionalFormatting>
  <conditionalFormatting sqref="U4:U21">
    <cfRule type="duplicateValues" dxfId="5" priority="8"/>
  </conditionalFormatting>
  <conditionalFormatting sqref="U22:U27">
    <cfRule type="duplicateValues" dxfId="4" priority="10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2386 O2380 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K2469 K2380:K2381 K2386:K2387 K2412:K2413 K2467 K2401:K2403 K2408 K2415:K2416 K2461 K4:K2377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1847"/>
  <sheetViews>
    <sheetView showGridLines="0" topLeftCell="E1" zoomScale="85" zoomScaleNormal="85" workbookViewId="0">
      <pane ySplit="3" topLeftCell="A4" activePane="bottomLeft" state="frozen"/>
      <selection activeCell="O1" sqref="O1"/>
      <selection pane="bottomLeft" activeCell="J20" sqref="J20"/>
    </sheetView>
  </sheetViews>
  <sheetFormatPr baseColWidth="10" defaultColWidth="8.81640625" defaultRowHeight="14.5" x14ac:dyDescent="0.3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8" customWidth="1"/>
    <col min="7" max="7" width="12.54296875" customWidth="1"/>
    <col min="8" max="8" width="32.453125" customWidth="1"/>
    <col min="9" max="9" width="18.81640625" customWidth="1"/>
    <col min="10" max="10" width="28.81640625" customWidth="1"/>
    <col min="11" max="11" width="28" customWidth="1"/>
    <col min="12" max="13" width="28" hidden="1" customWidth="1"/>
    <col min="14" max="14" width="30.1796875" hidden="1" customWidth="1"/>
    <col min="15" max="15" width="30.453125" customWidth="1"/>
    <col min="19" max="19" width="34" customWidth="1"/>
    <col min="20" max="20" width="21.81640625" customWidth="1"/>
    <col min="22" max="22" width="18.81640625" customWidth="1"/>
    <col min="23" max="23" width="9" bestFit="1" customWidth="1"/>
    <col min="24" max="24" width="9.54296875" bestFit="1" customWidth="1"/>
    <col min="25" max="25" width="9.453125" bestFit="1" customWidth="1"/>
  </cols>
  <sheetData>
    <row r="1" spans="1:25" ht="26.15" customHeight="1" x14ac:dyDescent="0.35">
      <c r="A1" s="263" t="s">
        <v>702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56"/>
      <c r="O1" s="56"/>
    </row>
    <row r="2" spans="1:25" ht="40.75" customHeight="1" thickBot="1" x14ac:dyDescent="0.4">
      <c r="A2" s="88" t="s">
        <v>259</v>
      </c>
      <c r="B2" s="8"/>
      <c r="C2" s="8"/>
      <c r="D2" s="8"/>
      <c r="E2" s="8"/>
      <c r="F2" s="8"/>
      <c r="G2" s="8"/>
      <c r="H2" s="8"/>
      <c r="I2" s="8" t="s">
        <v>260</v>
      </c>
      <c r="J2" s="8" t="s">
        <v>260</v>
      </c>
      <c r="K2" s="8"/>
      <c r="L2" s="8" t="s">
        <v>261</v>
      </c>
      <c r="M2" s="8" t="s">
        <v>261</v>
      </c>
      <c r="N2" s="8" t="s">
        <v>262</v>
      </c>
      <c r="O2" s="8"/>
      <c r="S2" s="61" t="s">
        <v>703</v>
      </c>
      <c r="T2" s="61"/>
      <c r="U2" s="61"/>
      <c r="V2" s="61"/>
      <c r="W2" s="61"/>
      <c r="X2" s="61"/>
      <c r="Y2" s="61"/>
    </row>
    <row r="3" spans="1:25" ht="92.5" customHeight="1" thickBot="1" x14ac:dyDescent="0.4">
      <c r="A3" s="8" t="s">
        <v>263</v>
      </c>
      <c r="B3" s="8" t="s">
        <v>264</v>
      </c>
      <c r="C3" s="8" t="s">
        <v>265</v>
      </c>
      <c r="D3" s="8" t="s">
        <v>266</v>
      </c>
      <c r="E3" s="8" t="s">
        <v>267</v>
      </c>
      <c r="F3" s="8" t="s">
        <v>268</v>
      </c>
      <c r="G3" s="8" t="s">
        <v>704</v>
      </c>
      <c r="H3" s="8" t="s">
        <v>705</v>
      </c>
      <c r="I3" s="8" t="s">
        <v>706</v>
      </c>
      <c r="J3" s="146" t="s">
        <v>272</v>
      </c>
      <c r="K3" s="147" t="s">
        <v>707</v>
      </c>
      <c r="L3" s="8" t="s">
        <v>274</v>
      </c>
      <c r="M3" s="8" t="s">
        <v>275</v>
      </c>
      <c r="N3" s="8" t="s">
        <v>276</v>
      </c>
      <c r="O3" s="8" t="s">
        <v>277</v>
      </c>
      <c r="S3" s="191" t="s">
        <v>708</v>
      </c>
      <c r="T3" s="192" t="s">
        <v>279</v>
      </c>
      <c r="V3" s="175" t="s">
        <v>280</v>
      </c>
      <c r="W3" s="47" t="s">
        <v>281</v>
      </c>
      <c r="X3" s="47" t="s">
        <v>282</v>
      </c>
      <c r="Y3" s="47" t="s">
        <v>283</v>
      </c>
    </row>
    <row r="4" spans="1:25" ht="15" customHeight="1" x14ac:dyDescent="0.35">
      <c r="A4" s="212" t="s">
        <v>284</v>
      </c>
      <c r="B4" s="212" t="s">
        <v>285</v>
      </c>
      <c r="C4" s="212" t="s">
        <v>709</v>
      </c>
      <c r="D4" s="212" t="s">
        <v>710</v>
      </c>
      <c r="E4" s="212" t="s">
        <v>297</v>
      </c>
      <c r="F4" s="212" t="s">
        <v>298</v>
      </c>
      <c r="G4" s="212" t="s">
        <v>302</v>
      </c>
      <c r="H4" s="212" t="s">
        <v>303</v>
      </c>
      <c r="I4" s="213">
        <v>436.92</v>
      </c>
      <c r="J4" s="204"/>
      <c r="K4" s="214" t="s">
        <v>292</v>
      </c>
      <c r="L4" s="78"/>
      <c r="M4" s="78"/>
      <c r="N4" s="78"/>
      <c r="O4" s="149"/>
      <c r="S4" s="173" t="s">
        <v>293</v>
      </c>
      <c r="T4" s="66">
        <f t="shared" ref="T4:T26" si="0">IFERROR(SUMIF(K$4:K$20000,$S4,I$4:I$20000),0)+IFERROR(SUMIF(K$4:K$20000,$S4,J$4:J$20000),0)</f>
        <v>21257557.669999998</v>
      </c>
      <c r="V4" s="16" t="s">
        <v>293</v>
      </c>
      <c r="W4" s="58">
        <f t="shared" ref="W4:W27" si="1">+IFERROR(SUMIF(K$4:K$20000,S4,L$4:L$20000),0)</f>
        <v>0</v>
      </c>
      <c r="X4" s="59">
        <f t="shared" ref="X4:X27" si="2">+IFERROR(SUMIF(K$4:K$20000,S4,M$4:M$20000),0)</f>
        <v>0</v>
      </c>
      <c r="Y4" s="60">
        <f t="shared" ref="Y4:Y27" si="3">+IFERROR(SUMIF(K$4:K$20000,S4,N$4:N$20000),0)</f>
        <v>0</v>
      </c>
    </row>
    <row r="5" spans="1:25" ht="15" customHeight="1" x14ac:dyDescent="0.35">
      <c r="A5" s="212" t="s">
        <v>284</v>
      </c>
      <c r="B5" s="212" t="s">
        <v>285</v>
      </c>
      <c r="C5" s="212" t="s">
        <v>709</v>
      </c>
      <c r="D5" s="212" t="s">
        <v>710</v>
      </c>
      <c r="E5" s="212" t="s">
        <v>297</v>
      </c>
      <c r="F5" s="212" t="s">
        <v>298</v>
      </c>
      <c r="G5" s="212" t="s">
        <v>711</v>
      </c>
      <c r="H5" s="212" t="s">
        <v>712</v>
      </c>
      <c r="I5" s="213">
        <v>199880.81</v>
      </c>
      <c r="J5" s="204"/>
      <c r="K5" s="214" t="s">
        <v>292</v>
      </c>
      <c r="L5" s="78"/>
      <c r="M5" s="78"/>
      <c r="N5" s="78"/>
      <c r="O5" s="149"/>
      <c r="S5" s="63" t="s">
        <v>296</v>
      </c>
      <c r="T5" s="66">
        <f t="shared" si="0"/>
        <v>5077815.5500000007</v>
      </c>
      <c r="V5" s="21" t="s">
        <v>296</v>
      </c>
      <c r="W5" s="58">
        <f t="shared" si="1"/>
        <v>0</v>
      </c>
      <c r="X5" s="59">
        <f t="shared" si="2"/>
        <v>0</v>
      </c>
      <c r="Y5" s="60">
        <f t="shared" si="3"/>
        <v>0</v>
      </c>
    </row>
    <row r="6" spans="1:25" ht="15" customHeight="1" x14ac:dyDescent="0.35">
      <c r="A6" s="212" t="s">
        <v>284</v>
      </c>
      <c r="B6" s="212" t="s">
        <v>285</v>
      </c>
      <c r="C6" s="212" t="s">
        <v>709</v>
      </c>
      <c r="D6" s="212" t="s">
        <v>710</v>
      </c>
      <c r="E6" s="212" t="s">
        <v>297</v>
      </c>
      <c r="F6" s="212" t="s">
        <v>298</v>
      </c>
      <c r="G6" s="212" t="s">
        <v>713</v>
      </c>
      <c r="H6" s="212" t="s">
        <v>714</v>
      </c>
      <c r="I6" s="213">
        <v>27573.55</v>
      </c>
      <c r="J6" s="204"/>
      <c r="K6" s="214" t="s">
        <v>292</v>
      </c>
      <c r="L6" s="78"/>
      <c r="M6" s="78"/>
      <c r="N6" s="78"/>
      <c r="O6" s="149"/>
      <c r="S6" s="62" t="s">
        <v>301</v>
      </c>
      <c r="T6" s="66">
        <f t="shared" si="0"/>
        <v>3920046.2700000005</v>
      </c>
      <c r="V6" s="16" t="s">
        <v>301</v>
      </c>
      <c r="W6" s="58">
        <f t="shared" si="1"/>
        <v>0</v>
      </c>
      <c r="X6" s="59">
        <f t="shared" si="2"/>
        <v>0</v>
      </c>
      <c r="Y6" s="60">
        <f t="shared" si="3"/>
        <v>0</v>
      </c>
    </row>
    <row r="7" spans="1:25" ht="15" customHeight="1" x14ac:dyDescent="0.35">
      <c r="A7" s="212" t="s">
        <v>284</v>
      </c>
      <c r="B7" s="212" t="s">
        <v>285</v>
      </c>
      <c r="C7" s="212" t="s">
        <v>709</v>
      </c>
      <c r="D7" s="212" t="s">
        <v>710</v>
      </c>
      <c r="E7" s="212" t="s">
        <v>312</v>
      </c>
      <c r="F7" s="212" t="s">
        <v>313</v>
      </c>
      <c r="G7" s="212" t="s">
        <v>302</v>
      </c>
      <c r="H7" s="212" t="s">
        <v>303</v>
      </c>
      <c r="I7" s="213">
        <v>109.23</v>
      </c>
      <c r="J7" s="204"/>
      <c r="K7" s="214" t="s">
        <v>306</v>
      </c>
      <c r="L7" s="78"/>
      <c r="M7" s="78"/>
      <c r="N7" s="78"/>
      <c r="O7" s="149"/>
      <c r="S7" s="63" t="s">
        <v>292</v>
      </c>
      <c r="T7" s="66">
        <f t="shared" si="0"/>
        <v>33665004.549999982</v>
      </c>
      <c r="V7" s="21" t="s">
        <v>292</v>
      </c>
      <c r="W7" s="58">
        <f t="shared" si="1"/>
        <v>0</v>
      </c>
      <c r="X7" s="59">
        <f t="shared" si="2"/>
        <v>0</v>
      </c>
      <c r="Y7" s="60">
        <f t="shared" si="3"/>
        <v>0</v>
      </c>
    </row>
    <row r="8" spans="1:25" ht="15" customHeight="1" x14ac:dyDescent="0.35">
      <c r="A8" s="212" t="s">
        <v>284</v>
      </c>
      <c r="B8" s="212" t="s">
        <v>285</v>
      </c>
      <c r="C8" s="212" t="s">
        <v>709</v>
      </c>
      <c r="D8" s="212" t="s">
        <v>710</v>
      </c>
      <c r="E8" s="212" t="s">
        <v>312</v>
      </c>
      <c r="F8" s="212" t="s">
        <v>313</v>
      </c>
      <c r="G8" s="212" t="s">
        <v>711</v>
      </c>
      <c r="H8" s="212" t="s">
        <v>712</v>
      </c>
      <c r="I8" s="213">
        <v>49970.2</v>
      </c>
      <c r="J8" s="204"/>
      <c r="K8" s="214" t="s">
        <v>306</v>
      </c>
      <c r="L8" s="78"/>
      <c r="M8" s="78"/>
      <c r="N8" s="78"/>
      <c r="O8" s="149"/>
      <c r="S8" s="62" t="s">
        <v>306</v>
      </c>
      <c r="T8" s="66">
        <f t="shared" si="0"/>
        <v>8045790.7899999935</v>
      </c>
      <c r="V8" s="16" t="s">
        <v>306</v>
      </c>
      <c r="W8" s="58">
        <f t="shared" si="1"/>
        <v>0</v>
      </c>
      <c r="X8" s="59">
        <f t="shared" si="2"/>
        <v>0</v>
      </c>
      <c r="Y8" s="60">
        <f t="shared" si="3"/>
        <v>0</v>
      </c>
    </row>
    <row r="9" spans="1:25" ht="15" customHeight="1" x14ac:dyDescent="0.35">
      <c r="A9" s="212" t="s">
        <v>284</v>
      </c>
      <c r="B9" s="212" t="s">
        <v>285</v>
      </c>
      <c r="C9" s="212" t="s">
        <v>709</v>
      </c>
      <c r="D9" s="212" t="s">
        <v>710</v>
      </c>
      <c r="E9" s="212" t="s">
        <v>312</v>
      </c>
      <c r="F9" s="212" t="s">
        <v>313</v>
      </c>
      <c r="G9" s="212" t="s">
        <v>713</v>
      </c>
      <c r="H9" s="212" t="s">
        <v>714</v>
      </c>
      <c r="I9" s="213">
        <v>6893.38</v>
      </c>
      <c r="J9" s="204"/>
      <c r="K9" s="214" t="s">
        <v>306</v>
      </c>
      <c r="L9" s="78"/>
      <c r="M9" s="78"/>
      <c r="N9" s="78"/>
      <c r="O9" s="149"/>
      <c r="S9" s="63" t="s">
        <v>311</v>
      </c>
      <c r="T9" s="66">
        <f t="shared" si="0"/>
        <v>-1372744.41</v>
      </c>
      <c r="V9" s="21" t="s">
        <v>715</v>
      </c>
      <c r="W9" s="58">
        <f t="shared" si="1"/>
        <v>0</v>
      </c>
      <c r="X9" s="59">
        <f t="shared" si="2"/>
        <v>0</v>
      </c>
      <c r="Y9" s="60">
        <f t="shared" si="3"/>
        <v>0</v>
      </c>
    </row>
    <row r="10" spans="1:25" ht="15" customHeight="1" x14ac:dyDescent="0.35">
      <c r="A10" s="212" t="s">
        <v>284</v>
      </c>
      <c r="B10" s="212" t="s">
        <v>285</v>
      </c>
      <c r="C10" s="212" t="s">
        <v>709</v>
      </c>
      <c r="D10" s="212" t="s">
        <v>710</v>
      </c>
      <c r="E10" s="212" t="s">
        <v>320</v>
      </c>
      <c r="F10" s="212" t="s">
        <v>313</v>
      </c>
      <c r="G10" s="212" t="s">
        <v>302</v>
      </c>
      <c r="H10" s="212" t="s">
        <v>303</v>
      </c>
      <c r="I10" s="213">
        <v>-109.23</v>
      </c>
      <c r="J10" s="204"/>
      <c r="K10" s="214" t="s">
        <v>314</v>
      </c>
      <c r="L10" s="78"/>
      <c r="M10" s="78"/>
      <c r="N10" s="78"/>
      <c r="O10" s="149"/>
      <c r="S10" s="62" t="s">
        <v>314</v>
      </c>
      <c r="T10" s="66">
        <f t="shared" si="0"/>
        <v>-8045790.7899999935</v>
      </c>
      <c r="V10" s="16" t="s">
        <v>314</v>
      </c>
      <c r="W10" s="58">
        <f t="shared" si="1"/>
        <v>0</v>
      </c>
      <c r="X10" s="59">
        <f t="shared" si="2"/>
        <v>0</v>
      </c>
      <c r="Y10" s="60">
        <f t="shared" si="3"/>
        <v>0</v>
      </c>
    </row>
    <row r="11" spans="1:25" ht="15" customHeight="1" x14ac:dyDescent="0.35">
      <c r="A11" s="212" t="s">
        <v>284</v>
      </c>
      <c r="B11" s="212" t="s">
        <v>285</v>
      </c>
      <c r="C11" s="212" t="s">
        <v>709</v>
      </c>
      <c r="D11" s="212" t="s">
        <v>710</v>
      </c>
      <c r="E11" s="212" t="s">
        <v>320</v>
      </c>
      <c r="F11" s="212" t="s">
        <v>313</v>
      </c>
      <c r="G11" s="212" t="s">
        <v>711</v>
      </c>
      <c r="H11" s="212" t="s">
        <v>712</v>
      </c>
      <c r="I11" s="213">
        <v>-49970.2</v>
      </c>
      <c r="J11" s="204"/>
      <c r="K11" s="214" t="s">
        <v>314</v>
      </c>
      <c r="L11" s="78"/>
      <c r="M11" s="78"/>
      <c r="N11" s="78"/>
      <c r="O11" s="149"/>
      <c r="S11" s="65" t="s">
        <v>315</v>
      </c>
      <c r="T11" s="66">
        <f t="shared" si="0"/>
        <v>0</v>
      </c>
      <c r="V11" s="21" t="s">
        <v>315</v>
      </c>
      <c r="W11" s="58">
        <f t="shared" si="1"/>
        <v>0</v>
      </c>
      <c r="X11" s="59">
        <f t="shared" si="2"/>
        <v>0</v>
      </c>
      <c r="Y11" s="60">
        <f t="shared" si="3"/>
        <v>0</v>
      </c>
    </row>
    <row r="12" spans="1:25" ht="15" customHeight="1" thickBot="1" x14ac:dyDescent="0.4">
      <c r="A12" s="212" t="s">
        <v>284</v>
      </c>
      <c r="B12" s="212" t="s">
        <v>285</v>
      </c>
      <c r="C12" s="212" t="s">
        <v>709</v>
      </c>
      <c r="D12" s="212" t="s">
        <v>710</v>
      </c>
      <c r="E12" s="212" t="s">
        <v>320</v>
      </c>
      <c r="F12" s="212" t="s">
        <v>313</v>
      </c>
      <c r="G12" s="212" t="s">
        <v>713</v>
      </c>
      <c r="H12" s="212" t="s">
        <v>714</v>
      </c>
      <c r="I12" s="213">
        <v>-6893.38</v>
      </c>
      <c r="J12" s="204"/>
      <c r="K12" s="214" t="s">
        <v>314</v>
      </c>
      <c r="L12" s="78"/>
      <c r="M12" s="78"/>
      <c r="N12" s="78"/>
      <c r="O12" s="149"/>
      <c r="S12" s="215" t="s">
        <v>316</v>
      </c>
      <c r="T12" s="216">
        <f t="shared" si="0"/>
        <v>-161622.75</v>
      </c>
      <c r="V12" s="16" t="s">
        <v>316</v>
      </c>
      <c r="W12" s="58">
        <f t="shared" si="1"/>
        <v>0</v>
      </c>
      <c r="X12" s="59">
        <f t="shared" si="2"/>
        <v>0</v>
      </c>
      <c r="Y12" s="60">
        <f t="shared" si="3"/>
        <v>0</v>
      </c>
    </row>
    <row r="13" spans="1:25" ht="15" customHeight="1" x14ac:dyDescent="0.35">
      <c r="A13" s="212" t="s">
        <v>361</v>
      </c>
      <c r="B13" s="212" t="s">
        <v>362</v>
      </c>
      <c r="C13" s="212" t="s">
        <v>709</v>
      </c>
      <c r="D13" s="212" t="s">
        <v>710</v>
      </c>
      <c r="E13" s="212" t="s">
        <v>351</v>
      </c>
      <c r="F13" s="212" t="s">
        <v>352</v>
      </c>
      <c r="G13" s="212" t="s">
        <v>716</v>
      </c>
      <c r="H13" s="212" t="s">
        <v>123</v>
      </c>
      <c r="I13" s="213">
        <v>9.7799999999999994</v>
      </c>
      <c r="J13" s="204"/>
      <c r="K13" s="214" t="s">
        <v>293</v>
      </c>
      <c r="L13" s="78"/>
      <c r="M13" s="78"/>
      <c r="N13" s="78"/>
      <c r="O13" s="149"/>
      <c r="S13" s="173" t="s">
        <v>317</v>
      </c>
      <c r="T13" s="174">
        <f t="shared" si="0"/>
        <v>0</v>
      </c>
      <c r="V13" s="21" t="s">
        <v>317</v>
      </c>
      <c r="W13" s="58">
        <f t="shared" si="1"/>
        <v>0</v>
      </c>
      <c r="X13" s="59">
        <f t="shared" si="2"/>
        <v>0</v>
      </c>
      <c r="Y13" s="60">
        <f t="shared" si="3"/>
        <v>0</v>
      </c>
    </row>
    <row r="14" spans="1:25" ht="15" customHeight="1" x14ac:dyDescent="0.35">
      <c r="A14" s="212" t="s">
        <v>361</v>
      </c>
      <c r="B14" s="212" t="s">
        <v>362</v>
      </c>
      <c r="C14" s="212" t="s">
        <v>709</v>
      </c>
      <c r="D14" s="212" t="s">
        <v>710</v>
      </c>
      <c r="E14" s="212" t="s">
        <v>351</v>
      </c>
      <c r="F14" s="212" t="s">
        <v>352</v>
      </c>
      <c r="G14" s="212" t="s">
        <v>717</v>
      </c>
      <c r="H14" s="212" t="s">
        <v>718</v>
      </c>
      <c r="I14" s="213">
        <v>1.74</v>
      </c>
      <c r="J14" s="204"/>
      <c r="K14" s="214" t="s">
        <v>293</v>
      </c>
      <c r="L14" s="78"/>
      <c r="M14" s="78"/>
      <c r="N14" s="78"/>
      <c r="O14" s="149"/>
      <c r="S14" s="63" t="s">
        <v>318</v>
      </c>
      <c r="T14" s="66">
        <f t="shared" si="0"/>
        <v>0</v>
      </c>
      <c r="V14" s="16" t="s">
        <v>719</v>
      </c>
      <c r="W14" s="58">
        <f t="shared" si="1"/>
        <v>0</v>
      </c>
      <c r="X14" s="59">
        <f t="shared" si="2"/>
        <v>0</v>
      </c>
      <c r="Y14" s="60">
        <f t="shared" si="3"/>
        <v>0</v>
      </c>
    </row>
    <row r="15" spans="1:25" ht="15" customHeight="1" x14ac:dyDescent="0.35">
      <c r="A15" s="212" t="s">
        <v>361</v>
      </c>
      <c r="B15" s="212" t="s">
        <v>362</v>
      </c>
      <c r="C15" s="212" t="s">
        <v>709</v>
      </c>
      <c r="D15" s="212" t="s">
        <v>710</v>
      </c>
      <c r="E15" s="212" t="s">
        <v>353</v>
      </c>
      <c r="F15" s="212" t="s">
        <v>354</v>
      </c>
      <c r="G15" s="212" t="s">
        <v>716</v>
      </c>
      <c r="H15" s="212" t="s">
        <v>123</v>
      </c>
      <c r="I15" s="213">
        <v>-9.7799999999999994</v>
      </c>
      <c r="J15" s="204"/>
      <c r="K15" s="214" t="s">
        <v>293</v>
      </c>
      <c r="L15" s="78"/>
      <c r="M15" s="78"/>
      <c r="N15" s="78"/>
      <c r="O15" s="149"/>
      <c r="S15" s="62" t="s">
        <v>319</v>
      </c>
      <c r="T15" s="66">
        <f t="shared" si="0"/>
        <v>0</v>
      </c>
      <c r="V15" s="21" t="s">
        <v>319</v>
      </c>
      <c r="W15" s="58">
        <f t="shared" si="1"/>
        <v>0</v>
      </c>
      <c r="X15" s="59">
        <f t="shared" si="2"/>
        <v>0</v>
      </c>
      <c r="Y15" s="60">
        <f t="shared" si="3"/>
        <v>0</v>
      </c>
    </row>
    <row r="16" spans="1:25" ht="15" customHeight="1" x14ac:dyDescent="0.35">
      <c r="A16" s="212" t="s">
        <v>361</v>
      </c>
      <c r="B16" s="212" t="s">
        <v>362</v>
      </c>
      <c r="C16" s="212" t="s">
        <v>709</v>
      </c>
      <c r="D16" s="212" t="s">
        <v>710</v>
      </c>
      <c r="E16" s="212" t="s">
        <v>353</v>
      </c>
      <c r="F16" s="212" t="s">
        <v>354</v>
      </c>
      <c r="G16" s="212" t="s">
        <v>717</v>
      </c>
      <c r="H16" s="212" t="s">
        <v>718</v>
      </c>
      <c r="I16" s="213">
        <v>-1.74</v>
      </c>
      <c r="J16" s="204"/>
      <c r="K16" s="214" t="s">
        <v>293</v>
      </c>
      <c r="L16" s="78"/>
      <c r="M16" s="78"/>
      <c r="N16" s="78"/>
      <c r="O16" s="149"/>
      <c r="S16" s="63" t="s">
        <v>321</v>
      </c>
      <c r="T16" s="66">
        <f t="shared" si="0"/>
        <v>0</v>
      </c>
      <c r="V16" s="45" t="s">
        <v>321</v>
      </c>
      <c r="W16" s="58">
        <f t="shared" si="1"/>
        <v>0</v>
      </c>
      <c r="X16" s="59">
        <f t="shared" si="2"/>
        <v>0</v>
      </c>
      <c r="Y16" s="60">
        <f t="shared" si="3"/>
        <v>0</v>
      </c>
    </row>
    <row r="17" spans="1:25" ht="15" customHeight="1" x14ac:dyDescent="0.35">
      <c r="A17" s="212" t="s">
        <v>361</v>
      </c>
      <c r="B17" s="212" t="s">
        <v>362</v>
      </c>
      <c r="C17" s="212" t="s">
        <v>709</v>
      </c>
      <c r="D17" s="212" t="s">
        <v>710</v>
      </c>
      <c r="E17" s="212" t="s">
        <v>355</v>
      </c>
      <c r="F17" s="212" t="s">
        <v>356</v>
      </c>
      <c r="G17" s="212" t="s">
        <v>716</v>
      </c>
      <c r="H17" s="212" t="s">
        <v>123</v>
      </c>
      <c r="I17" s="213">
        <v>1.38</v>
      </c>
      <c r="J17" s="204"/>
      <c r="K17" s="214" t="s">
        <v>301</v>
      </c>
      <c r="L17" s="78"/>
      <c r="M17" s="78"/>
      <c r="N17" s="78"/>
      <c r="O17" s="149"/>
      <c r="S17" s="64" t="s">
        <v>322</v>
      </c>
      <c r="T17" s="66">
        <f t="shared" si="0"/>
        <v>28752859.010000002</v>
      </c>
      <c r="V17" s="46" t="s">
        <v>335</v>
      </c>
      <c r="W17" s="58">
        <f t="shared" si="1"/>
        <v>0</v>
      </c>
      <c r="X17" s="59">
        <f t="shared" si="2"/>
        <v>0</v>
      </c>
      <c r="Y17" s="60">
        <f t="shared" si="3"/>
        <v>0</v>
      </c>
    </row>
    <row r="18" spans="1:25" ht="15" customHeight="1" x14ac:dyDescent="0.35">
      <c r="A18" s="212" t="s">
        <v>361</v>
      </c>
      <c r="B18" s="212" t="s">
        <v>362</v>
      </c>
      <c r="C18" s="212" t="s">
        <v>709</v>
      </c>
      <c r="D18" s="212" t="s">
        <v>710</v>
      </c>
      <c r="E18" s="212" t="s">
        <v>355</v>
      </c>
      <c r="F18" s="212" t="s">
        <v>356</v>
      </c>
      <c r="G18" s="212" t="s">
        <v>717</v>
      </c>
      <c r="H18" s="212" t="s">
        <v>718</v>
      </c>
      <c r="I18" s="213">
        <v>0.24</v>
      </c>
      <c r="J18" s="204"/>
      <c r="K18" s="214" t="s">
        <v>301</v>
      </c>
      <c r="L18" s="78"/>
      <c r="M18" s="78"/>
      <c r="N18" s="78"/>
      <c r="O18" s="149"/>
      <c r="S18" s="65" t="s">
        <v>323</v>
      </c>
      <c r="T18" s="66">
        <f t="shared" si="0"/>
        <v>0</v>
      </c>
      <c r="V18" s="46" t="s">
        <v>720</v>
      </c>
      <c r="W18" s="58">
        <f t="shared" si="1"/>
        <v>0</v>
      </c>
      <c r="X18" s="59">
        <f t="shared" si="2"/>
        <v>0</v>
      </c>
      <c r="Y18" s="60">
        <f t="shared" si="3"/>
        <v>0</v>
      </c>
    </row>
    <row r="19" spans="1:25" ht="15" customHeight="1" x14ac:dyDescent="0.35">
      <c r="A19" s="212" t="s">
        <v>721</v>
      </c>
      <c r="B19" s="212" t="s">
        <v>722</v>
      </c>
      <c r="C19" s="212" t="s">
        <v>709</v>
      </c>
      <c r="D19" s="212" t="s">
        <v>710</v>
      </c>
      <c r="E19" s="212" t="s">
        <v>345</v>
      </c>
      <c r="F19" s="212" t="s">
        <v>346</v>
      </c>
      <c r="G19" s="212" t="s">
        <v>81</v>
      </c>
      <c r="H19" s="212" t="s">
        <v>328</v>
      </c>
      <c r="I19" s="213">
        <v>2559200</v>
      </c>
      <c r="J19" s="204"/>
      <c r="K19" s="214" t="s">
        <v>293</v>
      </c>
      <c r="L19" s="78"/>
      <c r="M19" s="78"/>
      <c r="N19" s="78"/>
      <c r="O19" s="149"/>
      <c r="S19" s="65" t="s">
        <v>119</v>
      </c>
      <c r="T19" s="66">
        <f t="shared" si="0"/>
        <v>0</v>
      </c>
      <c r="V19" s="46" t="s">
        <v>322</v>
      </c>
      <c r="W19" s="58">
        <f t="shared" si="1"/>
        <v>0</v>
      </c>
      <c r="X19" s="59">
        <f t="shared" si="2"/>
        <v>0</v>
      </c>
      <c r="Y19" s="60">
        <f t="shared" si="3"/>
        <v>0</v>
      </c>
    </row>
    <row r="20" spans="1:25" ht="15" customHeight="1" x14ac:dyDescent="0.35">
      <c r="A20" s="212" t="s">
        <v>721</v>
      </c>
      <c r="B20" s="212" t="s">
        <v>722</v>
      </c>
      <c r="C20" s="212" t="s">
        <v>709</v>
      </c>
      <c r="D20" s="212" t="s">
        <v>710</v>
      </c>
      <c r="E20" s="212" t="s">
        <v>349</v>
      </c>
      <c r="F20" s="212" t="s">
        <v>350</v>
      </c>
      <c r="G20" s="212" t="s">
        <v>81</v>
      </c>
      <c r="H20" s="212" t="s">
        <v>328</v>
      </c>
      <c r="I20" s="213">
        <v>326755</v>
      </c>
      <c r="J20" s="204"/>
      <c r="K20" s="214" t="s">
        <v>296</v>
      </c>
      <c r="L20" s="78"/>
      <c r="M20" s="78"/>
      <c r="N20" s="78"/>
      <c r="O20" s="149"/>
      <c r="S20" s="65" t="s">
        <v>324</v>
      </c>
      <c r="T20" s="66">
        <f t="shared" si="0"/>
        <v>0</v>
      </c>
      <c r="V20" s="46" t="s">
        <v>723</v>
      </c>
      <c r="W20" s="58">
        <f t="shared" si="1"/>
        <v>0</v>
      </c>
      <c r="X20" s="59">
        <f t="shared" si="2"/>
        <v>0</v>
      </c>
      <c r="Y20" s="60">
        <f t="shared" si="3"/>
        <v>0</v>
      </c>
    </row>
    <row r="21" spans="1:25" ht="15" customHeight="1" x14ac:dyDescent="0.35">
      <c r="A21" s="212" t="s">
        <v>721</v>
      </c>
      <c r="B21" s="212" t="s">
        <v>722</v>
      </c>
      <c r="C21" s="212" t="s">
        <v>709</v>
      </c>
      <c r="D21" s="212" t="s">
        <v>710</v>
      </c>
      <c r="E21" s="212" t="s">
        <v>355</v>
      </c>
      <c r="F21" s="212" t="s">
        <v>356</v>
      </c>
      <c r="G21" s="212" t="s">
        <v>81</v>
      </c>
      <c r="H21" s="212" t="s">
        <v>328</v>
      </c>
      <c r="I21" s="213">
        <v>406919.65</v>
      </c>
      <c r="J21" s="204"/>
      <c r="K21" s="214" t="s">
        <v>301</v>
      </c>
      <c r="L21" s="78"/>
      <c r="M21" s="78"/>
      <c r="N21" s="78"/>
      <c r="O21" s="149"/>
      <c r="S21" s="65" t="s">
        <v>325</v>
      </c>
      <c r="T21" s="66">
        <f t="shared" si="0"/>
        <v>327460.62000000011</v>
      </c>
      <c r="V21" s="46" t="s">
        <v>724</v>
      </c>
      <c r="W21" s="58">
        <f t="shared" si="1"/>
        <v>0</v>
      </c>
      <c r="X21" s="59">
        <f t="shared" si="2"/>
        <v>0</v>
      </c>
      <c r="Y21" s="60">
        <f t="shared" si="3"/>
        <v>0</v>
      </c>
    </row>
    <row r="22" spans="1:25" ht="15" customHeight="1" x14ac:dyDescent="0.35">
      <c r="A22" s="212" t="s">
        <v>721</v>
      </c>
      <c r="B22" s="212" t="s">
        <v>722</v>
      </c>
      <c r="C22" s="212" t="s">
        <v>709</v>
      </c>
      <c r="D22" s="212" t="s">
        <v>710</v>
      </c>
      <c r="E22" s="212" t="s">
        <v>415</v>
      </c>
      <c r="F22" s="212" t="s">
        <v>416</v>
      </c>
      <c r="G22" s="212" t="s">
        <v>725</v>
      </c>
      <c r="H22" s="212" t="s">
        <v>726</v>
      </c>
      <c r="I22" s="213">
        <v>18383</v>
      </c>
      <c r="J22" s="204"/>
      <c r="K22" s="214" t="s">
        <v>292</v>
      </c>
      <c r="L22" s="78"/>
      <c r="M22" s="78"/>
      <c r="N22" s="78"/>
      <c r="O22" s="149"/>
      <c r="S22" s="65"/>
      <c r="T22" s="66">
        <f t="shared" si="0"/>
        <v>0</v>
      </c>
      <c r="V22" s="46" t="s">
        <v>233</v>
      </c>
      <c r="W22" s="58">
        <f t="shared" si="1"/>
        <v>0</v>
      </c>
      <c r="X22" s="59">
        <f t="shared" si="2"/>
        <v>0</v>
      </c>
      <c r="Y22" s="60">
        <f t="shared" si="3"/>
        <v>0</v>
      </c>
    </row>
    <row r="23" spans="1:25" ht="15" customHeight="1" x14ac:dyDescent="0.35">
      <c r="A23" s="212" t="s">
        <v>721</v>
      </c>
      <c r="B23" s="212" t="s">
        <v>722</v>
      </c>
      <c r="C23" s="212" t="s">
        <v>709</v>
      </c>
      <c r="D23" s="212" t="s">
        <v>710</v>
      </c>
      <c r="E23" s="212" t="s">
        <v>450</v>
      </c>
      <c r="F23" s="212" t="s">
        <v>451</v>
      </c>
      <c r="G23" s="212" t="s">
        <v>727</v>
      </c>
      <c r="H23" s="212" t="s">
        <v>728</v>
      </c>
      <c r="I23" s="213">
        <v>592</v>
      </c>
      <c r="J23" s="204"/>
      <c r="K23" s="214" t="s">
        <v>292</v>
      </c>
      <c r="L23" s="78"/>
      <c r="M23" s="78"/>
      <c r="N23" s="78"/>
      <c r="O23" s="149"/>
      <c r="S23" s="65"/>
      <c r="T23" s="66">
        <f t="shared" si="0"/>
        <v>0</v>
      </c>
      <c r="V23" s="46"/>
      <c r="W23" s="58">
        <f t="shared" si="1"/>
        <v>0</v>
      </c>
      <c r="X23" s="59">
        <f t="shared" si="2"/>
        <v>0</v>
      </c>
      <c r="Y23" s="60">
        <f t="shared" si="3"/>
        <v>0</v>
      </c>
    </row>
    <row r="24" spans="1:25" ht="15" customHeight="1" x14ac:dyDescent="0.35">
      <c r="A24" s="212" t="s">
        <v>721</v>
      </c>
      <c r="B24" s="212" t="s">
        <v>722</v>
      </c>
      <c r="C24" s="212" t="s">
        <v>709</v>
      </c>
      <c r="D24" s="212" t="s">
        <v>710</v>
      </c>
      <c r="E24" s="212" t="s">
        <v>450</v>
      </c>
      <c r="F24" s="212" t="s">
        <v>451</v>
      </c>
      <c r="G24" s="212" t="s">
        <v>729</v>
      </c>
      <c r="H24" s="212" t="s">
        <v>730</v>
      </c>
      <c r="I24" s="213">
        <v>7849</v>
      </c>
      <c r="J24" s="204"/>
      <c r="K24" s="214" t="s">
        <v>292</v>
      </c>
      <c r="L24" s="78"/>
      <c r="M24" s="78"/>
      <c r="N24" s="78"/>
      <c r="O24" s="149"/>
      <c r="S24" s="65"/>
      <c r="T24" s="66">
        <f t="shared" si="0"/>
        <v>0</v>
      </c>
      <c r="V24" s="46"/>
      <c r="W24" s="58">
        <f t="shared" si="1"/>
        <v>0</v>
      </c>
      <c r="X24" s="59">
        <f t="shared" si="2"/>
        <v>0</v>
      </c>
      <c r="Y24" s="60">
        <f t="shared" si="3"/>
        <v>0</v>
      </c>
    </row>
    <row r="25" spans="1:25" ht="15" customHeight="1" x14ac:dyDescent="0.35">
      <c r="A25" s="212" t="s">
        <v>721</v>
      </c>
      <c r="B25" s="212" t="s">
        <v>722</v>
      </c>
      <c r="C25" s="212" t="s">
        <v>709</v>
      </c>
      <c r="D25" s="212" t="s">
        <v>710</v>
      </c>
      <c r="E25" s="212" t="s">
        <v>367</v>
      </c>
      <c r="F25" s="212" t="s">
        <v>368</v>
      </c>
      <c r="G25" s="212" t="s">
        <v>81</v>
      </c>
      <c r="H25" s="212" t="s">
        <v>328</v>
      </c>
      <c r="I25" s="213">
        <v>1032</v>
      </c>
      <c r="J25" s="204"/>
      <c r="K25" s="214" t="s">
        <v>292</v>
      </c>
      <c r="L25" s="78"/>
      <c r="M25" s="78"/>
      <c r="N25" s="78"/>
      <c r="O25" s="149"/>
      <c r="S25" s="65"/>
      <c r="T25" s="66">
        <f t="shared" si="0"/>
        <v>0</v>
      </c>
      <c r="V25" s="46"/>
      <c r="W25" s="58">
        <f t="shared" si="1"/>
        <v>0</v>
      </c>
      <c r="X25" s="59">
        <f t="shared" si="2"/>
        <v>0</v>
      </c>
      <c r="Y25" s="60">
        <f t="shared" si="3"/>
        <v>0</v>
      </c>
    </row>
    <row r="26" spans="1:25" ht="15" customHeight="1" x14ac:dyDescent="0.35">
      <c r="A26" s="212" t="s">
        <v>721</v>
      </c>
      <c r="B26" s="212" t="s">
        <v>722</v>
      </c>
      <c r="C26" s="212" t="s">
        <v>709</v>
      </c>
      <c r="D26" s="212" t="s">
        <v>710</v>
      </c>
      <c r="E26" s="212" t="s">
        <v>375</v>
      </c>
      <c r="F26" s="212" t="s">
        <v>376</v>
      </c>
      <c r="G26" s="212" t="s">
        <v>731</v>
      </c>
      <c r="H26" s="212" t="s">
        <v>732</v>
      </c>
      <c r="I26" s="213">
        <v>59.88</v>
      </c>
      <c r="J26" s="204"/>
      <c r="K26" s="214" t="s">
        <v>292</v>
      </c>
      <c r="L26" s="78"/>
      <c r="M26" s="78"/>
      <c r="N26" s="78"/>
      <c r="O26" s="149"/>
      <c r="S26" s="65"/>
      <c r="T26" s="66">
        <f t="shared" si="0"/>
        <v>0</v>
      </c>
      <c r="V26" s="46"/>
      <c r="W26" s="58">
        <f t="shared" si="1"/>
        <v>0</v>
      </c>
      <c r="X26" s="59">
        <f t="shared" si="2"/>
        <v>0</v>
      </c>
      <c r="Y26" s="60">
        <f t="shared" si="3"/>
        <v>0</v>
      </c>
    </row>
    <row r="27" spans="1:25" ht="15" customHeight="1" x14ac:dyDescent="0.35">
      <c r="A27" s="212" t="s">
        <v>721</v>
      </c>
      <c r="B27" s="212" t="s">
        <v>722</v>
      </c>
      <c r="C27" s="212" t="s">
        <v>709</v>
      </c>
      <c r="D27" s="212" t="s">
        <v>710</v>
      </c>
      <c r="E27" s="212" t="s">
        <v>377</v>
      </c>
      <c r="F27" s="212" t="s">
        <v>378</v>
      </c>
      <c r="G27" s="212" t="s">
        <v>81</v>
      </c>
      <c r="H27" s="212" t="s">
        <v>328</v>
      </c>
      <c r="I27" s="213">
        <v>543.75</v>
      </c>
      <c r="J27" s="204"/>
      <c r="K27" s="214" t="s">
        <v>292</v>
      </c>
      <c r="L27" s="78"/>
      <c r="M27" s="78"/>
      <c r="N27" s="78"/>
      <c r="O27" s="149"/>
      <c r="S27" s="65"/>
      <c r="T27" s="172">
        <f>SUBTOTAL(109,T4:T26)</f>
        <v>91466376.50999999</v>
      </c>
      <c r="V27" s="46"/>
      <c r="W27" s="58">
        <f t="shared" si="1"/>
        <v>0</v>
      </c>
      <c r="X27" s="59">
        <f t="shared" si="2"/>
        <v>0</v>
      </c>
      <c r="Y27" s="60">
        <f t="shared" si="3"/>
        <v>0</v>
      </c>
    </row>
    <row r="28" spans="1:25" ht="15" customHeight="1" x14ac:dyDescent="0.35">
      <c r="A28" s="212" t="s">
        <v>721</v>
      </c>
      <c r="B28" s="212" t="s">
        <v>722</v>
      </c>
      <c r="C28" s="212" t="s">
        <v>709</v>
      </c>
      <c r="D28" s="212" t="s">
        <v>710</v>
      </c>
      <c r="E28" s="212" t="s">
        <v>288</v>
      </c>
      <c r="F28" s="212" t="s">
        <v>289</v>
      </c>
      <c r="G28" s="212" t="s">
        <v>81</v>
      </c>
      <c r="H28" s="212" t="s">
        <v>328</v>
      </c>
      <c r="I28" s="213">
        <v>476.97</v>
      </c>
      <c r="J28" s="204"/>
      <c r="K28" s="214" t="s">
        <v>292</v>
      </c>
      <c r="L28" s="78"/>
      <c r="M28" s="78"/>
      <c r="N28" s="78"/>
      <c r="O28" s="149"/>
    </row>
    <row r="29" spans="1:25" ht="15" customHeight="1" x14ac:dyDescent="0.35">
      <c r="A29" s="212" t="s">
        <v>721</v>
      </c>
      <c r="B29" s="212" t="s">
        <v>722</v>
      </c>
      <c r="C29" s="212" t="s">
        <v>709</v>
      </c>
      <c r="D29" s="212" t="s">
        <v>710</v>
      </c>
      <c r="E29" s="212" t="s">
        <v>379</v>
      </c>
      <c r="F29" s="212" t="s">
        <v>380</v>
      </c>
      <c r="G29" s="212" t="s">
        <v>81</v>
      </c>
      <c r="H29" s="212" t="s">
        <v>328</v>
      </c>
      <c r="I29" s="213">
        <v>5463.2</v>
      </c>
      <c r="J29" s="204"/>
      <c r="K29" s="214" t="s">
        <v>292</v>
      </c>
      <c r="L29" s="78"/>
      <c r="M29" s="78"/>
      <c r="N29" s="78"/>
      <c r="O29" s="149"/>
      <c r="S29" s="159" t="s">
        <v>733</v>
      </c>
      <c r="T29" s="160" cm="1">
        <f t="array" ref="T29">SUMPRODUCT(ABS(J4:J20000))</f>
        <v>416923</v>
      </c>
    </row>
    <row r="30" spans="1:25" ht="15" customHeight="1" x14ac:dyDescent="0.35">
      <c r="A30" s="212" t="s">
        <v>721</v>
      </c>
      <c r="B30" s="212" t="s">
        <v>722</v>
      </c>
      <c r="C30" s="212" t="s">
        <v>709</v>
      </c>
      <c r="D30" s="212" t="s">
        <v>710</v>
      </c>
      <c r="E30" s="212" t="s">
        <v>530</v>
      </c>
      <c r="F30" s="212" t="s">
        <v>531</v>
      </c>
      <c r="G30" s="212" t="s">
        <v>734</v>
      </c>
      <c r="H30" s="212" t="s">
        <v>735</v>
      </c>
      <c r="I30" s="213">
        <v>1400</v>
      </c>
      <c r="J30" s="204"/>
      <c r="K30" s="214" t="s">
        <v>292</v>
      </c>
      <c r="L30" s="78"/>
      <c r="M30" s="78"/>
      <c r="N30" s="78"/>
      <c r="O30" s="149"/>
      <c r="S30" s="161" t="s">
        <v>338</v>
      </c>
      <c r="T30" s="162">
        <f>SUMIFS($I$4:$I$50000,$I$4:$I$50000,"&lt;&gt;",$K$4:$K$50000,"")</f>
        <v>0</v>
      </c>
    </row>
    <row r="31" spans="1:25" ht="15" customHeight="1" x14ac:dyDescent="0.35">
      <c r="A31" s="212" t="s">
        <v>721</v>
      </c>
      <c r="B31" s="212" t="s">
        <v>722</v>
      </c>
      <c r="C31" s="212" t="s">
        <v>709</v>
      </c>
      <c r="D31" s="212" t="s">
        <v>710</v>
      </c>
      <c r="E31" s="212" t="s">
        <v>530</v>
      </c>
      <c r="F31" s="212" t="s">
        <v>531</v>
      </c>
      <c r="G31" s="212" t="s">
        <v>736</v>
      </c>
      <c r="H31" s="212" t="s">
        <v>737</v>
      </c>
      <c r="I31" s="213">
        <v>879.99</v>
      </c>
      <c r="J31" s="204"/>
      <c r="K31" s="214" t="s">
        <v>292</v>
      </c>
      <c r="L31" s="78"/>
      <c r="M31" s="78"/>
      <c r="N31" s="78"/>
      <c r="O31" s="149"/>
    </row>
    <row r="32" spans="1:25" ht="15" customHeight="1" x14ac:dyDescent="0.35">
      <c r="A32" s="212" t="s">
        <v>721</v>
      </c>
      <c r="B32" s="212" t="s">
        <v>722</v>
      </c>
      <c r="C32" s="212" t="s">
        <v>709</v>
      </c>
      <c r="D32" s="212" t="s">
        <v>710</v>
      </c>
      <c r="E32" s="212" t="s">
        <v>530</v>
      </c>
      <c r="F32" s="212" t="s">
        <v>531</v>
      </c>
      <c r="G32" s="212" t="s">
        <v>738</v>
      </c>
      <c r="H32" s="212" t="s">
        <v>739</v>
      </c>
      <c r="I32" s="213">
        <v>1807.98</v>
      </c>
      <c r="J32" s="204"/>
      <c r="K32" s="214" t="s">
        <v>292</v>
      </c>
      <c r="L32" s="78"/>
      <c r="M32" s="78"/>
      <c r="N32" s="78"/>
      <c r="O32" s="149"/>
      <c r="S32" s="158"/>
      <c r="T32" s="158"/>
      <c r="U32" s="154"/>
    </row>
    <row r="33" spans="1:19" ht="15" customHeight="1" x14ac:dyDescent="0.35">
      <c r="A33" s="212" t="s">
        <v>721</v>
      </c>
      <c r="B33" s="212" t="s">
        <v>722</v>
      </c>
      <c r="C33" s="212" t="s">
        <v>709</v>
      </c>
      <c r="D33" s="212" t="s">
        <v>710</v>
      </c>
      <c r="E33" s="212" t="s">
        <v>530</v>
      </c>
      <c r="F33" s="212" t="s">
        <v>531</v>
      </c>
      <c r="G33" s="212" t="s">
        <v>740</v>
      </c>
      <c r="H33" s="212" t="s">
        <v>741</v>
      </c>
      <c r="I33" s="213">
        <v>-1042.01</v>
      </c>
      <c r="J33" s="204"/>
      <c r="K33" s="214" t="s">
        <v>292</v>
      </c>
      <c r="L33" s="78"/>
      <c r="M33" s="78"/>
      <c r="N33" s="78"/>
      <c r="O33" s="149"/>
      <c r="S33" s="157" t="s">
        <v>342</v>
      </c>
    </row>
    <row r="34" spans="1:19" ht="15" customHeight="1" x14ac:dyDescent="0.35">
      <c r="A34" s="212" t="s">
        <v>721</v>
      </c>
      <c r="B34" s="212" t="s">
        <v>722</v>
      </c>
      <c r="C34" s="212" t="s">
        <v>709</v>
      </c>
      <c r="D34" s="212" t="s">
        <v>710</v>
      </c>
      <c r="E34" s="212" t="s">
        <v>530</v>
      </c>
      <c r="F34" s="212" t="s">
        <v>531</v>
      </c>
      <c r="G34" s="212" t="s">
        <v>742</v>
      </c>
      <c r="H34" s="212" t="s">
        <v>743</v>
      </c>
      <c r="I34" s="213">
        <v>12410.41</v>
      </c>
      <c r="J34" s="204"/>
      <c r="K34" s="214" t="s">
        <v>292</v>
      </c>
      <c r="L34" s="78"/>
      <c r="M34" s="78"/>
      <c r="N34" s="78"/>
      <c r="O34" s="149"/>
    </row>
    <row r="35" spans="1:19" ht="15" customHeight="1" x14ac:dyDescent="0.35">
      <c r="A35" s="212" t="s">
        <v>721</v>
      </c>
      <c r="B35" s="212" t="s">
        <v>722</v>
      </c>
      <c r="C35" s="212" t="s">
        <v>709</v>
      </c>
      <c r="D35" s="212" t="s">
        <v>710</v>
      </c>
      <c r="E35" s="212" t="s">
        <v>530</v>
      </c>
      <c r="F35" s="212" t="s">
        <v>531</v>
      </c>
      <c r="G35" s="212" t="s">
        <v>744</v>
      </c>
      <c r="H35" s="212" t="s">
        <v>745</v>
      </c>
      <c r="I35" s="213">
        <v>731.39</v>
      </c>
      <c r="J35" s="204"/>
      <c r="K35" s="214" t="s">
        <v>292</v>
      </c>
      <c r="L35" s="78"/>
      <c r="M35" s="78"/>
      <c r="N35" s="78"/>
      <c r="O35" s="149"/>
    </row>
    <row r="36" spans="1:19" ht="15" customHeight="1" x14ac:dyDescent="0.35">
      <c r="A36" s="212" t="s">
        <v>721</v>
      </c>
      <c r="B36" s="212" t="s">
        <v>722</v>
      </c>
      <c r="C36" s="212" t="s">
        <v>709</v>
      </c>
      <c r="D36" s="212" t="s">
        <v>710</v>
      </c>
      <c r="E36" s="212" t="s">
        <v>530</v>
      </c>
      <c r="F36" s="212" t="s">
        <v>531</v>
      </c>
      <c r="G36" s="212" t="s">
        <v>746</v>
      </c>
      <c r="H36" s="212" t="s">
        <v>747</v>
      </c>
      <c r="I36" s="213">
        <v>880</v>
      </c>
      <c r="J36" s="204"/>
      <c r="K36" s="214" t="s">
        <v>292</v>
      </c>
      <c r="L36" s="78"/>
      <c r="M36" s="78"/>
      <c r="N36" s="78"/>
      <c r="O36" s="149"/>
    </row>
    <row r="37" spans="1:19" ht="15" customHeight="1" x14ac:dyDescent="0.35">
      <c r="A37" s="212" t="s">
        <v>721</v>
      </c>
      <c r="B37" s="212" t="s">
        <v>722</v>
      </c>
      <c r="C37" s="212" t="s">
        <v>709</v>
      </c>
      <c r="D37" s="212" t="s">
        <v>710</v>
      </c>
      <c r="E37" s="212" t="s">
        <v>530</v>
      </c>
      <c r="F37" s="212" t="s">
        <v>531</v>
      </c>
      <c r="G37" s="212" t="s">
        <v>748</v>
      </c>
      <c r="H37" s="212" t="s">
        <v>749</v>
      </c>
      <c r="I37" s="213">
        <v>-880</v>
      </c>
      <c r="J37" s="204"/>
      <c r="K37" s="214" t="s">
        <v>292</v>
      </c>
      <c r="L37" s="78"/>
      <c r="M37" s="78"/>
      <c r="N37" s="78"/>
      <c r="O37" s="149"/>
    </row>
    <row r="38" spans="1:19" ht="15" customHeight="1" x14ac:dyDescent="0.35">
      <c r="A38" s="212" t="s">
        <v>721</v>
      </c>
      <c r="B38" s="212" t="s">
        <v>722</v>
      </c>
      <c r="C38" s="212" t="s">
        <v>709</v>
      </c>
      <c r="D38" s="212" t="s">
        <v>710</v>
      </c>
      <c r="E38" s="212" t="s">
        <v>530</v>
      </c>
      <c r="F38" s="212" t="s">
        <v>531</v>
      </c>
      <c r="G38" s="212" t="s">
        <v>750</v>
      </c>
      <c r="H38" s="212" t="s">
        <v>751</v>
      </c>
      <c r="I38" s="213">
        <v>2089.39</v>
      </c>
      <c r="J38" s="204"/>
      <c r="K38" s="214" t="s">
        <v>292</v>
      </c>
      <c r="L38" s="78"/>
      <c r="M38" s="78"/>
      <c r="N38" s="78"/>
      <c r="O38" s="149"/>
    </row>
    <row r="39" spans="1:19" ht="15" customHeight="1" x14ac:dyDescent="0.35">
      <c r="A39" s="212" t="s">
        <v>721</v>
      </c>
      <c r="B39" s="212" t="s">
        <v>722</v>
      </c>
      <c r="C39" s="212" t="s">
        <v>709</v>
      </c>
      <c r="D39" s="212" t="s">
        <v>710</v>
      </c>
      <c r="E39" s="212" t="s">
        <v>530</v>
      </c>
      <c r="F39" s="212" t="s">
        <v>531</v>
      </c>
      <c r="G39" s="212" t="s">
        <v>752</v>
      </c>
      <c r="H39" s="212" t="s">
        <v>753</v>
      </c>
      <c r="I39" s="213">
        <v>6690</v>
      </c>
      <c r="J39" s="204"/>
      <c r="K39" s="214" t="s">
        <v>292</v>
      </c>
      <c r="L39" s="78"/>
      <c r="M39" s="78"/>
      <c r="N39" s="78"/>
      <c r="O39" s="149"/>
    </row>
    <row r="40" spans="1:19" ht="15" customHeight="1" x14ac:dyDescent="0.35">
      <c r="A40" s="212" t="s">
        <v>721</v>
      </c>
      <c r="B40" s="212" t="s">
        <v>722</v>
      </c>
      <c r="C40" s="212" t="s">
        <v>709</v>
      </c>
      <c r="D40" s="212" t="s">
        <v>710</v>
      </c>
      <c r="E40" s="212" t="s">
        <v>530</v>
      </c>
      <c r="F40" s="212" t="s">
        <v>531</v>
      </c>
      <c r="G40" s="212" t="s">
        <v>754</v>
      </c>
      <c r="H40" s="212" t="s">
        <v>755</v>
      </c>
      <c r="I40" s="213">
        <v>-548</v>
      </c>
      <c r="J40" s="204"/>
      <c r="K40" s="214" t="s">
        <v>292</v>
      </c>
      <c r="L40" s="78"/>
      <c r="M40" s="78"/>
      <c r="N40" s="78"/>
      <c r="O40" s="149"/>
    </row>
    <row r="41" spans="1:19" ht="15" customHeight="1" x14ac:dyDescent="0.35">
      <c r="A41" s="212" t="s">
        <v>721</v>
      </c>
      <c r="B41" s="212" t="s">
        <v>722</v>
      </c>
      <c r="C41" s="212" t="s">
        <v>709</v>
      </c>
      <c r="D41" s="212" t="s">
        <v>710</v>
      </c>
      <c r="E41" s="212" t="s">
        <v>530</v>
      </c>
      <c r="F41" s="212" t="s">
        <v>531</v>
      </c>
      <c r="G41" s="212" t="s">
        <v>756</v>
      </c>
      <c r="H41" s="212" t="s">
        <v>757</v>
      </c>
      <c r="I41" s="213">
        <v>16139.32</v>
      </c>
      <c r="J41" s="204"/>
      <c r="K41" s="214" t="s">
        <v>292</v>
      </c>
      <c r="L41" s="78"/>
      <c r="M41" s="78"/>
      <c r="N41" s="78"/>
      <c r="O41" s="149"/>
    </row>
    <row r="42" spans="1:19" ht="15" customHeight="1" x14ac:dyDescent="0.35">
      <c r="A42" s="212" t="s">
        <v>721</v>
      </c>
      <c r="B42" s="212" t="s">
        <v>722</v>
      </c>
      <c r="C42" s="212" t="s">
        <v>709</v>
      </c>
      <c r="D42" s="212" t="s">
        <v>710</v>
      </c>
      <c r="E42" s="212" t="s">
        <v>530</v>
      </c>
      <c r="F42" s="212" t="s">
        <v>531</v>
      </c>
      <c r="G42" s="212" t="s">
        <v>758</v>
      </c>
      <c r="H42" s="212" t="s">
        <v>759</v>
      </c>
      <c r="I42" s="213">
        <v>8774.15</v>
      </c>
      <c r="J42" s="204"/>
      <c r="K42" s="214" t="s">
        <v>292</v>
      </c>
      <c r="L42" s="78"/>
      <c r="M42" s="78"/>
      <c r="N42" s="78"/>
      <c r="O42" s="149"/>
    </row>
    <row r="43" spans="1:19" ht="15" customHeight="1" x14ac:dyDescent="0.35">
      <c r="A43" s="212" t="s">
        <v>721</v>
      </c>
      <c r="B43" s="212" t="s">
        <v>722</v>
      </c>
      <c r="C43" s="212" t="s">
        <v>709</v>
      </c>
      <c r="D43" s="212" t="s">
        <v>710</v>
      </c>
      <c r="E43" s="212" t="s">
        <v>530</v>
      </c>
      <c r="F43" s="212" t="s">
        <v>531</v>
      </c>
      <c r="G43" s="212" t="s">
        <v>760</v>
      </c>
      <c r="H43" s="212" t="s">
        <v>761</v>
      </c>
      <c r="I43" s="213">
        <v>5136.3</v>
      </c>
      <c r="J43" s="204"/>
      <c r="K43" s="214" t="s">
        <v>292</v>
      </c>
      <c r="L43" s="78"/>
      <c r="M43" s="78"/>
      <c r="N43" s="78"/>
      <c r="O43" s="149"/>
    </row>
    <row r="44" spans="1:19" ht="15" customHeight="1" x14ac:dyDescent="0.35">
      <c r="A44" s="212" t="s">
        <v>721</v>
      </c>
      <c r="B44" s="212" t="s">
        <v>722</v>
      </c>
      <c r="C44" s="212" t="s">
        <v>709</v>
      </c>
      <c r="D44" s="212" t="s">
        <v>710</v>
      </c>
      <c r="E44" s="212" t="s">
        <v>530</v>
      </c>
      <c r="F44" s="212" t="s">
        <v>531</v>
      </c>
      <c r="G44" s="212" t="s">
        <v>762</v>
      </c>
      <c r="H44" s="212" t="s">
        <v>763</v>
      </c>
      <c r="I44" s="213">
        <v>579.61</v>
      </c>
      <c r="J44" s="204"/>
      <c r="K44" s="214" t="s">
        <v>292</v>
      </c>
      <c r="L44" s="78"/>
      <c r="M44" s="78"/>
      <c r="N44" s="78"/>
      <c r="O44" s="149"/>
    </row>
    <row r="45" spans="1:19" ht="15" customHeight="1" x14ac:dyDescent="0.35">
      <c r="A45" s="212" t="s">
        <v>721</v>
      </c>
      <c r="B45" s="212" t="s">
        <v>722</v>
      </c>
      <c r="C45" s="212" t="s">
        <v>709</v>
      </c>
      <c r="D45" s="212" t="s">
        <v>710</v>
      </c>
      <c r="E45" s="212" t="s">
        <v>530</v>
      </c>
      <c r="F45" s="212" t="s">
        <v>531</v>
      </c>
      <c r="G45" s="212" t="s">
        <v>764</v>
      </c>
      <c r="H45" s="212" t="s">
        <v>765</v>
      </c>
      <c r="I45" s="213">
        <v>5097.84</v>
      </c>
      <c r="J45" s="204"/>
      <c r="K45" s="214" t="s">
        <v>292</v>
      </c>
      <c r="L45" s="78"/>
      <c r="M45" s="78"/>
      <c r="N45" s="78"/>
      <c r="O45" s="149"/>
    </row>
    <row r="46" spans="1:19" ht="15" customHeight="1" x14ac:dyDescent="0.35">
      <c r="A46" s="212" t="s">
        <v>721</v>
      </c>
      <c r="B46" s="212" t="s">
        <v>722</v>
      </c>
      <c r="C46" s="212" t="s">
        <v>709</v>
      </c>
      <c r="D46" s="212" t="s">
        <v>710</v>
      </c>
      <c r="E46" s="212" t="s">
        <v>530</v>
      </c>
      <c r="F46" s="212" t="s">
        <v>531</v>
      </c>
      <c r="G46" s="212" t="s">
        <v>766</v>
      </c>
      <c r="H46" s="212" t="s">
        <v>767</v>
      </c>
      <c r="I46" s="213">
        <v>1989.39</v>
      </c>
      <c r="J46" s="204"/>
      <c r="K46" s="214" t="s">
        <v>292</v>
      </c>
      <c r="L46" s="78"/>
      <c r="M46" s="78"/>
      <c r="N46" s="78"/>
      <c r="O46" s="149"/>
    </row>
    <row r="47" spans="1:19" ht="15" customHeight="1" x14ac:dyDescent="0.35">
      <c r="A47" s="212" t="s">
        <v>721</v>
      </c>
      <c r="B47" s="212" t="s">
        <v>722</v>
      </c>
      <c r="C47" s="212" t="s">
        <v>709</v>
      </c>
      <c r="D47" s="212" t="s">
        <v>710</v>
      </c>
      <c r="E47" s="212" t="s">
        <v>530</v>
      </c>
      <c r="F47" s="212" t="s">
        <v>531</v>
      </c>
      <c r="G47" s="212" t="s">
        <v>768</v>
      </c>
      <c r="H47" s="212" t="s">
        <v>769</v>
      </c>
      <c r="I47" s="213">
        <v>1436</v>
      </c>
      <c r="J47" s="204"/>
      <c r="K47" s="214" t="s">
        <v>292</v>
      </c>
      <c r="L47" s="78"/>
      <c r="M47" s="78"/>
      <c r="N47" s="78"/>
      <c r="O47" s="149"/>
    </row>
    <row r="48" spans="1:19" ht="15" customHeight="1" x14ac:dyDescent="0.35">
      <c r="A48" s="212" t="s">
        <v>721</v>
      </c>
      <c r="B48" s="212" t="s">
        <v>722</v>
      </c>
      <c r="C48" s="212" t="s">
        <v>709</v>
      </c>
      <c r="D48" s="212" t="s">
        <v>710</v>
      </c>
      <c r="E48" s="212" t="s">
        <v>530</v>
      </c>
      <c r="F48" s="212" t="s">
        <v>531</v>
      </c>
      <c r="G48" s="212" t="s">
        <v>770</v>
      </c>
      <c r="H48" s="212" t="s">
        <v>771</v>
      </c>
      <c r="I48" s="213">
        <v>4629.8900000000003</v>
      </c>
      <c r="J48" s="204"/>
      <c r="K48" s="214" t="s">
        <v>292</v>
      </c>
      <c r="L48" s="78"/>
      <c r="M48" s="78"/>
      <c r="N48" s="78"/>
      <c r="O48" s="149"/>
    </row>
    <row r="49" spans="1:15" ht="15" customHeight="1" x14ac:dyDescent="0.35">
      <c r="A49" s="212" t="s">
        <v>721</v>
      </c>
      <c r="B49" s="212" t="s">
        <v>722</v>
      </c>
      <c r="C49" s="212" t="s">
        <v>709</v>
      </c>
      <c r="D49" s="212" t="s">
        <v>710</v>
      </c>
      <c r="E49" s="212" t="s">
        <v>530</v>
      </c>
      <c r="F49" s="212" t="s">
        <v>531</v>
      </c>
      <c r="G49" s="212" t="s">
        <v>772</v>
      </c>
      <c r="H49" s="212" t="s">
        <v>773</v>
      </c>
      <c r="I49" s="213">
        <v>45082</v>
      </c>
      <c r="J49" s="204"/>
      <c r="K49" s="214" t="s">
        <v>292</v>
      </c>
      <c r="L49" s="78"/>
      <c r="M49" s="78"/>
      <c r="N49" s="78"/>
      <c r="O49" s="149"/>
    </row>
    <row r="50" spans="1:15" ht="15" customHeight="1" x14ac:dyDescent="0.35">
      <c r="A50" s="212" t="s">
        <v>721</v>
      </c>
      <c r="B50" s="212" t="s">
        <v>722</v>
      </c>
      <c r="C50" s="212" t="s">
        <v>709</v>
      </c>
      <c r="D50" s="212" t="s">
        <v>710</v>
      </c>
      <c r="E50" s="212" t="s">
        <v>530</v>
      </c>
      <c r="F50" s="212" t="s">
        <v>531</v>
      </c>
      <c r="G50" s="212" t="s">
        <v>774</v>
      </c>
      <c r="H50" s="212" t="s">
        <v>775</v>
      </c>
      <c r="I50" s="213">
        <v>329</v>
      </c>
      <c r="J50" s="204"/>
      <c r="K50" s="214" t="s">
        <v>292</v>
      </c>
      <c r="L50" s="78"/>
      <c r="M50" s="78"/>
      <c r="N50" s="78"/>
      <c r="O50" s="149"/>
    </row>
    <row r="51" spans="1:15" ht="15" customHeight="1" x14ac:dyDescent="0.35">
      <c r="A51" s="212" t="s">
        <v>721</v>
      </c>
      <c r="B51" s="212" t="s">
        <v>722</v>
      </c>
      <c r="C51" s="212" t="s">
        <v>709</v>
      </c>
      <c r="D51" s="212" t="s">
        <v>710</v>
      </c>
      <c r="E51" s="212" t="s">
        <v>530</v>
      </c>
      <c r="F51" s="212" t="s">
        <v>531</v>
      </c>
      <c r="G51" s="212" t="s">
        <v>776</v>
      </c>
      <c r="H51" s="212" t="s">
        <v>777</v>
      </c>
      <c r="I51" s="213">
        <v>34874.199999999997</v>
      </c>
      <c r="J51" s="204"/>
      <c r="K51" s="214" t="s">
        <v>292</v>
      </c>
      <c r="L51" s="78"/>
      <c r="M51" s="78"/>
      <c r="N51" s="78"/>
      <c r="O51" s="149"/>
    </row>
    <row r="52" spans="1:15" ht="15" customHeight="1" x14ac:dyDescent="0.35">
      <c r="A52" s="212" t="s">
        <v>721</v>
      </c>
      <c r="B52" s="212" t="s">
        <v>722</v>
      </c>
      <c r="C52" s="212" t="s">
        <v>709</v>
      </c>
      <c r="D52" s="212" t="s">
        <v>710</v>
      </c>
      <c r="E52" s="212" t="s">
        <v>530</v>
      </c>
      <c r="F52" s="212" t="s">
        <v>531</v>
      </c>
      <c r="G52" s="212" t="s">
        <v>778</v>
      </c>
      <c r="H52" s="212" t="s">
        <v>779</v>
      </c>
      <c r="I52" s="213">
        <v>703.25</v>
      </c>
      <c r="J52" s="204"/>
      <c r="K52" s="214" t="s">
        <v>292</v>
      </c>
      <c r="L52" s="78"/>
      <c r="M52" s="78"/>
      <c r="N52" s="78"/>
      <c r="O52" s="149"/>
    </row>
    <row r="53" spans="1:15" ht="15" customHeight="1" x14ac:dyDescent="0.35">
      <c r="A53" s="212" t="s">
        <v>721</v>
      </c>
      <c r="B53" s="212" t="s">
        <v>722</v>
      </c>
      <c r="C53" s="212" t="s">
        <v>709</v>
      </c>
      <c r="D53" s="212" t="s">
        <v>710</v>
      </c>
      <c r="E53" s="212" t="s">
        <v>530</v>
      </c>
      <c r="F53" s="212" t="s">
        <v>531</v>
      </c>
      <c r="G53" s="212" t="s">
        <v>780</v>
      </c>
      <c r="H53" s="212" t="s">
        <v>781</v>
      </c>
      <c r="I53" s="213">
        <v>33558</v>
      </c>
      <c r="J53" s="204"/>
      <c r="K53" s="214" t="s">
        <v>292</v>
      </c>
      <c r="L53" s="78"/>
      <c r="M53" s="78"/>
      <c r="N53" s="78"/>
      <c r="O53" s="149"/>
    </row>
    <row r="54" spans="1:15" ht="15" customHeight="1" x14ac:dyDescent="0.35">
      <c r="A54" s="212" t="s">
        <v>721</v>
      </c>
      <c r="B54" s="212" t="s">
        <v>722</v>
      </c>
      <c r="C54" s="212" t="s">
        <v>709</v>
      </c>
      <c r="D54" s="212" t="s">
        <v>710</v>
      </c>
      <c r="E54" s="212" t="s">
        <v>530</v>
      </c>
      <c r="F54" s="212" t="s">
        <v>531</v>
      </c>
      <c r="G54" s="212" t="s">
        <v>782</v>
      </c>
      <c r="H54" s="212" t="s">
        <v>783</v>
      </c>
      <c r="I54" s="213">
        <v>915</v>
      </c>
      <c r="J54" s="204"/>
      <c r="K54" s="214" t="s">
        <v>292</v>
      </c>
      <c r="L54" s="78"/>
      <c r="M54" s="78"/>
      <c r="N54" s="78"/>
      <c r="O54" s="149"/>
    </row>
    <row r="55" spans="1:15" ht="15" customHeight="1" x14ac:dyDescent="0.35">
      <c r="A55" s="212" t="s">
        <v>721</v>
      </c>
      <c r="B55" s="212" t="s">
        <v>722</v>
      </c>
      <c r="C55" s="212" t="s">
        <v>709</v>
      </c>
      <c r="D55" s="212" t="s">
        <v>710</v>
      </c>
      <c r="E55" s="212" t="s">
        <v>530</v>
      </c>
      <c r="F55" s="212" t="s">
        <v>531</v>
      </c>
      <c r="G55" s="212" t="s">
        <v>784</v>
      </c>
      <c r="H55" s="212" t="s">
        <v>785</v>
      </c>
      <c r="I55" s="213">
        <v>2366.88</v>
      </c>
      <c r="J55" s="204"/>
      <c r="K55" s="214" t="s">
        <v>292</v>
      </c>
      <c r="L55" s="78"/>
      <c r="M55" s="78"/>
      <c r="N55" s="78"/>
      <c r="O55" s="149"/>
    </row>
    <row r="56" spans="1:15" ht="15" customHeight="1" x14ac:dyDescent="0.35">
      <c r="A56" s="212" t="s">
        <v>721</v>
      </c>
      <c r="B56" s="212" t="s">
        <v>722</v>
      </c>
      <c r="C56" s="212" t="s">
        <v>709</v>
      </c>
      <c r="D56" s="212" t="s">
        <v>710</v>
      </c>
      <c r="E56" s="212" t="s">
        <v>530</v>
      </c>
      <c r="F56" s="212" t="s">
        <v>531</v>
      </c>
      <c r="G56" s="212" t="s">
        <v>786</v>
      </c>
      <c r="H56" s="212" t="s">
        <v>787</v>
      </c>
      <c r="I56" s="213">
        <v>-138685</v>
      </c>
      <c r="J56" s="204"/>
      <c r="K56" s="214" t="s">
        <v>292</v>
      </c>
      <c r="L56" s="78"/>
      <c r="M56" s="78"/>
      <c r="N56" s="78"/>
      <c r="O56" s="149"/>
    </row>
    <row r="57" spans="1:15" ht="15" customHeight="1" x14ac:dyDescent="0.35">
      <c r="A57" s="212" t="s">
        <v>721</v>
      </c>
      <c r="B57" s="212" t="s">
        <v>722</v>
      </c>
      <c r="C57" s="212" t="s">
        <v>709</v>
      </c>
      <c r="D57" s="212" t="s">
        <v>710</v>
      </c>
      <c r="E57" s="212" t="s">
        <v>530</v>
      </c>
      <c r="F57" s="212" t="s">
        <v>531</v>
      </c>
      <c r="G57" s="212" t="s">
        <v>788</v>
      </c>
      <c r="H57" s="212" t="s">
        <v>789</v>
      </c>
      <c r="I57" s="213">
        <v>-880</v>
      </c>
      <c r="J57" s="204"/>
      <c r="K57" s="214" t="s">
        <v>292</v>
      </c>
      <c r="L57" s="78"/>
      <c r="M57" s="78"/>
      <c r="N57" s="78"/>
      <c r="O57" s="149"/>
    </row>
    <row r="58" spans="1:15" ht="15" customHeight="1" x14ac:dyDescent="0.35">
      <c r="A58" s="212" t="s">
        <v>721</v>
      </c>
      <c r="B58" s="212" t="s">
        <v>722</v>
      </c>
      <c r="C58" s="212" t="s">
        <v>709</v>
      </c>
      <c r="D58" s="212" t="s">
        <v>710</v>
      </c>
      <c r="E58" s="212" t="s">
        <v>530</v>
      </c>
      <c r="F58" s="212" t="s">
        <v>531</v>
      </c>
      <c r="G58" s="212" t="s">
        <v>790</v>
      </c>
      <c r="H58" s="212" t="s">
        <v>791</v>
      </c>
      <c r="I58" s="213">
        <v>-880</v>
      </c>
      <c r="J58" s="204"/>
      <c r="K58" s="214" t="s">
        <v>292</v>
      </c>
      <c r="L58" s="78"/>
      <c r="M58" s="78"/>
      <c r="N58" s="78"/>
      <c r="O58" s="149"/>
    </row>
    <row r="59" spans="1:15" ht="15" customHeight="1" x14ac:dyDescent="0.35">
      <c r="A59" s="212" t="s">
        <v>721</v>
      </c>
      <c r="B59" s="212" t="s">
        <v>722</v>
      </c>
      <c r="C59" s="212" t="s">
        <v>709</v>
      </c>
      <c r="D59" s="212" t="s">
        <v>710</v>
      </c>
      <c r="E59" s="212" t="s">
        <v>530</v>
      </c>
      <c r="F59" s="212" t="s">
        <v>531</v>
      </c>
      <c r="G59" s="212" t="s">
        <v>792</v>
      </c>
      <c r="H59" s="212" t="s">
        <v>793</v>
      </c>
      <c r="I59" s="213">
        <v>1029.99</v>
      </c>
      <c r="J59" s="204"/>
      <c r="K59" s="214" t="s">
        <v>292</v>
      </c>
      <c r="L59" s="78"/>
      <c r="M59" s="78"/>
      <c r="N59" s="78"/>
      <c r="O59" s="149"/>
    </row>
    <row r="60" spans="1:15" ht="15" customHeight="1" x14ac:dyDescent="0.35">
      <c r="A60" s="212" t="s">
        <v>721</v>
      </c>
      <c r="B60" s="212" t="s">
        <v>722</v>
      </c>
      <c r="C60" s="212" t="s">
        <v>709</v>
      </c>
      <c r="D60" s="212" t="s">
        <v>710</v>
      </c>
      <c r="E60" s="212" t="s">
        <v>530</v>
      </c>
      <c r="F60" s="212" t="s">
        <v>531</v>
      </c>
      <c r="G60" s="212" t="s">
        <v>794</v>
      </c>
      <c r="H60" s="212" t="s">
        <v>795</v>
      </c>
      <c r="I60" s="213">
        <v>-880</v>
      </c>
      <c r="J60" s="204"/>
      <c r="K60" s="214" t="s">
        <v>292</v>
      </c>
      <c r="L60" s="78"/>
      <c r="M60" s="78"/>
      <c r="N60" s="78"/>
      <c r="O60" s="149"/>
    </row>
    <row r="61" spans="1:15" ht="15" customHeight="1" x14ac:dyDescent="0.35">
      <c r="A61" s="212" t="s">
        <v>721</v>
      </c>
      <c r="B61" s="212" t="s">
        <v>722</v>
      </c>
      <c r="C61" s="212" t="s">
        <v>709</v>
      </c>
      <c r="D61" s="212" t="s">
        <v>710</v>
      </c>
      <c r="E61" s="212" t="s">
        <v>530</v>
      </c>
      <c r="F61" s="212" t="s">
        <v>531</v>
      </c>
      <c r="G61" s="212" t="s">
        <v>796</v>
      </c>
      <c r="H61" s="212" t="s">
        <v>797</v>
      </c>
      <c r="I61" s="213">
        <v>-880</v>
      </c>
      <c r="J61" s="204"/>
      <c r="K61" s="214" t="s">
        <v>292</v>
      </c>
      <c r="L61" s="78"/>
      <c r="M61" s="78"/>
      <c r="N61" s="78"/>
      <c r="O61" s="149"/>
    </row>
    <row r="62" spans="1:15" ht="15" customHeight="1" x14ac:dyDescent="0.35">
      <c r="A62" s="212" t="s">
        <v>721</v>
      </c>
      <c r="B62" s="212" t="s">
        <v>722</v>
      </c>
      <c r="C62" s="212" t="s">
        <v>709</v>
      </c>
      <c r="D62" s="212" t="s">
        <v>710</v>
      </c>
      <c r="E62" s="212" t="s">
        <v>530</v>
      </c>
      <c r="F62" s="212" t="s">
        <v>531</v>
      </c>
      <c r="G62" s="212" t="s">
        <v>798</v>
      </c>
      <c r="H62" s="212" t="s">
        <v>799</v>
      </c>
      <c r="I62" s="213">
        <v>-880</v>
      </c>
      <c r="J62" s="204"/>
      <c r="K62" s="214" t="s">
        <v>292</v>
      </c>
      <c r="L62" s="78"/>
      <c r="M62" s="78"/>
      <c r="N62" s="78"/>
      <c r="O62" s="149"/>
    </row>
    <row r="63" spans="1:15" ht="15" customHeight="1" x14ac:dyDescent="0.35">
      <c r="A63" s="212" t="s">
        <v>721</v>
      </c>
      <c r="B63" s="212" t="s">
        <v>722</v>
      </c>
      <c r="C63" s="212" t="s">
        <v>709</v>
      </c>
      <c r="D63" s="212" t="s">
        <v>710</v>
      </c>
      <c r="E63" s="212" t="s">
        <v>530</v>
      </c>
      <c r="F63" s="212" t="s">
        <v>531</v>
      </c>
      <c r="G63" s="212" t="s">
        <v>800</v>
      </c>
      <c r="H63" s="212" t="s">
        <v>801</v>
      </c>
      <c r="I63" s="213">
        <v>880</v>
      </c>
      <c r="J63" s="204"/>
      <c r="K63" s="214" t="s">
        <v>292</v>
      </c>
      <c r="L63" s="78"/>
      <c r="M63" s="78"/>
      <c r="N63" s="78"/>
      <c r="O63" s="149"/>
    </row>
    <row r="64" spans="1:15" ht="15" customHeight="1" x14ac:dyDescent="0.35">
      <c r="A64" s="212" t="s">
        <v>721</v>
      </c>
      <c r="B64" s="212" t="s">
        <v>722</v>
      </c>
      <c r="C64" s="212" t="s">
        <v>709</v>
      </c>
      <c r="D64" s="212" t="s">
        <v>710</v>
      </c>
      <c r="E64" s="212" t="s">
        <v>530</v>
      </c>
      <c r="F64" s="212" t="s">
        <v>531</v>
      </c>
      <c r="G64" s="212" t="s">
        <v>725</v>
      </c>
      <c r="H64" s="212" t="s">
        <v>726</v>
      </c>
      <c r="I64" s="213">
        <v>22497.01</v>
      </c>
      <c r="J64" s="204"/>
      <c r="K64" s="214" t="s">
        <v>292</v>
      </c>
      <c r="L64" s="78"/>
      <c r="M64" s="78"/>
      <c r="N64" s="78"/>
      <c r="O64" s="149"/>
    </row>
    <row r="65" spans="1:15" ht="15" customHeight="1" x14ac:dyDescent="0.35">
      <c r="A65" s="212" t="s">
        <v>721</v>
      </c>
      <c r="B65" s="212" t="s">
        <v>722</v>
      </c>
      <c r="C65" s="212" t="s">
        <v>709</v>
      </c>
      <c r="D65" s="212" t="s">
        <v>710</v>
      </c>
      <c r="E65" s="212" t="s">
        <v>530</v>
      </c>
      <c r="F65" s="212" t="s">
        <v>531</v>
      </c>
      <c r="G65" s="212" t="s">
        <v>802</v>
      </c>
      <c r="H65" s="212" t="s">
        <v>803</v>
      </c>
      <c r="I65" s="213">
        <v>-3040</v>
      </c>
      <c r="J65" s="206"/>
      <c r="K65" s="214" t="s">
        <v>292</v>
      </c>
      <c r="L65" s="79"/>
      <c r="M65" s="79"/>
      <c r="N65" s="78"/>
      <c r="O65" s="149"/>
    </row>
    <row r="66" spans="1:15" ht="15" customHeight="1" x14ac:dyDescent="0.35">
      <c r="A66" s="212" t="s">
        <v>721</v>
      </c>
      <c r="B66" s="212" t="s">
        <v>722</v>
      </c>
      <c r="C66" s="212" t="s">
        <v>709</v>
      </c>
      <c r="D66" s="212" t="s">
        <v>710</v>
      </c>
      <c r="E66" s="212" t="s">
        <v>530</v>
      </c>
      <c r="F66" s="212" t="s">
        <v>531</v>
      </c>
      <c r="G66" s="212" t="s">
        <v>804</v>
      </c>
      <c r="H66" s="212" t="s">
        <v>805</v>
      </c>
      <c r="I66" s="213">
        <v>-1520</v>
      </c>
      <c r="J66" s="204"/>
      <c r="K66" s="214" t="s">
        <v>292</v>
      </c>
      <c r="L66" s="78"/>
      <c r="M66" s="78"/>
      <c r="N66" s="79"/>
      <c r="O66" s="149"/>
    </row>
    <row r="67" spans="1:15" ht="15" customHeight="1" x14ac:dyDescent="0.35">
      <c r="A67" s="212" t="s">
        <v>721</v>
      </c>
      <c r="B67" s="212" t="s">
        <v>722</v>
      </c>
      <c r="C67" s="212" t="s">
        <v>709</v>
      </c>
      <c r="D67" s="212" t="s">
        <v>710</v>
      </c>
      <c r="E67" s="212" t="s">
        <v>530</v>
      </c>
      <c r="F67" s="212" t="s">
        <v>531</v>
      </c>
      <c r="G67" s="212" t="s">
        <v>806</v>
      </c>
      <c r="H67" s="212" t="s">
        <v>807</v>
      </c>
      <c r="I67" s="213">
        <v>1523.02</v>
      </c>
      <c r="J67" s="204"/>
      <c r="K67" s="214" t="s">
        <v>292</v>
      </c>
      <c r="L67" s="78"/>
      <c r="M67" s="78"/>
      <c r="N67" s="78"/>
      <c r="O67" s="149"/>
    </row>
    <row r="68" spans="1:15" ht="15" customHeight="1" x14ac:dyDescent="0.35">
      <c r="A68" s="212" t="s">
        <v>721</v>
      </c>
      <c r="B68" s="212" t="s">
        <v>722</v>
      </c>
      <c r="C68" s="212" t="s">
        <v>709</v>
      </c>
      <c r="D68" s="212" t="s">
        <v>710</v>
      </c>
      <c r="E68" s="212" t="s">
        <v>530</v>
      </c>
      <c r="F68" s="212" t="s">
        <v>531</v>
      </c>
      <c r="G68" s="212" t="s">
        <v>808</v>
      </c>
      <c r="H68" s="212" t="s">
        <v>809</v>
      </c>
      <c r="I68" s="213">
        <v>1520</v>
      </c>
      <c r="J68" s="204"/>
      <c r="K68" s="214" t="s">
        <v>292</v>
      </c>
      <c r="L68" s="78"/>
      <c r="M68" s="78"/>
      <c r="N68" s="78"/>
      <c r="O68" s="149"/>
    </row>
    <row r="69" spans="1:15" ht="15" customHeight="1" x14ac:dyDescent="0.35">
      <c r="A69" s="212" t="s">
        <v>721</v>
      </c>
      <c r="B69" s="212" t="s">
        <v>722</v>
      </c>
      <c r="C69" s="212" t="s">
        <v>709</v>
      </c>
      <c r="D69" s="212" t="s">
        <v>710</v>
      </c>
      <c r="E69" s="212" t="s">
        <v>383</v>
      </c>
      <c r="F69" s="212" t="s">
        <v>384</v>
      </c>
      <c r="G69" s="212" t="s">
        <v>81</v>
      </c>
      <c r="H69" s="212" t="s">
        <v>328</v>
      </c>
      <c r="I69" s="213">
        <v>616.48</v>
      </c>
      <c r="J69" s="204"/>
      <c r="K69" s="214" t="s">
        <v>292</v>
      </c>
      <c r="L69" s="78"/>
      <c r="M69" s="78"/>
      <c r="N69" s="78"/>
      <c r="O69" s="149"/>
    </row>
    <row r="70" spans="1:15" ht="15" customHeight="1" x14ac:dyDescent="0.35">
      <c r="A70" s="212" t="s">
        <v>721</v>
      </c>
      <c r="B70" s="212" t="s">
        <v>722</v>
      </c>
      <c r="C70" s="212" t="s">
        <v>709</v>
      </c>
      <c r="D70" s="212" t="s">
        <v>710</v>
      </c>
      <c r="E70" s="212" t="s">
        <v>810</v>
      </c>
      <c r="F70" s="212" t="s">
        <v>811</v>
      </c>
      <c r="G70" s="212" t="s">
        <v>812</v>
      </c>
      <c r="H70" s="212" t="s">
        <v>813</v>
      </c>
      <c r="I70" s="213">
        <v>-4100.54</v>
      </c>
      <c r="J70" s="204"/>
      <c r="K70" s="214" t="s">
        <v>292</v>
      </c>
      <c r="L70" s="78"/>
      <c r="M70" s="78"/>
      <c r="N70" s="78"/>
      <c r="O70" s="149"/>
    </row>
    <row r="71" spans="1:15" ht="15" customHeight="1" x14ac:dyDescent="0.35">
      <c r="A71" s="212" t="s">
        <v>721</v>
      </c>
      <c r="B71" s="212" t="s">
        <v>722</v>
      </c>
      <c r="C71" s="212" t="s">
        <v>709</v>
      </c>
      <c r="D71" s="212" t="s">
        <v>710</v>
      </c>
      <c r="E71" s="212" t="s">
        <v>814</v>
      </c>
      <c r="F71" s="212" t="s">
        <v>815</v>
      </c>
      <c r="G71" s="212" t="s">
        <v>812</v>
      </c>
      <c r="H71" s="212" t="s">
        <v>813</v>
      </c>
      <c r="I71" s="213">
        <v>-4901.3999999999996</v>
      </c>
      <c r="J71" s="204"/>
      <c r="K71" s="214" t="s">
        <v>292</v>
      </c>
      <c r="L71" s="78"/>
      <c r="M71" s="78"/>
      <c r="N71" s="78"/>
      <c r="O71" s="149"/>
    </row>
    <row r="72" spans="1:15" ht="15" customHeight="1" x14ac:dyDescent="0.35">
      <c r="A72" s="212" t="s">
        <v>721</v>
      </c>
      <c r="B72" s="212" t="s">
        <v>722</v>
      </c>
      <c r="C72" s="212" t="s">
        <v>709</v>
      </c>
      <c r="D72" s="212" t="s">
        <v>710</v>
      </c>
      <c r="E72" s="212" t="s">
        <v>452</v>
      </c>
      <c r="F72" s="212" t="s">
        <v>453</v>
      </c>
      <c r="G72" s="212" t="s">
        <v>758</v>
      </c>
      <c r="H72" s="212" t="s">
        <v>759</v>
      </c>
      <c r="I72" s="213">
        <v>1053.9000000000001</v>
      </c>
      <c r="J72" s="204"/>
      <c r="K72" s="214" t="s">
        <v>292</v>
      </c>
      <c r="L72" s="78"/>
      <c r="M72" s="78"/>
      <c r="N72" s="78"/>
      <c r="O72" s="149"/>
    </row>
    <row r="73" spans="1:15" ht="15" customHeight="1" x14ac:dyDescent="0.35">
      <c r="A73" s="212" t="s">
        <v>721</v>
      </c>
      <c r="B73" s="212" t="s">
        <v>722</v>
      </c>
      <c r="C73" s="212" t="s">
        <v>709</v>
      </c>
      <c r="D73" s="212" t="s">
        <v>710</v>
      </c>
      <c r="E73" s="212" t="s">
        <v>452</v>
      </c>
      <c r="F73" s="212" t="s">
        <v>453</v>
      </c>
      <c r="G73" s="212" t="s">
        <v>764</v>
      </c>
      <c r="H73" s="212" t="s">
        <v>765</v>
      </c>
      <c r="I73" s="213">
        <v>3473.01</v>
      </c>
      <c r="J73" s="204"/>
      <c r="K73" s="214" t="s">
        <v>292</v>
      </c>
      <c r="L73" s="78"/>
      <c r="M73" s="78"/>
      <c r="N73" s="78"/>
      <c r="O73" s="149"/>
    </row>
    <row r="74" spans="1:15" ht="15" customHeight="1" x14ac:dyDescent="0.35">
      <c r="A74" s="212" t="s">
        <v>721</v>
      </c>
      <c r="B74" s="212" t="s">
        <v>722</v>
      </c>
      <c r="C74" s="212" t="s">
        <v>709</v>
      </c>
      <c r="D74" s="212" t="s">
        <v>710</v>
      </c>
      <c r="E74" s="212" t="s">
        <v>466</v>
      </c>
      <c r="F74" s="212" t="s">
        <v>467</v>
      </c>
      <c r="G74" s="212" t="s">
        <v>528</v>
      </c>
      <c r="H74" s="212" t="s">
        <v>529</v>
      </c>
      <c r="I74" s="213">
        <v>1156.1500000000001</v>
      </c>
      <c r="J74" s="204"/>
      <c r="K74" s="214" t="s">
        <v>292</v>
      </c>
      <c r="L74" s="78"/>
      <c r="M74" s="78"/>
      <c r="N74" s="78"/>
      <c r="O74" s="149"/>
    </row>
    <row r="75" spans="1:15" ht="15" customHeight="1" x14ac:dyDescent="0.35">
      <c r="A75" s="212" t="s">
        <v>721</v>
      </c>
      <c r="B75" s="212" t="s">
        <v>722</v>
      </c>
      <c r="C75" s="212" t="s">
        <v>709</v>
      </c>
      <c r="D75" s="212" t="s">
        <v>710</v>
      </c>
      <c r="E75" s="212" t="s">
        <v>816</v>
      </c>
      <c r="F75" s="212" t="s">
        <v>817</v>
      </c>
      <c r="G75" s="212" t="s">
        <v>81</v>
      </c>
      <c r="H75" s="212" t="s">
        <v>328</v>
      </c>
      <c r="I75" s="213">
        <v>575</v>
      </c>
      <c r="J75" s="204"/>
      <c r="K75" s="214" t="s">
        <v>292</v>
      </c>
      <c r="L75" s="78"/>
      <c r="M75" s="78"/>
      <c r="N75" s="78"/>
      <c r="O75" s="149"/>
    </row>
    <row r="76" spans="1:15" ht="15" customHeight="1" x14ac:dyDescent="0.35">
      <c r="A76" s="212" t="s">
        <v>721</v>
      </c>
      <c r="B76" s="212" t="s">
        <v>722</v>
      </c>
      <c r="C76" s="212" t="s">
        <v>709</v>
      </c>
      <c r="D76" s="212" t="s">
        <v>710</v>
      </c>
      <c r="E76" s="212" t="s">
        <v>816</v>
      </c>
      <c r="F76" s="212" t="s">
        <v>817</v>
      </c>
      <c r="G76" s="212" t="s">
        <v>818</v>
      </c>
      <c r="H76" s="212" t="s">
        <v>819</v>
      </c>
      <c r="I76" s="213">
        <v>4354</v>
      </c>
      <c r="J76" s="204"/>
      <c r="K76" s="214" t="s">
        <v>292</v>
      </c>
      <c r="L76" s="78"/>
      <c r="M76" s="78"/>
      <c r="N76" s="78"/>
      <c r="O76" s="149"/>
    </row>
    <row r="77" spans="1:15" ht="15" customHeight="1" x14ac:dyDescent="0.35">
      <c r="A77" s="212" t="s">
        <v>721</v>
      </c>
      <c r="B77" s="212" t="s">
        <v>722</v>
      </c>
      <c r="C77" s="212" t="s">
        <v>709</v>
      </c>
      <c r="D77" s="212" t="s">
        <v>710</v>
      </c>
      <c r="E77" s="212" t="s">
        <v>816</v>
      </c>
      <c r="F77" s="212" t="s">
        <v>817</v>
      </c>
      <c r="G77" s="212" t="s">
        <v>734</v>
      </c>
      <c r="H77" s="212" t="s">
        <v>735</v>
      </c>
      <c r="I77" s="213">
        <v>33339.800000000003</v>
      </c>
      <c r="J77" s="204"/>
      <c r="K77" s="214" t="s">
        <v>292</v>
      </c>
      <c r="L77" s="78"/>
      <c r="M77" s="78"/>
      <c r="N77" s="78"/>
      <c r="O77" s="149"/>
    </row>
    <row r="78" spans="1:15" ht="15" customHeight="1" x14ac:dyDescent="0.35">
      <c r="A78" s="212" t="s">
        <v>721</v>
      </c>
      <c r="B78" s="212" t="s">
        <v>722</v>
      </c>
      <c r="C78" s="212" t="s">
        <v>709</v>
      </c>
      <c r="D78" s="212" t="s">
        <v>710</v>
      </c>
      <c r="E78" s="212" t="s">
        <v>816</v>
      </c>
      <c r="F78" s="212" t="s">
        <v>817</v>
      </c>
      <c r="G78" s="212" t="s">
        <v>820</v>
      </c>
      <c r="H78" s="212" t="s">
        <v>821</v>
      </c>
      <c r="I78" s="213">
        <v>11475</v>
      </c>
      <c r="J78" s="204"/>
      <c r="K78" s="214" t="s">
        <v>292</v>
      </c>
      <c r="L78" s="78"/>
      <c r="M78" s="78"/>
      <c r="N78" s="78"/>
      <c r="O78" s="149"/>
    </row>
    <row r="79" spans="1:15" ht="15" customHeight="1" x14ac:dyDescent="0.35">
      <c r="A79" s="212" t="s">
        <v>721</v>
      </c>
      <c r="B79" s="212" t="s">
        <v>722</v>
      </c>
      <c r="C79" s="212" t="s">
        <v>709</v>
      </c>
      <c r="D79" s="212" t="s">
        <v>710</v>
      </c>
      <c r="E79" s="212" t="s">
        <v>816</v>
      </c>
      <c r="F79" s="212" t="s">
        <v>817</v>
      </c>
      <c r="G79" s="212" t="s">
        <v>822</v>
      </c>
      <c r="H79" s="212" t="s">
        <v>823</v>
      </c>
      <c r="I79" s="213">
        <v>18657</v>
      </c>
      <c r="J79" s="204"/>
      <c r="K79" s="214" t="s">
        <v>292</v>
      </c>
      <c r="L79" s="78"/>
      <c r="M79" s="78"/>
      <c r="N79" s="78"/>
      <c r="O79" s="149"/>
    </row>
    <row r="80" spans="1:15" ht="15" customHeight="1" x14ac:dyDescent="0.35">
      <c r="A80" s="212" t="s">
        <v>721</v>
      </c>
      <c r="B80" s="212" t="s">
        <v>722</v>
      </c>
      <c r="C80" s="212" t="s">
        <v>709</v>
      </c>
      <c r="D80" s="212" t="s">
        <v>710</v>
      </c>
      <c r="E80" s="212" t="s">
        <v>816</v>
      </c>
      <c r="F80" s="212" t="s">
        <v>817</v>
      </c>
      <c r="G80" s="212" t="s">
        <v>824</v>
      </c>
      <c r="H80" s="212" t="s">
        <v>825</v>
      </c>
      <c r="I80" s="213">
        <v>4252</v>
      </c>
      <c r="J80" s="204"/>
      <c r="K80" s="214" t="s">
        <v>292</v>
      </c>
      <c r="L80" s="78"/>
      <c r="M80" s="78"/>
      <c r="N80" s="78"/>
      <c r="O80" s="149"/>
    </row>
    <row r="81" spans="1:15" ht="15" customHeight="1" x14ac:dyDescent="0.35">
      <c r="A81" s="212" t="s">
        <v>721</v>
      </c>
      <c r="B81" s="212" t="s">
        <v>722</v>
      </c>
      <c r="C81" s="212" t="s">
        <v>709</v>
      </c>
      <c r="D81" s="212" t="s">
        <v>710</v>
      </c>
      <c r="E81" s="212" t="s">
        <v>816</v>
      </c>
      <c r="F81" s="212" t="s">
        <v>817</v>
      </c>
      <c r="G81" s="212" t="s">
        <v>736</v>
      </c>
      <c r="H81" s="212" t="s">
        <v>737</v>
      </c>
      <c r="I81" s="213">
        <v>5951</v>
      </c>
      <c r="J81" s="204"/>
      <c r="K81" s="214" t="s">
        <v>292</v>
      </c>
      <c r="L81" s="78"/>
      <c r="M81" s="78"/>
      <c r="N81" s="78"/>
      <c r="O81" s="149"/>
    </row>
    <row r="82" spans="1:15" ht="15" customHeight="1" x14ac:dyDescent="0.35">
      <c r="A82" s="212" t="s">
        <v>721</v>
      </c>
      <c r="B82" s="212" t="s">
        <v>722</v>
      </c>
      <c r="C82" s="212" t="s">
        <v>709</v>
      </c>
      <c r="D82" s="212" t="s">
        <v>710</v>
      </c>
      <c r="E82" s="212" t="s">
        <v>816</v>
      </c>
      <c r="F82" s="212" t="s">
        <v>817</v>
      </c>
      <c r="G82" s="212" t="s">
        <v>826</v>
      </c>
      <c r="H82" s="212" t="s">
        <v>827</v>
      </c>
      <c r="I82" s="213">
        <v>5980</v>
      </c>
      <c r="J82" s="204"/>
      <c r="K82" s="214" t="s">
        <v>292</v>
      </c>
      <c r="L82" s="78"/>
      <c r="M82" s="78"/>
      <c r="N82" s="78"/>
      <c r="O82" s="149"/>
    </row>
    <row r="83" spans="1:15" ht="15" customHeight="1" x14ac:dyDescent="0.35">
      <c r="A83" s="212" t="s">
        <v>721</v>
      </c>
      <c r="B83" s="212" t="s">
        <v>722</v>
      </c>
      <c r="C83" s="212" t="s">
        <v>709</v>
      </c>
      <c r="D83" s="212" t="s">
        <v>710</v>
      </c>
      <c r="E83" s="212" t="s">
        <v>816</v>
      </c>
      <c r="F83" s="212" t="s">
        <v>817</v>
      </c>
      <c r="G83" s="212" t="s">
        <v>738</v>
      </c>
      <c r="H83" s="212" t="s">
        <v>739</v>
      </c>
      <c r="I83" s="213">
        <v>35117</v>
      </c>
      <c r="J83" s="204"/>
      <c r="K83" s="214" t="s">
        <v>292</v>
      </c>
      <c r="L83" s="78"/>
      <c r="M83" s="78"/>
      <c r="N83" s="78"/>
      <c r="O83" s="149"/>
    </row>
    <row r="84" spans="1:15" ht="15" customHeight="1" x14ac:dyDescent="0.35">
      <c r="A84" s="212" t="s">
        <v>721</v>
      </c>
      <c r="B84" s="212" t="s">
        <v>722</v>
      </c>
      <c r="C84" s="212" t="s">
        <v>709</v>
      </c>
      <c r="D84" s="212" t="s">
        <v>710</v>
      </c>
      <c r="E84" s="212" t="s">
        <v>816</v>
      </c>
      <c r="F84" s="212" t="s">
        <v>817</v>
      </c>
      <c r="G84" s="212" t="s">
        <v>740</v>
      </c>
      <c r="H84" s="212" t="s">
        <v>741</v>
      </c>
      <c r="I84" s="213">
        <v>29925</v>
      </c>
      <c r="J84" s="204"/>
      <c r="K84" s="214" t="s">
        <v>292</v>
      </c>
      <c r="L84" s="78"/>
      <c r="M84" s="78"/>
      <c r="N84" s="78"/>
      <c r="O84" s="149"/>
    </row>
    <row r="85" spans="1:15" ht="15" customHeight="1" x14ac:dyDescent="0.35">
      <c r="A85" s="212" t="s">
        <v>721</v>
      </c>
      <c r="B85" s="212" t="s">
        <v>722</v>
      </c>
      <c r="C85" s="212" t="s">
        <v>709</v>
      </c>
      <c r="D85" s="212" t="s">
        <v>710</v>
      </c>
      <c r="E85" s="212" t="s">
        <v>816</v>
      </c>
      <c r="F85" s="212" t="s">
        <v>817</v>
      </c>
      <c r="G85" s="212" t="s">
        <v>742</v>
      </c>
      <c r="H85" s="212" t="s">
        <v>743</v>
      </c>
      <c r="I85" s="213">
        <v>22729.03</v>
      </c>
      <c r="J85" s="204"/>
      <c r="K85" s="214" t="s">
        <v>292</v>
      </c>
      <c r="L85" s="78"/>
      <c r="M85" s="78"/>
      <c r="N85" s="78"/>
      <c r="O85" s="149"/>
    </row>
    <row r="86" spans="1:15" ht="15" customHeight="1" x14ac:dyDescent="0.35">
      <c r="A86" s="212" t="s">
        <v>721</v>
      </c>
      <c r="B86" s="212" t="s">
        <v>722</v>
      </c>
      <c r="C86" s="212" t="s">
        <v>709</v>
      </c>
      <c r="D86" s="212" t="s">
        <v>710</v>
      </c>
      <c r="E86" s="212" t="s">
        <v>816</v>
      </c>
      <c r="F86" s="212" t="s">
        <v>817</v>
      </c>
      <c r="G86" s="212" t="s">
        <v>347</v>
      </c>
      <c r="H86" s="212" t="s">
        <v>828</v>
      </c>
      <c r="I86" s="213">
        <v>12368</v>
      </c>
      <c r="J86" s="204"/>
      <c r="K86" s="214" t="s">
        <v>292</v>
      </c>
      <c r="L86" s="78"/>
      <c r="M86" s="78"/>
      <c r="N86" s="78"/>
      <c r="O86" s="149"/>
    </row>
    <row r="87" spans="1:15" ht="15" customHeight="1" x14ac:dyDescent="0.35">
      <c r="A87" s="212" t="s">
        <v>721</v>
      </c>
      <c r="B87" s="212" t="s">
        <v>722</v>
      </c>
      <c r="C87" s="212" t="s">
        <v>709</v>
      </c>
      <c r="D87" s="212" t="s">
        <v>710</v>
      </c>
      <c r="E87" s="212" t="s">
        <v>816</v>
      </c>
      <c r="F87" s="212" t="s">
        <v>817</v>
      </c>
      <c r="G87" s="212" t="s">
        <v>446</v>
      </c>
      <c r="H87" s="212" t="s">
        <v>829</v>
      </c>
      <c r="I87" s="213">
        <v>5349</v>
      </c>
      <c r="J87" s="204"/>
      <c r="K87" s="214" t="s">
        <v>292</v>
      </c>
      <c r="L87" s="78"/>
      <c r="M87" s="78"/>
      <c r="N87" s="78"/>
      <c r="O87" s="149"/>
    </row>
    <row r="88" spans="1:15" ht="15" customHeight="1" x14ac:dyDescent="0.35">
      <c r="A88" s="212" t="s">
        <v>721</v>
      </c>
      <c r="B88" s="212" t="s">
        <v>722</v>
      </c>
      <c r="C88" s="212" t="s">
        <v>709</v>
      </c>
      <c r="D88" s="212" t="s">
        <v>710</v>
      </c>
      <c r="E88" s="212" t="s">
        <v>816</v>
      </c>
      <c r="F88" s="212" t="s">
        <v>817</v>
      </c>
      <c r="G88" s="212" t="s">
        <v>744</v>
      </c>
      <c r="H88" s="212" t="s">
        <v>745</v>
      </c>
      <c r="I88" s="213">
        <v>10669</v>
      </c>
      <c r="J88" s="204"/>
      <c r="K88" s="214" t="s">
        <v>292</v>
      </c>
      <c r="L88" s="78"/>
      <c r="M88" s="78"/>
      <c r="N88" s="78"/>
      <c r="O88" s="149"/>
    </row>
    <row r="89" spans="1:15" ht="15" customHeight="1" x14ac:dyDescent="0.35">
      <c r="A89" s="212" t="s">
        <v>721</v>
      </c>
      <c r="B89" s="212" t="s">
        <v>722</v>
      </c>
      <c r="C89" s="212" t="s">
        <v>709</v>
      </c>
      <c r="D89" s="212" t="s">
        <v>710</v>
      </c>
      <c r="E89" s="212" t="s">
        <v>816</v>
      </c>
      <c r="F89" s="212" t="s">
        <v>817</v>
      </c>
      <c r="G89" s="212" t="s">
        <v>746</v>
      </c>
      <c r="H89" s="212" t="s">
        <v>747</v>
      </c>
      <c r="I89" s="213">
        <v>14391</v>
      </c>
      <c r="J89" s="204"/>
      <c r="K89" s="214" t="s">
        <v>292</v>
      </c>
      <c r="L89" s="78"/>
      <c r="M89" s="78"/>
      <c r="N89" s="78"/>
      <c r="O89" s="149"/>
    </row>
    <row r="90" spans="1:15" ht="15" customHeight="1" x14ac:dyDescent="0.35">
      <c r="A90" s="212" t="s">
        <v>721</v>
      </c>
      <c r="B90" s="212" t="s">
        <v>722</v>
      </c>
      <c r="C90" s="212" t="s">
        <v>709</v>
      </c>
      <c r="D90" s="212" t="s">
        <v>710</v>
      </c>
      <c r="E90" s="212" t="s">
        <v>816</v>
      </c>
      <c r="F90" s="212" t="s">
        <v>817</v>
      </c>
      <c r="G90" s="212" t="s">
        <v>748</v>
      </c>
      <c r="H90" s="212" t="s">
        <v>749</v>
      </c>
      <c r="I90" s="213">
        <v>18031</v>
      </c>
      <c r="J90" s="204"/>
      <c r="K90" s="214" t="s">
        <v>292</v>
      </c>
      <c r="L90" s="78"/>
      <c r="M90" s="78"/>
      <c r="N90" s="78"/>
      <c r="O90" s="149"/>
    </row>
    <row r="91" spans="1:15" ht="15" customHeight="1" x14ac:dyDescent="0.35">
      <c r="A91" s="212" t="s">
        <v>721</v>
      </c>
      <c r="B91" s="212" t="s">
        <v>722</v>
      </c>
      <c r="C91" s="212" t="s">
        <v>709</v>
      </c>
      <c r="D91" s="212" t="s">
        <v>710</v>
      </c>
      <c r="E91" s="212" t="s">
        <v>816</v>
      </c>
      <c r="F91" s="212" t="s">
        <v>817</v>
      </c>
      <c r="G91" s="212" t="s">
        <v>830</v>
      </c>
      <c r="H91" s="212" t="s">
        <v>831</v>
      </c>
      <c r="I91" s="213">
        <v>4460.01</v>
      </c>
      <c r="J91" s="204"/>
      <c r="K91" s="214" t="s">
        <v>292</v>
      </c>
      <c r="L91" s="78"/>
      <c r="M91" s="78"/>
      <c r="N91" s="78"/>
      <c r="O91" s="149"/>
    </row>
    <row r="92" spans="1:15" ht="15" customHeight="1" x14ac:dyDescent="0.35">
      <c r="A92" s="212" t="s">
        <v>721</v>
      </c>
      <c r="B92" s="212" t="s">
        <v>722</v>
      </c>
      <c r="C92" s="212" t="s">
        <v>709</v>
      </c>
      <c r="D92" s="212" t="s">
        <v>710</v>
      </c>
      <c r="E92" s="212" t="s">
        <v>816</v>
      </c>
      <c r="F92" s="212" t="s">
        <v>817</v>
      </c>
      <c r="G92" s="212" t="s">
        <v>832</v>
      </c>
      <c r="H92" s="212" t="s">
        <v>833</v>
      </c>
      <c r="I92" s="213">
        <v>19251</v>
      </c>
      <c r="J92" s="204"/>
      <c r="K92" s="214" t="s">
        <v>292</v>
      </c>
      <c r="L92" s="78"/>
      <c r="M92" s="78"/>
      <c r="N92" s="78"/>
      <c r="O92" s="149"/>
    </row>
    <row r="93" spans="1:15" ht="15" customHeight="1" x14ac:dyDescent="0.35">
      <c r="A93" s="212" t="s">
        <v>721</v>
      </c>
      <c r="B93" s="212" t="s">
        <v>722</v>
      </c>
      <c r="C93" s="212" t="s">
        <v>709</v>
      </c>
      <c r="D93" s="212" t="s">
        <v>710</v>
      </c>
      <c r="E93" s="212" t="s">
        <v>816</v>
      </c>
      <c r="F93" s="212" t="s">
        <v>817</v>
      </c>
      <c r="G93" s="212" t="s">
        <v>727</v>
      </c>
      <c r="H93" s="212" t="s">
        <v>728</v>
      </c>
      <c r="I93" s="213">
        <v>15182</v>
      </c>
      <c r="J93" s="204"/>
      <c r="K93" s="214" t="s">
        <v>292</v>
      </c>
      <c r="L93" s="78"/>
      <c r="M93" s="78"/>
      <c r="N93" s="78"/>
      <c r="O93" s="149"/>
    </row>
    <row r="94" spans="1:15" ht="15" customHeight="1" x14ac:dyDescent="0.35">
      <c r="A94" s="212" t="s">
        <v>721</v>
      </c>
      <c r="B94" s="212" t="s">
        <v>722</v>
      </c>
      <c r="C94" s="212" t="s">
        <v>709</v>
      </c>
      <c r="D94" s="212" t="s">
        <v>710</v>
      </c>
      <c r="E94" s="212" t="s">
        <v>816</v>
      </c>
      <c r="F94" s="212" t="s">
        <v>817</v>
      </c>
      <c r="G94" s="212" t="s">
        <v>750</v>
      </c>
      <c r="H94" s="212" t="s">
        <v>751</v>
      </c>
      <c r="I94" s="213">
        <v>5758</v>
      </c>
      <c r="J94" s="204"/>
      <c r="K94" s="214" t="s">
        <v>292</v>
      </c>
      <c r="L94" s="78"/>
      <c r="M94" s="78"/>
      <c r="N94" s="78"/>
      <c r="O94" s="149"/>
    </row>
    <row r="95" spans="1:15" ht="15" customHeight="1" x14ac:dyDescent="0.35">
      <c r="A95" s="212" t="s">
        <v>721</v>
      </c>
      <c r="B95" s="212" t="s">
        <v>722</v>
      </c>
      <c r="C95" s="212" t="s">
        <v>709</v>
      </c>
      <c r="D95" s="212" t="s">
        <v>710</v>
      </c>
      <c r="E95" s="212" t="s">
        <v>816</v>
      </c>
      <c r="F95" s="212" t="s">
        <v>817</v>
      </c>
      <c r="G95" s="212" t="s">
        <v>752</v>
      </c>
      <c r="H95" s="212" t="s">
        <v>753</v>
      </c>
      <c r="I95" s="213">
        <v>13127.36</v>
      </c>
      <c r="J95" s="204"/>
      <c r="K95" s="214" t="s">
        <v>292</v>
      </c>
      <c r="L95" s="78"/>
      <c r="M95" s="78"/>
      <c r="N95" s="78"/>
      <c r="O95" s="149"/>
    </row>
    <row r="96" spans="1:15" ht="15" customHeight="1" x14ac:dyDescent="0.35">
      <c r="A96" s="212" t="s">
        <v>721</v>
      </c>
      <c r="B96" s="212" t="s">
        <v>722</v>
      </c>
      <c r="C96" s="212" t="s">
        <v>709</v>
      </c>
      <c r="D96" s="212" t="s">
        <v>710</v>
      </c>
      <c r="E96" s="212" t="s">
        <v>816</v>
      </c>
      <c r="F96" s="212" t="s">
        <v>817</v>
      </c>
      <c r="G96" s="212" t="s">
        <v>756</v>
      </c>
      <c r="H96" s="212" t="s">
        <v>757</v>
      </c>
      <c r="I96" s="213">
        <v>3485.36</v>
      </c>
      <c r="J96" s="204"/>
      <c r="K96" s="214" t="s">
        <v>292</v>
      </c>
      <c r="L96" s="78"/>
      <c r="M96" s="78"/>
      <c r="N96" s="78"/>
      <c r="O96" s="149"/>
    </row>
    <row r="97" spans="1:15" x14ac:dyDescent="0.35">
      <c r="A97" s="212" t="s">
        <v>721</v>
      </c>
      <c r="B97" s="212" t="s">
        <v>722</v>
      </c>
      <c r="C97" s="212" t="s">
        <v>709</v>
      </c>
      <c r="D97" s="212" t="s">
        <v>710</v>
      </c>
      <c r="E97" s="212" t="s">
        <v>816</v>
      </c>
      <c r="F97" s="212" t="s">
        <v>817</v>
      </c>
      <c r="G97" s="212" t="s">
        <v>758</v>
      </c>
      <c r="H97" s="212" t="s">
        <v>759</v>
      </c>
      <c r="I97" s="213">
        <v>33705.199999999997</v>
      </c>
      <c r="J97" s="204"/>
      <c r="K97" s="214" t="s">
        <v>292</v>
      </c>
      <c r="L97" s="78"/>
      <c r="M97" s="78"/>
      <c r="N97" s="78"/>
      <c r="O97" s="149"/>
    </row>
    <row r="98" spans="1:15" x14ac:dyDescent="0.35">
      <c r="A98" s="212" t="s">
        <v>721</v>
      </c>
      <c r="B98" s="212" t="s">
        <v>722</v>
      </c>
      <c r="C98" s="212" t="s">
        <v>709</v>
      </c>
      <c r="D98" s="212" t="s">
        <v>710</v>
      </c>
      <c r="E98" s="212" t="s">
        <v>816</v>
      </c>
      <c r="F98" s="212" t="s">
        <v>817</v>
      </c>
      <c r="G98" s="212" t="s">
        <v>760</v>
      </c>
      <c r="H98" s="212" t="s">
        <v>761</v>
      </c>
      <c r="I98" s="213">
        <v>52788.03</v>
      </c>
      <c r="J98" s="204"/>
      <c r="K98" s="214" t="s">
        <v>292</v>
      </c>
      <c r="L98" s="78"/>
      <c r="M98" s="78"/>
      <c r="N98" s="78"/>
      <c r="O98" s="149"/>
    </row>
    <row r="99" spans="1:15" x14ac:dyDescent="0.35">
      <c r="A99" s="212" t="s">
        <v>721</v>
      </c>
      <c r="B99" s="212" t="s">
        <v>722</v>
      </c>
      <c r="C99" s="212" t="s">
        <v>709</v>
      </c>
      <c r="D99" s="212" t="s">
        <v>710</v>
      </c>
      <c r="E99" s="212" t="s">
        <v>816</v>
      </c>
      <c r="F99" s="212" t="s">
        <v>817</v>
      </c>
      <c r="G99" s="212" t="s">
        <v>834</v>
      </c>
      <c r="H99" s="212" t="s">
        <v>835</v>
      </c>
      <c r="I99" s="213">
        <v>3496.36</v>
      </c>
      <c r="J99" s="204"/>
      <c r="K99" s="214" t="s">
        <v>292</v>
      </c>
      <c r="L99" s="78"/>
      <c r="M99" s="78"/>
      <c r="N99" s="78"/>
      <c r="O99" s="149"/>
    </row>
    <row r="100" spans="1:15" x14ac:dyDescent="0.35">
      <c r="A100" s="212" t="s">
        <v>721</v>
      </c>
      <c r="B100" s="212" t="s">
        <v>722</v>
      </c>
      <c r="C100" s="212" t="s">
        <v>709</v>
      </c>
      <c r="D100" s="212" t="s">
        <v>710</v>
      </c>
      <c r="E100" s="212" t="s">
        <v>816</v>
      </c>
      <c r="F100" s="212" t="s">
        <v>817</v>
      </c>
      <c r="G100" s="212" t="s">
        <v>762</v>
      </c>
      <c r="H100" s="212" t="s">
        <v>763</v>
      </c>
      <c r="I100" s="213">
        <v>5398.02</v>
      </c>
      <c r="J100" s="204"/>
      <c r="K100" s="214" t="s">
        <v>292</v>
      </c>
      <c r="L100" s="78"/>
      <c r="M100" s="78"/>
      <c r="N100" s="78"/>
      <c r="O100" s="149"/>
    </row>
    <row r="101" spans="1:15" x14ac:dyDescent="0.35">
      <c r="A101" s="212" t="s">
        <v>721</v>
      </c>
      <c r="B101" s="212" t="s">
        <v>722</v>
      </c>
      <c r="C101" s="212" t="s">
        <v>709</v>
      </c>
      <c r="D101" s="212" t="s">
        <v>710</v>
      </c>
      <c r="E101" s="212" t="s">
        <v>816</v>
      </c>
      <c r="F101" s="212" t="s">
        <v>817</v>
      </c>
      <c r="G101" s="212" t="s">
        <v>764</v>
      </c>
      <c r="H101" s="212" t="s">
        <v>765</v>
      </c>
      <c r="I101" s="213">
        <v>10443.379999999999</v>
      </c>
      <c r="J101" s="204"/>
      <c r="K101" s="214" t="s">
        <v>292</v>
      </c>
      <c r="L101" s="78"/>
      <c r="M101" s="78"/>
      <c r="N101" s="78"/>
      <c r="O101" s="149"/>
    </row>
    <row r="102" spans="1:15" x14ac:dyDescent="0.35">
      <c r="A102" s="212" t="s">
        <v>721</v>
      </c>
      <c r="B102" s="212" t="s">
        <v>722</v>
      </c>
      <c r="C102" s="212" t="s">
        <v>709</v>
      </c>
      <c r="D102" s="212" t="s">
        <v>710</v>
      </c>
      <c r="E102" s="212" t="s">
        <v>816</v>
      </c>
      <c r="F102" s="212" t="s">
        <v>817</v>
      </c>
      <c r="G102" s="212" t="s">
        <v>766</v>
      </c>
      <c r="H102" s="212" t="s">
        <v>767</v>
      </c>
      <c r="I102" s="213">
        <v>3485.36</v>
      </c>
      <c r="J102" s="204"/>
      <c r="K102" s="214" t="s">
        <v>292</v>
      </c>
      <c r="L102" s="78"/>
      <c r="M102" s="78"/>
      <c r="N102" s="78"/>
      <c r="O102" s="149"/>
    </row>
    <row r="103" spans="1:15" x14ac:dyDescent="0.35">
      <c r="A103" s="212" t="s">
        <v>721</v>
      </c>
      <c r="B103" s="212" t="s">
        <v>722</v>
      </c>
      <c r="C103" s="212" t="s">
        <v>709</v>
      </c>
      <c r="D103" s="212" t="s">
        <v>710</v>
      </c>
      <c r="E103" s="212" t="s">
        <v>816</v>
      </c>
      <c r="F103" s="212" t="s">
        <v>817</v>
      </c>
      <c r="G103" s="212" t="s">
        <v>768</v>
      </c>
      <c r="H103" s="212" t="s">
        <v>769</v>
      </c>
      <c r="I103" s="213">
        <v>18662.080000000002</v>
      </c>
      <c r="J103" s="204"/>
      <c r="K103" s="214" t="s">
        <v>292</v>
      </c>
      <c r="L103" s="78"/>
      <c r="M103" s="78"/>
      <c r="N103" s="78"/>
      <c r="O103" s="149"/>
    </row>
    <row r="104" spans="1:15" x14ac:dyDescent="0.35">
      <c r="A104" s="212" t="s">
        <v>721</v>
      </c>
      <c r="B104" s="212" t="s">
        <v>722</v>
      </c>
      <c r="C104" s="212" t="s">
        <v>709</v>
      </c>
      <c r="D104" s="212" t="s">
        <v>710</v>
      </c>
      <c r="E104" s="212" t="s">
        <v>816</v>
      </c>
      <c r="F104" s="212" t="s">
        <v>817</v>
      </c>
      <c r="G104" s="212" t="s">
        <v>770</v>
      </c>
      <c r="H104" s="212" t="s">
        <v>771</v>
      </c>
      <c r="I104" s="213">
        <v>10431.379999999999</v>
      </c>
      <c r="J104" s="204"/>
      <c r="K104" s="214" t="s">
        <v>292</v>
      </c>
      <c r="L104" s="78"/>
      <c r="M104" s="78"/>
      <c r="N104" s="78"/>
      <c r="O104" s="149"/>
    </row>
    <row r="105" spans="1:15" x14ac:dyDescent="0.35">
      <c r="A105" s="212" t="s">
        <v>721</v>
      </c>
      <c r="B105" s="212" t="s">
        <v>722</v>
      </c>
      <c r="C105" s="212" t="s">
        <v>709</v>
      </c>
      <c r="D105" s="212" t="s">
        <v>710</v>
      </c>
      <c r="E105" s="212" t="s">
        <v>816</v>
      </c>
      <c r="F105" s="212" t="s">
        <v>817</v>
      </c>
      <c r="G105" s="212" t="s">
        <v>772</v>
      </c>
      <c r="H105" s="212" t="s">
        <v>773</v>
      </c>
      <c r="I105" s="213">
        <v>10204.01</v>
      </c>
      <c r="J105" s="204"/>
      <c r="K105" s="214" t="s">
        <v>292</v>
      </c>
      <c r="L105" s="78"/>
      <c r="M105" s="78"/>
      <c r="N105" s="78"/>
      <c r="O105" s="149"/>
    </row>
    <row r="106" spans="1:15" x14ac:dyDescent="0.35">
      <c r="A106" s="212" t="s">
        <v>721</v>
      </c>
      <c r="B106" s="212" t="s">
        <v>722</v>
      </c>
      <c r="C106" s="212" t="s">
        <v>709</v>
      </c>
      <c r="D106" s="212" t="s">
        <v>710</v>
      </c>
      <c r="E106" s="212" t="s">
        <v>816</v>
      </c>
      <c r="F106" s="212" t="s">
        <v>817</v>
      </c>
      <c r="G106" s="212" t="s">
        <v>836</v>
      </c>
      <c r="H106" s="212" t="s">
        <v>837</v>
      </c>
      <c r="I106" s="213">
        <v>6550</v>
      </c>
      <c r="J106" s="204"/>
      <c r="K106" s="214" t="s">
        <v>292</v>
      </c>
      <c r="L106" s="78"/>
      <c r="M106" s="78"/>
      <c r="N106" s="78"/>
      <c r="O106" s="149"/>
    </row>
    <row r="107" spans="1:15" x14ac:dyDescent="0.35">
      <c r="A107" s="212" t="s">
        <v>721</v>
      </c>
      <c r="B107" s="212" t="s">
        <v>722</v>
      </c>
      <c r="C107" s="212" t="s">
        <v>709</v>
      </c>
      <c r="D107" s="212" t="s">
        <v>710</v>
      </c>
      <c r="E107" s="212" t="s">
        <v>816</v>
      </c>
      <c r="F107" s="212" t="s">
        <v>817</v>
      </c>
      <c r="G107" s="212" t="s">
        <v>774</v>
      </c>
      <c r="H107" s="212" t="s">
        <v>775</v>
      </c>
      <c r="I107" s="213">
        <v>6556</v>
      </c>
      <c r="J107" s="204"/>
      <c r="K107" s="214" t="s">
        <v>292</v>
      </c>
      <c r="L107" s="78"/>
      <c r="M107" s="78"/>
      <c r="N107" s="78"/>
      <c r="O107" s="149"/>
    </row>
    <row r="108" spans="1:15" x14ac:dyDescent="0.35">
      <c r="A108" s="212" t="s">
        <v>721</v>
      </c>
      <c r="B108" s="212" t="s">
        <v>722</v>
      </c>
      <c r="C108" s="212" t="s">
        <v>709</v>
      </c>
      <c r="D108" s="212" t="s">
        <v>710</v>
      </c>
      <c r="E108" s="212" t="s">
        <v>816</v>
      </c>
      <c r="F108" s="212" t="s">
        <v>817</v>
      </c>
      <c r="G108" s="212" t="s">
        <v>776</v>
      </c>
      <c r="H108" s="212" t="s">
        <v>777</v>
      </c>
      <c r="I108" s="213">
        <v>18950.009999999998</v>
      </c>
      <c r="J108" s="204"/>
      <c r="K108" s="214" t="s">
        <v>292</v>
      </c>
      <c r="L108" s="78"/>
      <c r="M108" s="78"/>
      <c r="N108" s="78"/>
      <c r="O108" s="149"/>
    </row>
    <row r="109" spans="1:15" x14ac:dyDescent="0.35">
      <c r="A109" s="212" t="s">
        <v>721</v>
      </c>
      <c r="B109" s="212" t="s">
        <v>722</v>
      </c>
      <c r="C109" s="212" t="s">
        <v>709</v>
      </c>
      <c r="D109" s="212" t="s">
        <v>710</v>
      </c>
      <c r="E109" s="212" t="s">
        <v>816</v>
      </c>
      <c r="F109" s="212" t="s">
        <v>817</v>
      </c>
      <c r="G109" s="212" t="s">
        <v>778</v>
      </c>
      <c r="H109" s="212" t="s">
        <v>779</v>
      </c>
      <c r="I109" s="213">
        <v>11619.03</v>
      </c>
      <c r="J109" s="204"/>
      <c r="K109" s="214" t="s">
        <v>292</v>
      </c>
      <c r="L109" s="78"/>
      <c r="M109" s="78"/>
      <c r="N109" s="78"/>
      <c r="O109" s="149"/>
    </row>
    <row r="110" spans="1:15" x14ac:dyDescent="0.35">
      <c r="A110" s="212" t="s">
        <v>721</v>
      </c>
      <c r="B110" s="212" t="s">
        <v>722</v>
      </c>
      <c r="C110" s="212" t="s">
        <v>709</v>
      </c>
      <c r="D110" s="212" t="s">
        <v>710</v>
      </c>
      <c r="E110" s="212" t="s">
        <v>816</v>
      </c>
      <c r="F110" s="212" t="s">
        <v>817</v>
      </c>
      <c r="G110" s="212" t="s">
        <v>780</v>
      </c>
      <c r="H110" s="212" t="s">
        <v>781</v>
      </c>
      <c r="I110" s="213">
        <v>27087.759999999998</v>
      </c>
      <c r="J110" s="204"/>
      <c r="K110" s="214" t="s">
        <v>292</v>
      </c>
      <c r="L110" s="78"/>
      <c r="M110" s="78"/>
      <c r="N110" s="78"/>
      <c r="O110" s="149"/>
    </row>
    <row r="111" spans="1:15" x14ac:dyDescent="0.35">
      <c r="A111" s="212" t="s">
        <v>721</v>
      </c>
      <c r="B111" s="212" t="s">
        <v>722</v>
      </c>
      <c r="C111" s="212" t="s">
        <v>709</v>
      </c>
      <c r="D111" s="212" t="s">
        <v>710</v>
      </c>
      <c r="E111" s="212" t="s">
        <v>816</v>
      </c>
      <c r="F111" s="212" t="s">
        <v>817</v>
      </c>
      <c r="G111" s="212" t="s">
        <v>838</v>
      </c>
      <c r="H111" s="212" t="s">
        <v>839</v>
      </c>
      <c r="I111" s="213">
        <v>331</v>
      </c>
      <c r="J111" s="204"/>
      <c r="K111" s="214" t="s">
        <v>292</v>
      </c>
      <c r="L111" s="78"/>
      <c r="M111" s="78"/>
      <c r="N111" s="78"/>
      <c r="O111" s="149"/>
    </row>
    <row r="112" spans="1:15" x14ac:dyDescent="0.35">
      <c r="A112" s="212" t="s">
        <v>721</v>
      </c>
      <c r="B112" s="212" t="s">
        <v>722</v>
      </c>
      <c r="C112" s="212" t="s">
        <v>709</v>
      </c>
      <c r="D112" s="212" t="s">
        <v>710</v>
      </c>
      <c r="E112" s="212" t="s">
        <v>816</v>
      </c>
      <c r="F112" s="212" t="s">
        <v>817</v>
      </c>
      <c r="G112" s="212" t="s">
        <v>782</v>
      </c>
      <c r="H112" s="212" t="s">
        <v>783</v>
      </c>
      <c r="I112" s="213">
        <v>11393</v>
      </c>
      <c r="J112" s="204"/>
      <c r="K112" s="214" t="s">
        <v>292</v>
      </c>
      <c r="L112" s="78"/>
      <c r="M112" s="78"/>
      <c r="N112" s="78"/>
      <c r="O112" s="149"/>
    </row>
    <row r="113" spans="1:15" x14ac:dyDescent="0.35">
      <c r="A113" s="212" t="s">
        <v>721</v>
      </c>
      <c r="B113" s="212" t="s">
        <v>722</v>
      </c>
      <c r="C113" s="212" t="s">
        <v>709</v>
      </c>
      <c r="D113" s="212" t="s">
        <v>710</v>
      </c>
      <c r="E113" s="212" t="s">
        <v>816</v>
      </c>
      <c r="F113" s="212" t="s">
        <v>817</v>
      </c>
      <c r="G113" s="212" t="s">
        <v>840</v>
      </c>
      <c r="H113" s="212" t="s">
        <v>841</v>
      </c>
      <c r="I113" s="213">
        <v>6105</v>
      </c>
      <c r="J113" s="204"/>
      <c r="K113" s="214" t="s">
        <v>292</v>
      </c>
      <c r="L113" s="78"/>
      <c r="M113" s="78"/>
      <c r="N113" s="78"/>
      <c r="O113" s="149"/>
    </row>
    <row r="114" spans="1:15" x14ac:dyDescent="0.35">
      <c r="A114" s="212" t="s">
        <v>721</v>
      </c>
      <c r="B114" s="212" t="s">
        <v>722</v>
      </c>
      <c r="C114" s="212" t="s">
        <v>709</v>
      </c>
      <c r="D114" s="212" t="s">
        <v>710</v>
      </c>
      <c r="E114" s="212" t="s">
        <v>816</v>
      </c>
      <c r="F114" s="212" t="s">
        <v>817</v>
      </c>
      <c r="G114" s="212" t="s">
        <v>784</v>
      </c>
      <c r="H114" s="212" t="s">
        <v>785</v>
      </c>
      <c r="I114" s="213">
        <v>17530</v>
      </c>
      <c r="J114" s="204"/>
      <c r="K114" s="214" t="s">
        <v>292</v>
      </c>
      <c r="L114" s="78"/>
      <c r="M114" s="78"/>
      <c r="N114" s="78"/>
      <c r="O114" s="149"/>
    </row>
    <row r="115" spans="1:15" x14ac:dyDescent="0.35">
      <c r="A115" s="212" t="s">
        <v>721</v>
      </c>
      <c r="B115" s="212" t="s">
        <v>722</v>
      </c>
      <c r="C115" s="212" t="s">
        <v>709</v>
      </c>
      <c r="D115" s="212" t="s">
        <v>710</v>
      </c>
      <c r="E115" s="212" t="s">
        <v>816</v>
      </c>
      <c r="F115" s="212" t="s">
        <v>817</v>
      </c>
      <c r="G115" s="212" t="s">
        <v>842</v>
      </c>
      <c r="H115" s="212" t="s">
        <v>843</v>
      </c>
      <c r="I115" s="213">
        <v>34153.75</v>
      </c>
      <c r="J115" s="204"/>
      <c r="K115" s="214" t="s">
        <v>292</v>
      </c>
      <c r="L115" s="78"/>
      <c r="M115" s="78"/>
      <c r="N115" s="78"/>
      <c r="O115" s="149"/>
    </row>
    <row r="116" spans="1:15" x14ac:dyDescent="0.35">
      <c r="A116" s="212" t="s">
        <v>721</v>
      </c>
      <c r="B116" s="212" t="s">
        <v>722</v>
      </c>
      <c r="C116" s="212" t="s">
        <v>709</v>
      </c>
      <c r="D116" s="212" t="s">
        <v>710</v>
      </c>
      <c r="E116" s="212" t="s">
        <v>816</v>
      </c>
      <c r="F116" s="212" t="s">
        <v>817</v>
      </c>
      <c r="G116" s="212" t="s">
        <v>844</v>
      </c>
      <c r="H116" s="212" t="s">
        <v>845</v>
      </c>
      <c r="I116" s="213">
        <v>22208.73</v>
      </c>
      <c r="J116" s="204"/>
      <c r="K116" s="214" t="s">
        <v>292</v>
      </c>
      <c r="L116" s="78"/>
      <c r="M116" s="78"/>
      <c r="N116" s="78"/>
      <c r="O116" s="149"/>
    </row>
    <row r="117" spans="1:15" x14ac:dyDescent="0.35">
      <c r="A117" s="212" t="s">
        <v>721</v>
      </c>
      <c r="B117" s="212" t="s">
        <v>722</v>
      </c>
      <c r="C117" s="212" t="s">
        <v>709</v>
      </c>
      <c r="D117" s="212" t="s">
        <v>710</v>
      </c>
      <c r="E117" s="212" t="s">
        <v>816</v>
      </c>
      <c r="F117" s="212" t="s">
        <v>817</v>
      </c>
      <c r="G117" s="212" t="s">
        <v>846</v>
      </c>
      <c r="H117" s="212" t="s">
        <v>847</v>
      </c>
      <c r="I117" s="213">
        <v>7167</v>
      </c>
      <c r="J117" s="204"/>
      <c r="K117" s="214" t="s">
        <v>292</v>
      </c>
      <c r="L117" s="78"/>
      <c r="M117" s="78"/>
      <c r="N117" s="78"/>
      <c r="O117" s="149"/>
    </row>
    <row r="118" spans="1:15" x14ac:dyDescent="0.35">
      <c r="A118" s="212" t="s">
        <v>721</v>
      </c>
      <c r="B118" s="212" t="s">
        <v>722</v>
      </c>
      <c r="C118" s="212" t="s">
        <v>709</v>
      </c>
      <c r="D118" s="212" t="s">
        <v>710</v>
      </c>
      <c r="E118" s="212" t="s">
        <v>816</v>
      </c>
      <c r="F118" s="212" t="s">
        <v>817</v>
      </c>
      <c r="G118" s="212" t="s">
        <v>848</v>
      </c>
      <c r="H118" s="212" t="s">
        <v>849</v>
      </c>
      <c r="I118" s="213">
        <v>6296</v>
      </c>
      <c r="J118" s="204"/>
      <c r="K118" s="214" t="s">
        <v>292</v>
      </c>
      <c r="L118" s="78"/>
      <c r="M118" s="78"/>
      <c r="N118" s="78"/>
      <c r="O118" s="149"/>
    </row>
    <row r="119" spans="1:15" x14ac:dyDescent="0.35">
      <c r="A119" s="212" t="s">
        <v>721</v>
      </c>
      <c r="B119" s="212" t="s">
        <v>722</v>
      </c>
      <c r="C119" s="212" t="s">
        <v>709</v>
      </c>
      <c r="D119" s="212" t="s">
        <v>710</v>
      </c>
      <c r="E119" s="212" t="s">
        <v>816</v>
      </c>
      <c r="F119" s="212" t="s">
        <v>817</v>
      </c>
      <c r="G119" s="212" t="s">
        <v>786</v>
      </c>
      <c r="H119" s="212" t="s">
        <v>787</v>
      </c>
      <c r="I119" s="213">
        <v>37074.5</v>
      </c>
      <c r="J119" s="204"/>
      <c r="K119" s="214" t="s">
        <v>292</v>
      </c>
      <c r="L119" s="78"/>
      <c r="M119" s="78"/>
      <c r="N119" s="78"/>
      <c r="O119" s="149"/>
    </row>
    <row r="120" spans="1:15" x14ac:dyDescent="0.35">
      <c r="A120" s="212" t="s">
        <v>721</v>
      </c>
      <c r="B120" s="212" t="s">
        <v>722</v>
      </c>
      <c r="C120" s="212" t="s">
        <v>709</v>
      </c>
      <c r="D120" s="212" t="s">
        <v>710</v>
      </c>
      <c r="E120" s="212" t="s">
        <v>816</v>
      </c>
      <c r="F120" s="212" t="s">
        <v>817</v>
      </c>
      <c r="G120" s="212" t="s">
        <v>850</v>
      </c>
      <c r="H120" s="212" t="s">
        <v>851</v>
      </c>
      <c r="I120" s="213">
        <v>27090</v>
      </c>
      <c r="J120" s="204"/>
      <c r="K120" s="214" t="s">
        <v>292</v>
      </c>
      <c r="L120" s="78"/>
      <c r="M120" s="78"/>
      <c r="N120" s="78"/>
      <c r="O120" s="149"/>
    </row>
    <row r="121" spans="1:15" x14ac:dyDescent="0.35">
      <c r="A121" s="212" t="s">
        <v>721</v>
      </c>
      <c r="B121" s="212" t="s">
        <v>722</v>
      </c>
      <c r="C121" s="212" t="s">
        <v>709</v>
      </c>
      <c r="D121" s="212" t="s">
        <v>710</v>
      </c>
      <c r="E121" s="212" t="s">
        <v>816</v>
      </c>
      <c r="F121" s="212" t="s">
        <v>817</v>
      </c>
      <c r="G121" s="212" t="s">
        <v>852</v>
      </c>
      <c r="H121" s="212" t="s">
        <v>853</v>
      </c>
      <c r="I121" s="213">
        <v>5518</v>
      </c>
      <c r="J121" s="204"/>
      <c r="K121" s="214" t="s">
        <v>292</v>
      </c>
      <c r="L121" s="78"/>
      <c r="M121" s="78"/>
      <c r="N121" s="78"/>
      <c r="O121" s="149"/>
    </row>
    <row r="122" spans="1:15" x14ac:dyDescent="0.35">
      <c r="A122" s="212" t="s">
        <v>721</v>
      </c>
      <c r="B122" s="212" t="s">
        <v>722</v>
      </c>
      <c r="C122" s="212" t="s">
        <v>709</v>
      </c>
      <c r="D122" s="212" t="s">
        <v>710</v>
      </c>
      <c r="E122" s="212" t="s">
        <v>816</v>
      </c>
      <c r="F122" s="212" t="s">
        <v>817</v>
      </c>
      <c r="G122" s="212" t="s">
        <v>854</v>
      </c>
      <c r="H122" s="212" t="s">
        <v>855</v>
      </c>
      <c r="I122" s="213">
        <v>23277</v>
      </c>
      <c r="J122" s="204"/>
      <c r="K122" s="214" t="s">
        <v>292</v>
      </c>
      <c r="L122" s="78"/>
      <c r="M122" s="78"/>
      <c r="N122" s="78"/>
      <c r="O122" s="149"/>
    </row>
    <row r="123" spans="1:15" x14ac:dyDescent="0.35">
      <c r="A123" s="212" t="s">
        <v>721</v>
      </c>
      <c r="B123" s="212" t="s">
        <v>722</v>
      </c>
      <c r="C123" s="212" t="s">
        <v>709</v>
      </c>
      <c r="D123" s="212" t="s">
        <v>710</v>
      </c>
      <c r="E123" s="212" t="s">
        <v>816</v>
      </c>
      <c r="F123" s="212" t="s">
        <v>817</v>
      </c>
      <c r="G123" s="212" t="s">
        <v>788</v>
      </c>
      <c r="H123" s="212" t="s">
        <v>789</v>
      </c>
      <c r="I123" s="213">
        <v>13484</v>
      </c>
      <c r="J123" s="204"/>
      <c r="K123" s="214" t="s">
        <v>292</v>
      </c>
      <c r="L123" s="78"/>
      <c r="M123" s="78"/>
      <c r="N123" s="78"/>
      <c r="O123" s="149"/>
    </row>
    <row r="124" spans="1:15" x14ac:dyDescent="0.35">
      <c r="A124" s="212" t="s">
        <v>721</v>
      </c>
      <c r="B124" s="212" t="s">
        <v>722</v>
      </c>
      <c r="C124" s="212" t="s">
        <v>709</v>
      </c>
      <c r="D124" s="212" t="s">
        <v>710</v>
      </c>
      <c r="E124" s="212" t="s">
        <v>816</v>
      </c>
      <c r="F124" s="212" t="s">
        <v>817</v>
      </c>
      <c r="G124" s="212" t="s">
        <v>790</v>
      </c>
      <c r="H124" s="212" t="s">
        <v>791</v>
      </c>
      <c r="I124" s="213">
        <v>40503</v>
      </c>
      <c r="J124" s="204"/>
      <c r="K124" s="214" t="s">
        <v>292</v>
      </c>
      <c r="L124" s="78"/>
      <c r="M124" s="78"/>
      <c r="N124" s="78"/>
      <c r="O124" s="149"/>
    </row>
    <row r="125" spans="1:15" x14ac:dyDescent="0.35">
      <c r="A125" s="212" t="s">
        <v>721</v>
      </c>
      <c r="B125" s="212" t="s">
        <v>722</v>
      </c>
      <c r="C125" s="212" t="s">
        <v>709</v>
      </c>
      <c r="D125" s="212" t="s">
        <v>710</v>
      </c>
      <c r="E125" s="212" t="s">
        <v>816</v>
      </c>
      <c r="F125" s="212" t="s">
        <v>817</v>
      </c>
      <c r="G125" s="212" t="s">
        <v>729</v>
      </c>
      <c r="H125" s="212" t="s">
        <v>730</v>
      </c>
      <c r="I125" s="213">
        <v>15663</v>
      </c>
      <c r="J125" s="204"/>
      <c r="K125" s="214" t="s">
        <v>292</v>
      </c>
      <c r="L125" s="78"/>
      <c r="M125" s="78"/>
      <c r="N125" s="78"/>
      <c r="O125" s="149"/>
    </row>
    <row r="126" spans="1:15" x14ac:dyDescent="0.35">
      <c r="A126" s="212" t="s">
        <v>721</v>
      </c>
      <c r="B126" s="212" t="s">
        <v>722</v>
      </c>
      <c r="C126" s="212" t="s">
        <v>709</v>
      </c>
      <c r="D126" s="212" t="s">
        <v>710</v>
      </c>
      <c r="E126" s="212" t="s">
        <v>816</v>
      </c>
      <c r="F126" s="212" t="s">
        <v>817</v>
      </c>
      <c r="G126" s="212" t="s">
        <v>856</v>
      </c>
      <c r="H126" s="212" t="s">
        <v>857</v>
      </c>
      <c r="I126" s="213">
        <v>7142</v>
      </c>
      <c r="J126" s="204"/>
      <c r="K126" s="214" t="s">
        <v>292</v>
      </c>
      <c r="L126" s="78"/>
      <c r="M126" s="78"/>
      <c r="N126" s="78"/>
      <c r="O126" s="149"/>
    </row>
    <row r="127" spans="1:15" x14ac:dyDescent="0.35">
      <c r="A127" s="212" t="s">
        <v>721</v>
      </c>
      <c r="B127" s="212" t="s">
        <v>722</v>
      </c>
      <c r="C127" s="212" t="s">
        <v>709</v>
      </c>
      <c r="D127" s="212" t="s">
        <v>710</v>
      </c>
      <c r="E127" s="212" t="s">
        <v>816</v>
      </c>
      <c r="F127" s="212" t="s">
        <v>817</v>
      </c>
      <c r="G127" s="212" t="s">
        <v>792</v>
      </c>
      <c r="H127" s="212" t="s">
        <v>793</v>
      </c>
      <c r="I127" s="213">
        <v>31044</v>
      </c>
      <c r="J127" s="204"/>
      <c r="K127" s="214" t="s">
        <v>292</v>
      </c>
      <c r="L127" s="78"/>
      <c r="M127" s="78"/>
      <c r="N127" s="78"/>
      <c r="O127" s="149"/>
    </row>
    <row r="128" spans="1:15" x14ac:dyDescent="0.35">
      <c r="A128" s="212" t="s">
        <v>721</v>
      </c>
      <c r="B128" s="212" t="s">
        <v>722</v>
      </c>
      <c r="C128" s="212" t="s">
        <v>709</v>
      </c>
      <c r="D128" s="212" t="s">
        <v>710</v>
      </c>
      <c r="E128" s="212" t="s">
        <v>816</v>
      </c>
      <c r="F128" s="212" t="s">
        <v>817</v>
      </c>
      <c r="G128" s="212" t="s">
        <v>794</v>
      </c>
      <c r="H128" s="212" t="s">
        <v>795</v>
      </c>
      <c r="I128" s="213">
        <v>35163</v>
      </c>
      <c r="J128" s="204"/>
      <c r="K128" s="214" t="s">
        <v>292</v>
      </c>
      <c r="L128" s="78"/>
      <c r="M128" s="78"/>
      <c r="N128" s="78"/>
      <c r="O128" s="149"/>
    </row>
    <row r="129" spans="1:15" x14ac:dyDescent="0.35">
      <c r="A129" s="212" t="s">
        <v>721</v>
      </c>
      <c r="B129" s="212" t="s">
        <v>722</v>
      </c>
      <c r="C129" s="212" t="s">
        <v>709</v>
      </c>
      <c r="D129" s="212" t="s">
        <v>710</v>
      </c>
      <c r="E129" s="212" t="s">
        <v>816</v>
      </c>
      <c r="F129" s="212" t="s">
        <v>817</v>
      </c>
      <c r="G129" s="212" t="s">
        <v>796</v>
      </c>
      <c r="H129" s="212" t="s">
        <v>797</v>
      </c>
      <c r="I129" s="213">
        <v>29650</v>
      </c>
      <c r="J129" s="204"/>
      <c r="K129" s="214" t="s">
        <v>292</v>
      </c>
      <c r="L129" s="78"/>
      <c r="M129" s="78"/>
      <c r="N129" s="78"/>
      <c r="O129" s="149"/>
    </row>
    <row r="130" spans="1:15" x14ac:dyDescent="0.35">
      <c r="A130" s="212" t="s">
        <v>721</v>
      </c>
      <c r="B130" s="212" t="s">
        <v>722</v>
      </c>
      <c r="C130" s="212" t="s">
        <v>709</v>
      </c>
      <c r="D130" s="212" t="s">
        <v>710</v>
      </c>
      <c r="E130" s="212" t="s">
        <v>816</v>
      </c>
      <c r="F130" s="212" t="s">
        <v>817</v>
      </c>
      <c r="G130" s="212" t="s">
        <v>858</v>
      </c>
      <c r="H130" s="212" t="s">
        <v>859</v>
      </c>
      <c r="I130" s="213">
        <v>25031.200000000001</v>
      </c>
      <c r="J130" s="204"/>
      <c r="K130" s="214" t="s">
        <v>292</v>
      </c>
      <c r="L130" s="78"/>
      <c r="M130" s="78"/>
      <c r="N130" s="78"/>
      <c r="O130" s="149"/>
    </row>
    <row r="131" spans="1:15" x14ac:dyDescent="0.35">
      <c r="A131" s="212" t="s">
        <v>721</v>
      </c>
      <c r="B131" s="212" t="s">
        <v>722</v>
      </c>
      <c r="C131" s="212" t="s">
        <v>709</v>
      </c>
      <c r="D131" s="212" t="s">
        <v>710</v>
      </c>
      <c r="E131" s="212" t="s">
        <v>816</v>
      </c>
      <c r="F131" s="212" t="s">
        <v>817</v>
      </c>
      <c r="G131" s="212" t="s">
        <v>798</v>
      </c>
      <c r="H131" s="212" t="s">
        <v>799</v>
      </c>
      <c r="I131" s="213">
        <v>15029</v>
      </c>
      <c r="J131" s="204"/>
      <c r="K131" s="214" t="s">
        <v>292</v>
      </c>
      <c r="L131" s="78"/>
      <c r="M131" s="78"/>
      <c r="N131" s="78"/>
      <c r="O131" s="149"/>
    </row>
    <row r="132" spans="1:15" x14ac:dyDescent="0.35">
      <c r="A132" s="212" t="s">
        <v>721</v>
      </c>
      <c r="B132" s="212" t="s">
        <v>722</v>
      </c>
      <c r="C132" s="212" t="s">
        <v>709</v>
      </c>
      <c r="D132" s="212" t="s">
        <v>710</v>
      </c>
      <c r="E132" s="212" t="s">
        <v>816</v>
      </c>
      <c r="F132" s="212" t="s">
        <v>817</v>
      </c>
      <c r="G132" s="212" t="s">
        <v>800</v>
      </c>
      <c r="H132" s="212" t="s">
        <v>801</v>
      </c>
      <c r="I132" s="213">
        <v>27697</v>
      </c>
      <c r="J132" s="204"/>
      <c r="K132" s="214" t="s">
        <v>292</v>
      </c>
      <c r="L132" s="78"/>
      <c r="M132" s="78"/>
      <c r="N132" s="78"/>
      <c r="O132" s="149"/>
    </row>
    <row r="133" spans="1:15" x14ac:dyDescent="0.35">
      <c r="A133" s="212" t="s">
        <v>721</v>
      </c>
      <c r="B133" s="212" t="s">
        <v>722</v>
      </c>
      <c r="C133" s="212" t="s">
        <v>709</v>
      </c>
      <c r="D133" s="212" t="s">
        <v>710</v>
      </c>
      <c r="E133" s="212" t="s">
        <v>816</v>
      </c>
      <c r="F133" s="212" t="s">
        <v>817</v>
      </c>
      <c r="G133" s="212" t="s">
        <v>725</v>
      </c>
      <c r="H133" s="212" t="s">
        <v>726</v>
      </c>
      <c r="I133" s="213">
        <v>36964</v>
      </c>
      <c r="J133" s="204"/>
      <c r="K133" s="214" t="s">
        <v>292</v>
      </c>
      <c r="L133" s="78"/>
      <c r="M133" s="78"/>
      <c r="N133" s="78"/>
      <c r="O133" s="149"/>
    </row>
    <row r="134" spans="1:15" x14ac:dyDescent="0.35">
      <c r="A134" s="212" t="s">
        <v>721</v>
      </c>
      <c r="B134" s="212" t="s">
        <v>722</v>
      </c>
      <c r="C134" s="212" t="s">
        <v>709</v>
      </c>
      <c r="D134" s="212" t="s">
        <v>710</v>
      </c>
      <c r="E134" s="212" t="s">
        <v>816</v>
      </c>
      <c r="F134" s="212" t="s">
        <v>817</v>
      </c>
      <c r="G134" s="212" t="s">
        <v>860</v>
      </c>
      <c r="H134" s="212" t="s">
        <v>861</v>
      </c>
      <c r="I134" s="213">
        <v>6994</v>
      </c>
      <c r="J134" s="204"/>
      <c r="K134" s="214" t="s">
        <v>292</v>
      </c>
      <c r="L134" s="78"/>
      <c r="M134" s="78"/>
      <c r="N134" s="78"/>
      <c r="O134" s="149"/>
    </row>
    <row r="135" spans="1:15" x14ac:dyDescent="0.35">
      <c r="A135" s="212" t="s">
        <v>721</v>
      </c>
      <c r="B135" s="212" t="s">
        <v>722</v>
      </c>
      <c r="C135" s="212" t="s">
        <v>709</v>
      </c>
      <c r="D135" s="212" t="s">
        <v>710</v>
      </c>
      <c r="E135" s="212" t="s">
        <v>816</v>
      </c>
      <c r="F135" s="212" t="s">
        <v>817</v>
      </c>
      <c r="G135" s="212" t="s">
        <v>802</v>
      </c>
      <c r="H135" s="212" t="s">
        <v>803</v>
      </c>
      <c r="I135" s="213">
        <v>3863</v>
      </c>
      <c r="J135" s="204"/>
      <c r="K135" s="214" t="s">
        <v>292</v>
      </c>
      <c r="L135" s="78"/>
      <c r="M135" s="78"/>
      <c r="N135" s="78"/>
      <c r="O135" s="149"/>
    </row>
    <row r="136" spans="1:15" x14ac:dyDescent="0.35">
      <c r="A136" s="212" t="s">
        <v>721</v>
      </c>
      <c r="B136" s="212" t="s">
        <v>722</v>
      </c>
      <c r="C136" s="212" t="s">
        <v>709</v>
      </c>
      <c r="D136" s="212" t="s">
        <v>710</v>
      </c>
      <c r="E136" s="212" t="s">
        <v>816</v>
      </c>
      <c r="F136" s="212" t="s">
        <v>817</v>
      </c>
      <c r="G136" s="212" t="s">
        <v>804</v>
      </c>
      <c r="H136" s="212" t="s">
        <v>805</v>
      </c>
      <c r="I136" s="213">
        <v>7689</v>
      </c>
      <c r="J136" s="204"/>
      <c r="K136" s="214" t="s">
        <v>292</v>
      </c>
      <c r="L136" s="78"/>
      <c r="M136" s="78"/>
      <c r="N136" s="78"/>
      <c r="O136" s="149"/>
    </row>
    <row r="137" spans="1:15" x14ac:dyDescent="0.35">
      <c r="A137" s="212" t="s">
        <v>721</v>
      </c>
      <c r="B137" s="212" t="s">
        <v>722</v>
      </c>
      <c r="C137" s="212" t="s">
        <v>709</v>
      </c>
      <c r="D137" s="212" t="s">
        <v>710</v>
      </c>
      <c r="E137" s="212" t="s">
        <v>816</v>
      </c>
      <c r="F137" s="212" t="s">
        <v>817</v>
      </c>
      <c r="G137" s="212" t="s">
        <v>862</v>
      </c>
      <c r="H137" s="212" t="s">
        <v>863</v>
      </c>
      <c r="I137" s="213">
        <v>3908</v>
      </c>
      <c r="J137" s="204"/>
      <c r="K137" s="214" t="s">
        <v>292</v>
      </c>
      <c r="L137" s="78"/>
      <c r="M137" s="78"/>
      <c r="N137" s="78"/>
      <c r="O137" s="149"/>
    </row>
    <row r="138" spans="1:15" x14ac:dyDescent="0.35">
      <c r="A138" s="212" t="s">
        <v>721</v>
      </c>
      <c r="B138" s="212" t="s">
        <v>722</v>
      </c>
      <c r="C138" s="212" t="s">
        <v>709</v>
      </c>
      <c r="D138" s="212" t="s">
        <v>710</v>
      </c>
      <c r="E138" s="212" t="s">
        <v>816</v>
      </c>
      <c r="F138" s="212" t="s">
        <v>817</v>
      </c>
      <c r="G138" s="212" t="s">
        <v>864</v>
      </c>
      <c r="H138" s="212" t="s">
        <v>865</v>
      </c>
      <c r="I138" s="213">
        <v>941</v>
      </c>
      <c r="J138" s="204"/>
      <c r="K138" s="214" t="s">
        <v>292</v>
      </c>
      <c r="L138" s="78"/>
      <c r="M138" s="78"/>
      <c r="N138" s="78"/>
      <c r="O138" s="149"/>
    </row>
    <row r="139" spans="1:15" x14ac:dyDescent="0.35">
      <c r="A139" s="212" t="s">
        <v>721</v>
      </c>
      <c r="B139" s="212" t="s">
        <v>722</v>
      </c>
      <c r="C139" s="212" t="s">
        <v>709</v>
      </c>
      <c r="D139" s="212" t="s">
        <v>710</v>
      </c>
      <c r="E139" s="212" t="s">
        <v>816</v>
      </c>
      <c r="F139" s="212" t="s">
        <v>817</v>
      </c>
      <c r="G139" s="212" t="s">
        <v>866</v>
      </c>
      <c r="H139" s="212" t="s">
        <v>867</v>
      </c>
      <c r="I139" s="213">
        <v>3927</v>
      </c>
      <c r="J139" s="204"/>
      <c r="K139" s="214" t="s">
        <v>292</v>
      </c>
      <c r="L139" s="78"/>
      <c r="M139" s="78"/>
      <c r="N139" s="78"/>
      <c r="O139" s="149"/>
    </row>
    <row r="140" spans="1:15" x14ac:dyDescent="0.35">
      <c r="A140" s="212" t="s">
        <v>721</v>
      </c>
      <c r="B140" s="212" t="s">
        <v>722</v>
      </c>
      <c r="C140" s="212" t="s">
        <v>709</v>
      </c>
      <c r="D140" s="212" t="s">
        <v>710</v>
      </c>
      <c r="E140" s="212" t="s">
        <v>816</v>
      </c>
      <c r="F140" s="212" t="s">
        <v>817</v>
      </c>
      <c r="G140" s="212" t="s">
        <v>806</v>
      </c>
      <c r="H140" s="212" t="s">
        <v>807</v>
      </c>
      <c r="I140" s="213">
        <v>18906</v>
      </c>
      <c r="J140" s="204"/>
      <c r="K140" s="214" t="s">
        <v>292</v>
      </c>
      <c r="L140" s="78"/>
      <c r="M140" s="78"/>
      <c r="N140" s="78"/>
      <c r="O140" s="149"/>
    </row>
    <row r="141" spans="1:15" x14ac:dyDescent="0.35">
      <c r="A141" s="212" t="s">
        <v>721</v>
      </c>
      <c r="B141" s="212" t="s">
        <v>722</v>
      </c>
      <c r="C141" s="212" t="s">
        <v>709</v>
      </c>
      <c r="D141" s="212" t="s">
        <v>710</v>
      </c>
      <c r="E141" s="212" t="s">
        <v>816</v>
      </c>
      <c r="F141" s="212" t="s">
        <v>817</v>
      </c>
      <c r="G141" s="212" t="s">
        <v>868</v>
      </c>
      <c r="H141" s="212" t="s">
        <v>869</v>
      </c>
      <c r="I141" s="213">
        <v>6056</v>
      </c>
      <c r="J141" s="204"/>
      <c r="K141" s="214" t="s">
        <v>292</v>
      </c>
      <c r="L141" s="78"/>
      <c r="M141" s="78"/>
      <c r="N141" s="78"/>
      <c r="O141" s="149"/>
    </row>
    <row r="142" spans="1:15" x14ac:dyDescent="0.35">
      <c r="A142" s="212" t="s">
        <v>721</v>
      </c>
      <c r="B142" s="212" t="s">
        <v>722</v>
      </c>
      <c r="C142" s="212" t="s">
        <v>709</v>
      </c>
      <c r="D142" s="212" t="s">
        <v>710</v>
      </c>
      <c r="E142" s="212" t="s">
        <v>816</v>
      </c>
      <c r="F142" s="212" t="s">
        <v>817</v>
      </c>
      <c r="G142" s="212" t="s">
        <v>808</v>
      </c>
      <c r="H142" s="212" t="s">
        <v>809</v>
      </c>
      <c r="I142" s="213">
        <v>8876</v>
      </c>
      <c r="J142" s="204"/>
      <c r="K142" s="214" t="s">
        <v>292</v>
      </c>
      <c r="L142" s="78"/>
      <c r="M142" s="78"/>
      <c r="N142" s="78"/>
      <c r="O142" s="149"/>
    </row>
    <row r="143" spans="1:15" x14ac:dyDescent="0.35">
      <c r="A143" s="212" t="s">
        <v>721</v>
      </c>
      <c r="B143" s="212" t="s">
        <v>722</v>
      </c>
      <c r="C143" s="212" t="s">
        <v>709</v>
      </c>
      <c r="D143" s="212" t="s">
        <v>710</v>
      </c>
      <c r="E143" s="212" t="s">
        <v>816</v>
      </c>
      <c r="F143" s="212" t="s">
        <v>817</v>
      </c>
      <c r="G143" s="212" t="s">
        <v>870</v>
      </c>
      <c r="H143" s="212" t="s">
        <v>871</v>
      </c>
      <c r="I143" s="213">
        <v>8882</v>
      </c>
      <c r="J143" s="204"/>
      <c r="K143" s="214" t="s">
        <v>292</v>
      </c>
      <c r="L143" s="78"/>
      <c r="M143" s="78"/>
      <c r="N143" s="78"/>
      <c r="O143" s="149"/>
    </row>
    <row r="144" spans="1:15" x14ac:dyDescent="0.35">
      <c r="A144" s="212" t="s">
        <v>721</v>
      </c>
      <c r="B144" s="212" t="s">
        <v>722</v>
      </c>
      <c r="C144" s="212" t="s">
        <v>709</v>
      </c>
      <c r="D144" s="212" t="s">
        <v>710</v>
      </c>
      <c r="E144" s="212" t="s">
        <v>816</v>
      </c>
      <c r="F144" s="212" t="s">
        <v>817</v>
      </c>
      <c r="G144" s="212" t="s">
        <v>872</v>
      </c>
      <c r="H144" s="212" t="s">
        <v>873</v>
      </c>
      <c r="I144" s="213">
        <v>329</v>
      </c>
      <c r="J144" s="204"/>
      <c r="K144" s="214" t="s">
        <v>292</v>
      </c>
      <c r="L144" s="78"/>
      <c r="M144" s="78"/>
      <c r="N144" s="78"/>
      <c r="O144" s="149"/>
    </row>
    <row r="145" spans="1:15" x14ac:dyDescent="0.35">
      <c r="A145" s="212" t="s">
        <v>721</v>
      </c>
      <c r="B145" s="212" t="s">
        <v>722</v>
      </c>
      <c r="C145" s="212" t="s">
        <v>709</v>
      </c>
      <c r="D145" s="212" t="s">
        <v>710</v>
      </c>
      <c r="E145" s="212" t="s">
        <v>312</v>
      </c>
      <c r="F145" s="212" t="s">
        <v>313</v>
      </c>
      <c r="G145" s="212" t="s">
        <v>81</v>
      </c>
      <c r="H145" s="212" t="s">
        <v>328</v>
      </c>
      <c r="I145" s="213">
        <v>1505</v>
      </c>
      <c r="J145" s="204"/>
      <c r="K145" s="214" t="s">
        <v>306</v>
      </c>
      <c r="L145" s="78"/>
      <c r="M145" s="78"/>
      <c r="N145" s="78"/>
      <c r="O145" s="149"/>
    </row>
    <row r="146" spans="1:15" x14ac:dyDescent="0.35">
      <c r="A146" s="212" t="s">
        <v>721</v>
      </c>
      <c r="B146" s="212" t="s">
        <v>722</v>
      </c>
      <c r="C146" s="212" t="s">
        <v>709</v>
      </c>
      <c r="D146" s="212" t="s">
        <v>710</v>
      </c>
      <c r="E146" s="212" t="s">
        <v>312</v>
      </c>
      <c r="F146" s="212" t="s">
        <v>313</v>
      </c>
      <c r="G146" s="212" t="s">
        <v>818</v>
      </c>
      <c r="H146" s="212" t="s">
        <v>819</v>
      </c>
      <c r="I146" s="213">
        <v>1088.5</v>
      </c>
      <c r="J146" s="204"/>
      <c r="K146" s="214" t="s">
        <v>306</v>
      </c>
      <c r="L146" s="78"/>
      <c r="M146" s="78"/>
      <c r="N146" s="78"/>
      <c r="O146" s="149"/>
    </row>
    <row r="147" spans="1:15" x14ac:dyDescent="0.35">
      <c r="A147" s="212" t="s">
        <v>721</v>
      </c>
      <c r="B147" s="212" t="s">
        <v>722</v>
      </c>
      <c r="C147" s="212" t="s">
        <v>709</v>
      </c>
      <c r="D147" s="212" t="s">
        <v>710</v>
      </c>
      <c r="E147" s="212" t="s">
        <v>312</v>
      </c>
      <c r="F147" s="212" t="s">
        <v>313</v>
      </c>
      <c r="G147" s="212" t="s">
        <v>734</v>
      </c>
      <c r="H147" s="212" t="s">
        <v>735</v>
      </c>
      <c r="I147" s="213">
        <v>8684.9500000000007</v>
      </c>
      <c r="J147" s="204"/>
      <c r="K147" s="214" t="s">
        <v>306</v>
      </c>
      <c r="L147" s="78"/>
      <c r="M147" s="78"/>
      <c r="N147" s="78"/>
      <c r="O147" s="149"/>
    </row>
    <row r="148" spans="1:15" x14ac:dyDescent="0.35">
      <c r="A148" s="212" t="s">
        <v>721</v>
      </c>
      <c r="B148" s="212" t="s">
        <v>722</v>
      </c>
      <c r="C148" s="212" t="s">
        <v>709</v>
      </c>
      <c r="D148" s="212" t="s">
        <v>710</v>
      </c>
      <c r="E148" s="212" t="s">
        <v>312</v>
      </c>
      <c r="F148" s="212" t="s">
        <v>313</v>
      </c>
      <c r="G148" s="212" t="s">
        <v>820</v>
      </c>
      <c r="H148" s="212" t="s">
        <v>821</v>
      </c>
      <c r="I148" s="213">
        <v>227</v>
      </c>
      <c r="J148" s="204"/>
      <c r="K148" s="214" t="s">
        <v>306</v>
      </c>
      <c r="L148" s="78"/>
      <c r="M148" s="78"/>
      <c r="N148" s="78"/>
      <c r="O148" s="149"/>
    </row>
    <row r="149" spans="1:15" x14ac:dyDescent="0.35">
      <c r="A149" s="212" t="s">
        <v>721</v>
      </c>
      <c r="B149" s="212" t="s">
        <v>722</v>
      </c>
      <c r="C149" s="212" t="s">
        <v>709</v>
      </c>
      <c r="D149" s="212" t="s">
        <v>710</v>
      </c>
      <c r="E149" s="212" t="s">
        <v>312</v>
      </c>
      <c r="F149" s="212" t="s">
        <v>313</v>
      </c>
      <c r="G149" s="212" t="s">
        <v>822</v>
      </c>
      <c r="H149" s="212" t="s">
        <v>823</v>
      </c>
      <c r="I149" s="213">
        <v>503.25</v>
      </c>
      <c r="J149" s="204"/>
      <c r="K149" s="214" t="s">
        <v>306</v>
      </c>
      <c r="L149" s="78"/>
      <c r="M149" s="78"/>
      <c r="N149" s="78"/>
      <c r="O149" s="149"/>
    </row>
    <row r="150" spans="1:15" x14ac:dyDescent="0.35">
      <c r="A150" s="212" t="s">
        <v>721</v>
      </c>
      <c r="B150" s="212" t="s">
        <v>722</v>
      </c>
      <c r="C150" s="212" t="s">
        <v>709</v>
      </c>
      <c r="D150" s="212" t="s">
        <v>710</v>
      </c>
      <c r="E150" s="212" t="s">
        <v>312</v>
      </c>
      <c r="F150" s="212" t="s">
        <v>313</v>
      </c>
      <c r="G150" s="212" t="s">
        <v>824</v>
      </c>
      <c r="H150" s="212" t="s">
        <v>825</v>
      </c>
      <c r="I150" s="213">
        <v>1063</v>
      </c>
      <c r="J150" s="204"/>
      <c r="K150" s="214" t="s">
        <v>306</v>
      </c>
      <c r="L150" s="78"/>
      <c r="M150" s="78"/>
      <c r="N150" s="78"/>
      <c r="O150" s="149"/>
    </row>
    <row r="151" spans="1:15" x14ac:dyDescent="0.35">
      <c r="A151" s="212" t="s">
        <v>721</v>
      </c>
      <c r="B151" s="212" t="s">
        <v>722</v>
      </c>
      <c r="C151" s="212" t="s">
        <v>709</v>
      </c>
      <c r="D151" s="212" t="s">
        <v>710</v>
      </c>
      <c r="E151" s="212" t="s">
        <v>312</v>
      </c>
      <c r="F151" s="212" t="s">
        <v>313</v>
      </c>
      <c r="G151" s="212" t="s">
        <v>736</v>
      </c>
      <c r="H151" s="212" t="s">
        <v>737</v>
      </c>
      <c r="I151" s="213">
        <v>363.75</v>
      </c>
      <c r="J151" s="204"/>
      <c r="K151" s="214" t="s">
        <v>306</v>
      </c>
      <c r="L151" s="78"/>
      <c r="M151" s="78"/>
      <c r="N151" s="78"/>
      <c r="O151" s="149"/>
    </row>
    <row r="152" spans="1:15" x14ac:dyDescent="0.35">
      <c r="A152" s="212" t="s">
        <v>721</v>
      </c>
      <c r="B152" s="212" t="s">
        <v>722</v>
      </c>
      <c r="C152" s="212" t="s">
        <v>709</v>
      </c>
      <c r="D152" s="212" t="s">
        <v>710</v>
      </c>
      <c r="E152" s="212" t="s">
        <v>312</v>
      </c>
      <c r="F152" s="212" t="s">
        <v>313</v>
      </c>
      <c r="G152" s="212" t="s">
        <v>826</v>
      </c>
      <c r="H152" s="212" t="s">
        <v>827</v>
      </c>
      <c r="I152" s="213">
        <v>142.25</v>
      </c>
      <c r="J152" s="204"/>
      <c r="K152" s="214" t="s">
        <v>306</v>
      </c>
      <c r="L152" s="78"/>
      <c r="M152" s="78"/>
      <c r="N152" s="78"/>
      <c r="O152" s="149"/>
    </row>
    <row r="153" spans="1:15" x14ac:dyDescent="0.35">
      <c r="A153" s="212" t="s">
        <v>721</v>
      </c>
      <c r="B153" s="212" t="s">
        <v>722</v>
      </c>
      <c r="C153" s="212" t="s">
        <v>709</v>
      </c>
      <c r="D153" s="212" t="s">
        <v>710</v>
      </c>
      <c r="E153" s="212" t="s">
        <v>312</v>
      </c>
      <c r="F153" s="212" t="s">
        <v>313</v>
      </c>
      <c r="G153" s="212" t="s">
        <v>738</v>
      </c>
      <c r="H153" s="212" t="s">
        <v>739</v>
      </c>
      <c r="I153" s="213">
        <v>1169.25</v>
      </c>
      <c r="J153" s="204"/>
      <c r="K153" s="214" t="s">
        <v>306</v>
      </c>
      <c r="L153" s="78"/>
      <c r="M153" s="78"/>
      <c r="N153" s="78"/>
      <c r="O153" s="149"/>
    </row>
    <row r="154" spans="1:15" x14ac:dyDescent="0.35">
      <c r="A154" s="212" t="s">
        <v>721</v>
      </c>
      <c r="B154" s="212" t="s">
        <v>722</v>
      </c>
      <c r="C154" s="212" t="s">
        <v>709</v>
      </c>
      <c r="D154" s="212" t="s">
        <v>710</v>
      </c>
      <c r="E154" s="212" t="s">
        <v>312</v>
      </c>
      <c r="F154" s="212" t="s">
        <v>313</v>
      </c>
      <c r="G154" s="212" t="s">
        <v>740</v>
      </c>
      <c r="H154" s="212" t="s">
        <v>741</v>
      </c>
      <c r="I154" s="213">
        <v>17588.59</v>
      </c>
      <c r="J154" s="204"/>
      <c r="K154" s="214" t="s">
        <v>306</v>
      </c>
      <c r="L154" s="78"/>
      <c r="M154" s="78"/>
      <c r="N154" s="78"/>
      <c r="O154" s="149"/>
    </row>
    <row r="155" spans="1:15" x14ac:dyDescent="0.35">
      <c r="A155" s="212" t="s">
        <v>721</v>
      </c>
      <c r="B155" s="212" t="s">
        <v>722</v>
      </c>
      <c r="C155" s="212" t="s">
        <v>709</v>
      </c>
      <c r="D155" s="212" t="s">
        <v>710</v>
      </c>
      <c r="E155" s="212" t="s">
        <v>312</v>
      </c>
      <c r="F155" s="212" t="s">
        <v>313</v>
      </c>
      <c r="G155" s="212" t="s">
        <v>742</v>
      </c>
      <c r="H155" s="212" t="s">
        <v>743</v>
      </c>
      <c r="I155" s="213">
        <v>8532.84</v>
      </c>
      <c r="J155" s="204"/>
      <c r="K155" s="214" t="s">
        <v>306</v>
      </c>
      <c r="L155" s="78"/>
      <c r="M155" s="78"/>
      <c r="N155" s="78"/>
      <c r="O155" s="149"/>
    </row>
    <row r="156" spans="1:15" x14ac:dyDescent="0.35">
      <c r="A156" s="212" t="s">
        <v>721</v>
      </c>
      <c r="B156" s="212" t="s">
        <v>722</v>
      </c>
      <c r="C156" s="212" t="s">
        <v>709</v>
      </c>
      <c r="D156" s="212" t="s">
        <v>710</v>
      </c>
      <c r="E156" s="212" t="s">
        <v>312</v>
      </c>
      <c r="F156" s="212" t="s">
        <v>313</v>
      </c>
      <c r="G156" s="212" t="s">
        <v>528</v>
      </c>
      <c r="H156" s="212" t="s">
        <v>529</v>
      </c>
      <c r="I156" s="213">
        <v>289.04000000000002</v>
      </c>
      <c r="J156" s="204"/>
      <c r="K156" s="214" t="s">
        <v>306</v>
      </c>
      <c r="L156" s="78"/>
      <c r="M156" s="78"/>
      <c r="N156" s="78"/>
      <c r="O156" s="149"/>
    </row>
    <row r="157" spans="1:15" x14ac:dyDescent="0.35">
      <c r="A157" s="212" t="s">
        <v>721</v>
      </c>
      <c r="B157" s="212" t="s">
        <v>722</v>
      </c>
      <c r="C157" s="212" t="s">
        <v>709</v>
      </c>
      <c r="D157" s="212" t="s">
        <v>710</v>
      </c>
      <c r="E157" s="212" t="s">
        <v>312</v>
      </c>
      <c r="F157" s="212" t="s">
        <v>313</v>
      </c>
      <c r="G157" s="212" t="s">
        <v>347</v>
      </c>
      <c r="H157" s="212" t="s">
        <v>828</v>
      </c>
      <c r="I157" s="213">
        <v>3092</v>
      </c>
      <c r="J157" s="204"/>
      <c r="K157" s="214" t="s">
        <v>306</v>
      </c>
      <c r="L157" s="78"/>
      <c r="M157" s="78"/>
      <c r="N157" s="78"/>
      <c r="O157" s="149"/>
    </row>
    <row r="158" spans="1:15" x14ac:dyDescent="0.35">
      <c r="A158" s="212" t="s">
        <v>721</v>
      </c>
      <c r="B158" s="212" t="s">
        <v>722</v>
      </c>
      <c r="C158" s="212" t="s">
        <v>709</v>
      </c>
      <c r="D158" s="212" t="s">
        <v>710</v>
      </c>
      <c r="E158" s="212" t="s">
        <v>312</v>
      </c>
      <c r="F158" s="212" t="s">
        <v>313</v>
      </c>
      <c r="G158" s="212" t="s">
        <v>446</v>
      </c>
      <c r="H158" s="212" t="s">
        <v>829</v>
      </c>
      <c r="I158" s="213">
        <v>1337.25</v>
      </c>
      <c r="J158" s="204"/>
      <c r="K158" s="214" t="s">
        <v>306</v>
      </c>
      <c r="L158" s="78"/>
      <c r="M158" s="78"/>
      <c r="N158" s="78"/>
      <c r="O158" s="149"/>
    </row>
    <row r="159" spans="1:15" x14ac:dyDescent="0.35">
      <c r="A159" s="212" t="s">
        <v>721</v>
      </c>
      <c r="B159" s="212" t="s">
        <v>722</v>
      </c>
      <c r="C159" s="212" t="s">
        <v>709</v>
      </c>
      <c r="D159" s="212" t="s">
        <v>710</v>
      </c>
      <c r="E159" s="212" t="s">
        <v>312</v>
      </c>
      <c r="F159" s="212" t="s">
        <v>313</v>
      </c>
      <c r="G159" s="212" t="s">
        <v>744</v>
      </c>
      <c r="H159" s="212" t="s">
        <v>745</v>
      </c>
      <c r="I159" s="213">
        <v>2850.1</v>
      </c>
      <c r="J159" s="204"/>
      <c r="K159" s="214" t="s">
        <v>306</v>
      </c>
      <c r="L159" s="78"/>
      <c r="M159" s="78"/>
      <c r="N159" s="78"/>
      <c r="O159" s="149"/>
    </row>
    <row r="160" spans="1:15" x14ac:dyDescent="0.35">
      <c r="A160" s="212" t="s">
        <v>721</v>
      </c>
      <c r="B160" s="212" t="s">
        <v>722</v>
      </c>
      <c r="C160" s="212" t="s">
        <v>709</v>
      </c>
      <c r="D160" s="212" t="s">
        <v>710</v>
      </c>
      <c r="E160" s="212" t="s">
        <v>312</v>
      </c>
      <c r="F160" s="212" t="s">
        <v>313</v>
      </c>
      <c r="G160" s="212" t="s">
        <v>746</v>
      </c>
      <c r="H160" s="212" t="s">
        <v>747</v>
      </c>
      <c r="I160" s="213">
        <v>3817.75</v>
      </c>
      <c r="J160" s="204"/>
      <c r="K160" s="214" t="s">
        <v>306</v>
      </c>
      <c r="L160" s="78"/>
      <c r="M160" s="78"/>
      <c r="N160" s="78"/>
      <c r="O160" s="149"/>
    </row>
    <row r="161" spans="1:15" x14ac:dyDescent="0.35">
      <c r="A161" s="212" t="s">
        <v>721</v>
      </c>
      <c r="B161" s="212" t="s">
        <v>722</v>
      </c>
      <c r="C161" s="212" t="s">
        <v>709</v>
      </c>
      <c r="D161" s="212" t="s">
        <v>710</v>
      </c>
      <c r="E161" s="212" t="s">
        <v>312</v>
      </c>
      <c r="F161" s="212" t="s">
        <v>313</v>
      </c>
      <c r="G161" s="212" t="s">
        <v>748</v>
      </c>
      <c r="H161" s="212" t="s">
        <v>749</v>
      </c>
      <c r="I161" s="213">
        <v>4287.75</v>
      </c>
      <c r="J161" s="204"/>
      <c r="K161" s="214" t="s">
        <v>306</v>
      </c>
      <c r="L161" s="78"/>
      <c r="M161" s="78"/>
      <c r="N161" s="78"/>
      <c r="O161" s="149"/>
    </row>
    <row r="162" spans="1:15" x14ac:dyDescent="0.35">
      <c r="A162" s="212" t="s">
        <v>721</v>
      </c>
      <c r="B162" s="212" t="s">
        <v>722</v>
      </c>
      <c r="C162" s="212" t="s">
        <v>709</v>
      </c>
      <c r="D162" s="212" t="s">
        <v>710</v>
      </c>
      <c r="E162" s="212" t="s">
        <v>312</v>
      </c>
      <c r="F162" s="212" t="s">
        <v>313</v>
      </c>
      <c r="G162" s="212" t="s">
        <v>832</v>
      </c>
      <c r="H162" s="212" t="s">
        <v>833</v>
      </c>
      <c r="I162" s="213">
        <v>423.75</v>
      </c>
      <c r="J162" s="204"/>
      <c r="K162" s="214" t="s">
        <v>306</v>
      </c>
      <c r="L162" s="78"/>
      <c r="M162" s="78"/>
      <c r="N162" s="78"/>
      <c r="O162" s="149"/>
    </row>
    <row r="163" spans="1:15" x14ac:dyDescent="0.35">
      <c r="A163" s="212" t="s">
        <v>721</v>
      </c>
      <c r="B163" s="212" t="s">
        <v>722</v>
      </c>
      <c r="C163" s="212" t="s">
        <v>709</v>
      </c>
      <c r="D163" s="212" t="s">
        <v>710</v>
      </c>
      <c r="E163" s="212" t="s">
        <v>312</v>
      </c>
      <c r="F163" s="212" t="s">
        <v>313</v>
      </c>
      <c r="G163" s="212" t="s">
        <v>727</v>
      </c>
      <c r="H163" s="212" t="s">
        <v>728</v>
      </c>
      <c r="I163" s="213">
        <v>296</v>
      </c>
      <c r="J163" s="204"/>
      <c r="K163" s="214" t="s">
        <v>306</v>
      </c>
      <c r="L163" s="78"/>
      <c r="M163" s="78"/>
      <c r="N163" s="78"/>
      <c r="O163" s="149"/>
    </row>
    <row r="164" spans="1:15" x14ac:dyDescent="0.35">
      <c r="A164" s="212" t="s">
        <v>721</v>
      </c>
      <c r="B164" s="212" t="s">
        <v>722</v>
      </c>
      <c r="C164" s="212" t="s">
        <v>709</v>
      </c>
      <c r="D164" s="212" t="s">
        <v>710</v>
      </c>
      <c r="E164" s="212" t="s">
        <v>312</v>
      </c>
      <c r="F164" s="212" t="s">
        <v>313</v>
      </c>
      <c r="G164" s="212" t="s">
        <v>750</v>
      </c>
      <c r="H164" s="212" t="s">
        <v>751</v>
      </c>
      <c r="I164" s="213">
        <v>1961.85</v>
      </c>
      <c r="J164" s="204"/>
      <c r="K164" s="214" t="s">
        <v>306</v>
      </c>
      <c r="L164" s="78"/>
      <c r="M164" s="78"/>
      <c r="N164" s="78"/>
      <c r="O164" s="149"/>
    </row>
    <row r="165" spans="1:15" x14ac:dyDescent="0.35">
      <c r="A165" s="212" t="s">
        <v>721</v>
      </c>
      <c r="B165" s="212" t="s">
        <v>722</v>
      </c>
      <c r="C165" s="212" t="s">
        <v>709</v>
      </c>
      <c r="D165" s="212" t="s">
        <v>710</v>
      </c>
      <c r="E165" s="212" t="s">
        <v>312</v>
      </c>
      <c r="F165" s="212" t="s">
        <v>313</v>
      </c>
      <c r="G165" s="212" t="s">
        <v>752</v>
      </c>
      <c r="H165" s="212" t="s">
        <v>753</v>
      </c>
      <c r="I165" s="213">
        <v>3281.84</v>
      </c>
      <c r="J165" s="204"/>
      <c r="K165" s="214" t="s">
        <v>306</v>
      </c>
      <c r="L165" s="78"/>
      <c r="M165" s="78"/>
      <c r="N165" s="78"/>
      <c r="O165" s="149"/>
    </row>
    <row r="166" spans="1:15" x14ac:dyDescent="0.35">
      <c r="A166" s="212" t="s">
        <v>721</v>
      </c>
      <c r="B166" s="212" t="s">
        <v>722</v>
      </c>
      <c r="C166" s="212" t="s">
        <v>709</v>
      </c>
      <c r="D166" s="212" t="s">
        <v>710</v>
      </c>
      <c r="E166" s="212" t="s">
        <v>312</v>
      </c>
      <c r="F166" s="212" t="s">
        <v>313</v>
      </c>
      <c r="G166" s="212" t="s">
        <v>754</v>
      </c>
      <c r="H166" s="212" t="s">
        <v>755</v>
      </c>
      <c r="I166" s="213">
        <v>-137</v>
      </c>
      <c r="J166" s="204"/>
      <c r="K166" s="214" t="s">
        <v>306</v>
      </c>
      <c r="L166" s="78"/>
      <c r="M166" s="78"/>
      <c r="N166" s="78"/>
      <c r="O166" s="149"/>
    </row>
    <row r="167" spans="1:15" x14ac:dyDescent="0.35">
      <c r="A167" s="212" t="s">
        <v>721</v>
      </c>
      <c r="B167" s="212" t="s">
        <v>722</v>
      </c>
      <c r="C167" s="212" t="s">
        <v>709</v>
      </c>
      <c r="D167" s="212" t="s">
        <v>710</v>
      </c>
      <c r="E167" s="212" t="s">
        <v>312</v>
      </c>
      <c r="F167" s="212" t="s">
        <v>313</v>
      </c>
      <c r="G167" s="212" t="s">
        <v>756</v>
      </c>
      <c r="H167" s="212" t="s">
        <v>757</v>
      </c>
      <c r="I167" s="213">
        <v>1531.17</v>
      </c>
      <c r="J167" s="204"/>
      <c r="K167" s="214" t="s">
        <v>306</v>
      </c>
      <c r="L167" s="78"/>
      <c r="M167" s="78"/>
      <c r="N167" s="78"/>
      <c r="O167" s="149"/>
    </row>
    <row r="168" spans="1:15" x14ac:dyDescent="0.35">
      <c r="A168" s="212" t="s">
        <v>721</v>
      </c>
      <c r="B168" s="212" t="s">
        <v>722</v>
      </c>
      <c r="C168" s="212" t="s">
        <v>709</v>
      </c>
      <c r="D168" s="212" t="s">
        <v>710</v>
      </c>
      <c r="E168" s="212" t="s">
        <v>312</v>
      </c>
      <c r="F168" s="212" t="s">
        <v>313</v>
      </c>
      <c r="G168" s="212" t="s">
        <v>758</v>
      </c>
      <c r="H168" s="212" t="s">
        <v>759</v>
      </c>
      <c r="I168" s="213">
        <v>6283.31</v>
      </c>
      <c r="J168" s="204"/>
      <c r="K168" s="214" t="s">
        <v>306</v>
      </c>
      <c r="L168" s="78"/>
      <c r="M168" s="78"/>
      <c r="N168" s="78"/>
      <c r="O168" s="149"/>
    </row>
    <row r="169" spans="1:15" x14ac:dyDescent="0.35">
      <c r="A169" s="212" t="s">
        <v>721</v>
      </c>
      <c r="B169" s="212" t="s">
        <v>722</v>
      </c>
      <c r="C169" s="212" t="s">
        <v>709</v>
      </c>
      <c r="D169" s="212" t="s">
        <v>710</v>
      </c>
      <c r="E169" s="212" t="s">
        <v>312</v>
      </c>
      <c r="F169" s="212" t="s">
        <v>313</v>
      </c>
      <c r="G169" s="212" t="s">
        <v>760</v>
      </c>
      <c r="H169" s="212" t="s">
        <v>761</v>
      </c>
      <c r="I169" s="213">
        <v>3966.58</v>
      </c>
      <c r="J169" s="204"/>
      <c r="K169" s="214" t="s">
        <v>306</v>
      </c>
      <c r="L169" s="78"/>
      <c r="M169" s="78"/>
      <c r="N169" s="78"/>
      <c r="O169" s="149"/>
    </row>
    <row r="170" spans="1:15" x14ac:dyDescent="0.35">
      <c r="A170" s="212" t="s">
        <v>721</v>
      </c>
      <c r="B170" s="212" t="s">
        <v>722</v>
      </c>
      <c r="C170" s="212" t="s">
        <v>709</v>
      </c>
      <c r="D170" s="212" t="s">
        <v>710</v>
      </c>
      <c r="E170" s="212" t="s">
        <v>312</v>
      </c>
      <c r="F170" s="212" t="s">
        <v>313</v>
      </c>
      <c r="G170" s="212" t="s">
        <v>834</v>
      </c>
      <c r="H170" s="212" t="s">
        <v>835</v>
      </c>
      <c r="I170" s="213">
        <v>874.09</v>
      </c>
      <c r="J170" s="204"/>
      <c r="K170" s="214" t="s">
        <v>306</v>
      </c>
      <c r="L170" s="78"/>
      <c r="M170" s="78"/>
      <c r="N170" s="78"/>
      <c r="O170" s="149"/>
    </row>
    <row r="171" spans="1:15" x14ac:dyDescent="0.35">
      <c r="A171" s="212" t="s">
        <v>721</v>
      </c>
      <c r="B171" s="212" t="s">
        <v>722</v>
      </c>
      <c r="C171" s="212" t="s">
        <v>709</v>
      </c>
      <c r="D171" s="212" t="s">
        <v>710</v>
      </c>
      <c r="E171" s="212" t="s">
        <v>312</v>
      </c>
      <c r="F171" s="212" t="s">
        <v>313</v>
      </c>
      <c r="G171" s="212" t="s">
        <v>762</v>
      </c>
      <c r="H171" s="212" t="s">
        <v>763</v>
      </c>
      <c r="I171" s="213">
        <v>1494.4</v>
      </c>
      <c r="J171" s="204"/>
      <c r="K171" s="214" t="s">
        <v>306</v>
      </c>
      <c r="L171" s="78"/>
      <c r="M171" s="78"/>
      <c r="N171" s="78"/>
      <c r="O171" s="149"/>
    </row>
    <row r="172" spans="1:15" x14ac:dyDescent="0.35">
      <c r="A172" s="212" t="s">
        <v>721</v>
      </c>
      <c r="B172" s="212" t="s">
        <v>722</v>
      </c>
      <c r="C172" s="212" t="s">
        <v>709</v>
      </c>
      <c r="D172" s="212" t="s">
        <v>710</v>
      </c>
      <c r="E172" s="212" t="s">
        <v>312</v>
      </c>
      <c r="F172" s="212" t="s">
        <v>313</v>
      </c>
      <c r="G172" s="212" t="s">
        <v>764</v>
      </c>
      <c r="H172" s="212" t="s">
        <v>765</v>
      </c>
      <c r="I172" s="213">
        <v>4731.0600000000004</v>
      </c>
      <c r="J172" s="204"/>
      <c r="K172" s="214" t="s">
        <v>306</v>
      </c>
      <c r="L172" s="78"/>
      <c r="M172" s="78"/>
      <c r="N172" s="78"/>
      <c r="O172" s="149"/>
    </row>
    <row r="173" spans="1:15" x14ac:dyDescent="0.35">
      <c r="A173" s="212" t="s">
        <v>721</v>
      </c>
      <c r="B173" s="212" t="s">
        <v>722</v>
      </c>
      <c r="C173" s="212" t="s">
        <v>709</v>
      </c>
      <c r="D173" s="212" t="s">
        <v>710</v>
      </c>
      <c r="E173" s="212" t="s">
        <v>312</v>
      </c>
      <c r="F173" s="212" t="s">
        <v>313</v>
      </c>
      <c r="G173" s="212" t="s">
        <v>766</v>
      </c>
      <c r="H173" s="212" t="s">
        <v>767</v>
      </c>
      <c r="I173" s="213">
        <v>1368.69</v>
      </c>
      <c r="J173" s="204"/>
      <c r="K173" s="214" t="s">
        <v>306</v>
      </c>
      <c r="L173" s="78"/>
      <c r="M173" s="78"/>
      <c r="N173" s="78"/>
      <c r="O173" s="149"/>
    </row>
    <row r="174" spans="1:15" x14ac:dyDescent="0.35">
      <c r="A174" s="212" t="s">
        <v>721</v>
      </c>
      <c r="B174" s="212" t="s">
        <v>722</v>
      </c>
      <c r="C174" s="212" t="s">
        <v>709</v>
      </c>
      <c r="D174" s="212" t="s">
        <v>710</v>
      </c>
      <c r="E174" s="212" t="s">
        <v>312</v>
      </c>
      <c r="F174" s="212" t="s">
        <v>313</v>
      </c>
      <c r="G174" s="212" t="s">
        <v>768</v>
      </c>
      <c r="H174" s="212" t="s">
        <v>769</v>
      </c>
      <c r="I174" s="213">
        <v>5024.5200000000004</v>
      </c>
      <c r="J174" s="204"/>
      <c r="K174" s="214" t="s">
        <v>306</v>
      </c>
      <c r="L174" s="78"/>
      <c r="M174" s="78"/>
      <c r="N174" s="78"/>
      <c r="O174" s="149"/>
    </row>
    <row r="175" spans="1:15" x14ac:dyDescent="0.35">
      <c r="A175" s="212" t="s">
        <v>721</v>
      </c>
      <c r="B175" s="212" t="s">
        <v>722</v>
      </c>
      <c r="C175" s="212" t="s">
        <v>709</v>
      </c>
      <c r="D175" s="212" t="s">
        <v>710</v>
      </c>
      <c r="E175" s="212" t="s">
        <v>312</v>
      </c>
      <c r="F175" s="212" t="s">
        <v>313</v>
      </c>
      <c r="G175" s="212" t="s">
        <v>770</v>
      </c>
      <c r="H175" s="212" t="s">
        <v>771</v>
      </c>
      <c r="I175" s="213">
        <v>3710.57</v>
      </c>
      <c r="J175" s="204"/>
      <c r="K175" s="214" t="s">
        <v>306</v>
      </c>
      <c r="L175" s="78"/>
      <c r="M175" s="78"/>
      <c r="N175" s="78"/>
      <c r="O175" s="149"/>
    </row>
    <row r="176" spans="1:15" x14ac:dyDescent="0.35">
      <c r="A176" s="212" t="s">
        <v>721</v>
      </c>
      <c r="B176" s="212" t="s">
        <v>722</v>
      </c>
      <c r="C176" s="212" t="s">
        <v>709</v>
      </c>
      <c r="D176" s="212" t="s">
        <v>710</v>
      </c>
      <c r="E176" s="212" t="s">
        <v>312</v>
      </c>
      <c r="F176" s="212" t="s">
        <v>313</v>
      </c>
      <c r="G176" s="212" t="s">
        <v>836</v>
      </c>
      <c r="H176" s="212" t="s">
        <v>837</v>
      </c>
      <c r="I176" s="213">
        <v>82.25</v>
      </c>
      <c r="J176" s="204"/>
      <c r="K176" s="214" t="s">
        <v>306</v>
      </c>
      <c r="L176" s="78"/>
      <c r="M176" s="78"/>
      <c r="N176" s="78"/>
      <c r="O176" s="149"/>
    </row>
    <row r="177" spans="1:15" x14ac:dyDescent="0.35">
      <c r="A177" s="212" t="s">
        <v>721</v>
      </c>
      <c r="B177" s="212" t="s">
        <v>722</v>
      </c>
      <c r="C177" s="212" t="s">
        <v>709</v>
      </c>
      <c r="D177" s="212" t="s">
        <v>710</v>
      </c>
      <c r="E177" s="212" t="s">
        <v>312</v>
      </c>
      <c r="F177" s="212" t="s">
        <v>313</v>
      </c>
      <c r="G177" s="212" t="s">
        <v>774</v>
      </c>
      <c r="H177" s="212" t="s">
        <v>775</v>
      </c>
      <c r="I177" s="213">
        <v>166</v>
      </c>
      <c r="J177" s="204"/>
      <c r="K177" s="214" t="s">
        <v>306</v>
      </c>
      <c r="L177" s="78"/>
      <c r="M177" s="78"/>
      <c r="N177" s="78"/>
      <c r="O177" s="149"/>
    </row>
    <row r="178" spans="1:15" x14ac:dyDescent="0.35">
      <c r="A178" s="212" t="s">
        <v>721</v>
      </c>
      <c r="B178" s="212" t="s">
        <v>722</v>
      </c>
      <c r="C178" s="212" t="s">
        <v>709</v>
      </c>
      <c r="D178" s="212" t="s">
        <v>710</v>
      </c>
      <c r="E178" s="212" t="s">
        <v>312</v>
      </c>
      <c r="F178" s="212" t="s">
        <v>313</v>
      </c>
      <c r="G178" s="212" t="s">
        <v>776</v>
      </c>
      <c r="H178" s="212" t="s">
        <v>777</v>
      </c>
      <c r="I178" s="213">
        <v>427.3</v>
      </c>
      <c r="J178" s="204"/>
      <c r="K178" s="214" t="s">
        <v>306</v>
      </c>
      <c r="L178" s="78"/>
      <c r="M178" s="78"/>
      <c r="N178" s="78"/>
      <c r="O178" s="149"/>
    </row>
    <row r="179" spans="1:15" x14ac:dyDescent="0.35">
      <c r="A179" s="212" t="s">
        <v>721</v>
      </c>
      <c r="B179" s="212" t="s">
        <v>722</v>
      </c>
      <c r="C179" s="212" t="s">
        <v>709</v>
      </c>
      <c r="D179" s="212" t="s">
        <v>710</v>
      </c>
      <c r="E179" s="212" t="s">
        <v>312</v>
      </c>
      <c r="F179" s="212" t="s">
        <v>313</v>
      </c>
      <c r="G179" s="212" t="s">
        <v>731</v>
      </c>
      <c r="H179" s="212" t="s">
        <v>732</v>
      </c>
      <c r="I179" s="213">
        <v>14.97</v>
      </c>
      <c r="J179" s="204"/>
      <c r="K179" s="214" t="s">
        <v>306</v>
      </c>
      <c r="L179" s="78"/>
      <c r="M179" s="78"/>
      <c r="N179" s="78"/>
      <c r="O179" s="149"/>
    </row>
    <row r="180" spans="1:15" x14ac:dyDescent="0.35">
      <c r="A180" s="212" t="s">
        <v>721</v>
      </c>
      <c r="B180" s="212" t="s">
        <v>722</v>
      </c>
      <c r="C180" s="212" t="s">
        <v>709</v>
      </c>
      <c r="D180" s="212" t="s">
        <v>710</v>
      </c>
      <c r="E180" s="212" t="s">
        <v>312</v>
      </c>
      <c r="F180" s="212" t="s">
        <v>313</v>
      </c>
      <c r="G180" s="212" t="s">
        <v>778</v>
      </c>
      <c r="H180" s="212" t="s">
        <v>779</v>
      </c>
      <c r="I180" s="213">
        <v>3080.56</v>
      </c>
      <c r="J180" s="204"/>
      <c r="K180" s="214" t="s">
        <v>306</v>
      </c>
      <c r="L180" s="78"/>
      <c r="M180" s="78"/>
      <c r="N180" s="78"/>
      <c r="O180" s="149"/>
    </row>
    <row r="181" spans="1:15" x14ac:dyDescent="0.35">
      <c r="A181" s="212" t="s">
        <v>721</v>
      </c>
      <c r="B181" s="212" t="s">
        <v>722</v>
      </c>
      <c r="C181" s="212" t="s">
        <v>709</v>
      </c>
      <c r="D181" s="212" t="s">
        <v>710</v>
      </c>
      <c r="E181" s="212" t="s">
        <v>312</v>
      </c>
      <c r="F181" s="212" t="s">
        <v>313</v>
      </c>
      <c r="G181" s="212" t="s">
        <v>780</v>
      </c>
      <c r="H181" s="212" t="s">
        <v>781</v>
      </c>
      <c r="I181" s="213">
        <v>452.45</v>
      </c>
      <c r="J181" s="204"/>
      <c r="K181" s="214" t="s">
        <v>306</v>
      </c>
      <c r="L181" s="78"/>
      <c r="M181" s="78"/>
      <c r="N181" s="78"/>
      <c r="O181" s="149"/>
    </row>
    <row r="182" spans="1:15" x14ac:dyDescent="0.35">
      <c r="A182" s="212" t="s">
        <v>721</v>
      </c>
      <c r="B182" s="212" t="s">
        <v>722</v>
      </c>
      <c r="C182" s="212" t="s">
        <v>709</v>
      </c>
      <c r="D182" s="212" t="s">
        <v>710</v>
      </c>
      <c r="E182" s="212" t="s">
        <v>312</v>
      </c>
      <c r="F182" s="212" t="s">
        <v>313</v>
      </c>
      <c r="G182" s="212" t="s">
        <v>838</v>
      </c>
      <c r="H182" s="212" t="s">
        <v>839</v>
      </c>
      <c r="I182" s="213">
        <v>82.75</v>
      </c>
      <c r="J182" s="204"/>
      <c r="K182" s="214" t="s">
        <v>306</v>
      </c>
      <c r="L182" s="78"/>
      <c r="M182" s="78"/>
      <c r="N182" s="78"/>
      <c r="O182" s="149"/>
    </row>
    <row r="183" spans="1:15" x14ac:dyDescent="0.35">
      <c r="A183" s="212" t="s">
        <v>721</v>
      </c>
      <c r="B183" s="212" t="s">
        <v>722</v>
      </c>
      <c r="C183" s="212" t="s">
        <v>709</v>
      </c>
      <c r="D183" s="212" t="s">
        <v>710</v>
      </c>
      <c r="E183" s="212" t="s">
        <v>312</v>
      </c>
      <c r="F183" s="212" t="s">
        <v>313</v>
      </c>
      <c r="G183" s="212" t="s">
        <v>782</v>
      </c>
      <c r="H183" s="212" t="s">
        <v>783</v>
      </c>
      <c r="I183" s="213">
        <v>689.75</v>
      </c>
      <c r="J183" s="204"/>
      <c r="K183" s="214" t="s">
        <v>306</v>
      </c>
      <c r="L183" s="78"/>
      <c r="M183" s="78"/>
      <c r="N183" s="78"/>
      <c r="O183" s="149"/>
    </row>
    <row r="184" spans="1:15" x14ac:dyDescent="0.35">
      <c r="A184" s="212" t="s">
        <v>721</v>
      </c>
      <c r="B184" s="212" t="s">
        <v>722</v>
      </c>
      <c r="C184" s="212" t="s">
        <v>709</v>
      </c>
      <c r="D184" s="212" t="s">
        <v>710</v>
      </c>
      <c r="E184" s="212" t="s">
        <v>312</v>
      </c>
      <c r="F184" s="212" t="s">
        <v>313</v>
      </c>
      <c r="G184" s="212" t="s">
        <v>840</v>
      </c>
      <c r="H184" s="212" t="s">
        <v>841</v>
      </c>
      <c r="I184" s="213">
        <v>196</v>
      </c>
      <c r="J184" s="204"/>
      <c r="K184" s="214" t="s">
        <v>306</v>
      </c>
      <c r="L184" s="78"/>
      <c r="M184" s="78"/>
      <c r="N184" s="78"/>
      <c r="O184" s="149"/>
    </row>
    <row r="185" spans="1:15" x14ac:dyDescent="0.35">
      <c r="A185" s="212" t="s">
        <v>721</v>
      </c>
      <c r="B185" s="212" t="s">
        <v>722</v>
      </c>
      <c r="C185" s="212" t="s">
        <v>709</v>
      </c>
      <c r="D185" s="212" t="s">
        <v>710</v>
      </c>
      <c r="E185" s="212" t="s">
        <v>312</v>
      </c>
      <c r="F185" s="212" t="s">
        <v>313</v>
      </c>
      <c r="G185" s="212" t="s">
        <v>784</v>
      </c>
      <c r="H185" s="212" t="s">
        <v>785</v>
      </c>
      <c r="I185" s="213">
        <v>985.22</v>
      </c>
      <c r="J185" s="204"/>
      <c r="K185" s="214" t="s">
        <v>306</v>
      </c>
      <c r="L185" s="78"/>
      <c r="M185" s="78"/>
      <c r="N185" s="78"/>
      <c r="O185" s="149"/>
    </row>
    <row r="186" spans="1:15" x14ac:dyDescent="0.35">
      <c r="A186" s="212" t="s">
        <v>721</v>
      </c>
      <c r="B186" s="212" t="s">
        <v>722</v>
      </c>
      <c r="C186" s="212" t="s">
        <v>709</v>
      </c>
      <c r="D186" s="212" t="s">
        <v>710</v>
      </c>
      <c r="E186" s="212" t="s">
        <v>312</v>
      </c>
      <c r="F186" s="212" t="s">
        <v>313</v>
      </c>
      <c r="G186" s="212" t="s">
        <v>842</v>
      </c>
      <c r="H186" s="212" t="s">
        <v>843</v>
      </c>
      <c r="I186" s="213">
        <v>393.5</v>
      </c>
      <c r="J186" s="204"/>
      <c r="K186" s="214" t="s">
        <v>306</v>
      </c>
      <c r="L186" s="78"/>
      <c r="M186" s="78"/>
      <c r="N186" s="78"/>
      <c r="O186" s="149"/>
    </row>
    <row r="187" spans="1:15" x14ac:dyDescent="0.35">
      <c r="A187" s="212" t="s">
        <v>721</v>
      </c>
      <c r="B187" s="212" t="s">
        <v>722</v>
      </c>
      <c r="C187" s="212" t="s">
        <v>709</v>
      </c>
      <c r="D187" s="212" t="s">
        <v>710</v>
      </c>
      <c r="E187" s="212" t="s">
        <v>312</v>
      </c>
      <c r="F187" s="212" t="s">
        <v>313</v>
      </c>
      <c r="G187" s="212" t="s">
        <v>844</v>
      </c>
      <c r="H187" s="212" t="s">
        <v>845</v>
      </c>
      <c r="I187" s="213">
        <v>48.25</v>
      </c>
      <c r="J187" s="204"/>
      <c r="K187" s="214" t="s">
        <v>306</v>
      </c>
      <c r="L187" s="78"/>
      <c r="M187" s="78"/>
      <c r="N187" s="78"/>
      <c r="O187" s="149"/>
    </row>
    <row r="188" spans="1:15" x14ac:dyDescent="0.35">
      <c r="A188" s="212" t="s">
        <v>721</v>
      </c>
      <c r="B188" s="212" t="s">
        <v>722</v>
      </c>
      <c r="C188" s="212" t="s">
        <v>709</v>
      </c>
      <c r="D188" s="212" t="s">
        <v>710</v>
      </c>
      <c r="E188" s="212" t="s">
        <v>312</v>
      </c>
      <c r="F188" s="212" t="s">
        <v>313</v>
      </c>
      <c r="G188" s="212" t="s">
        <v>846</v>
      </c>
      <c r="H188" s="212" t="s">
        <v>847</v>
      </c>
      <c r="I188" s="213">
        <v>210.75</v>
      </c>
      <c r="J188" s="204"/>
      <c r="K188" s="214" t="s">
        <v>306</v>
      </c>
      <c r="L188" s="78"/>
      <c r="M188" s="78"/>
      <c r="N188" s="78"/>
      <c r="O188" s="149"/>
    </row>
    <row r="189" spans="1:15" x14ac:dyDescent="0.35">
      <c r="A189" s="212" t="s">
        <v>721</v>
      </c>
      <c r="B189" s="212" t="s">
        <v>722</v>
      </c>
      <c r="C189" s="212" t="s">
        <v>709</v>
      </c>
      <c r="D189" s="212" t="s">
        <v>710</v>
      </c>
      <c r="E189" s="212" t="s">
        <v>312</v>
      </c>
      <c r="F189" s="212" t="s">
        <v>313</v>
      </c>
      <c r="G189" s="212" t="s">
        <v>786</v>
      </c>
      <c r="H189" s="212" t="s">
        <v>787</v>
      </c>
      <c r="I189" s="213">
        <v>19003</v>
      </c>
      <c r="J189" s="204"/>
      <c r="K189" s="214" t="s">
        <v>306</v>
      </c>
      <c r="L189" s="78"/>
      <c r="M189" s="78"/>
      <c r="N189" s="78"/>
      <c r="O189" s="149"/>
    </row>
    <row r="190" spans="1:15" x14ac:dyDescent="0.35">
      <c r="A190" s="212" t="s">
        <v>721</v>
      </c>
      <c r="B190" s="212" t="s">
        <v>722</v>
      </c>
      <c r="C190" s="212" t="s">
        <v>709</v>
      </c>
      <c r="D190" s="212" t="s">
        <v>710</v>
      </c>
      <c r="E190" s="212" t="s">
        <v>312</v>
      </c>
      <c r="F190" s="212" t="s">
        <v>313</v>
      </c>
      <c r="G190" s="212" t="s">
        <v>850</v>
      </c>
      <c r="H190" s="212" t="s">
        <v>851</v>
      </c>
      <c r="I190" s="213">
        <v>6772.5</v>
      </c>
      <c r="J190" s="204"/>
      <c r="K190" s="214" t="s">
        <v>306</v>
      </c>
      <c r="L190" s="78"/>
      <c r="M190" s="78"/>
      <c r="N190" s="78"/>
      <c r="O190" s="149"/>
    </row>
    <row r="191" spans="1:15" x14ac:dyDescent="0.35">
      <c r="A191" s="212" t="s">
        <v>721</v>
      </c>
      <c r="B191" s="212" t="s">
        <v>722</v>
      </c>
      <c r="C191" s="212" t="s">
        <v>709</v>
      </c>
      <c r="D191" s="212" t="s">
        <v>710</v>
      </c>
      <c r="E191" s="212" t="s">
        <v>312</v>
      </c>
      <c r="F191" s="212" t="s">
        <v>313</v>
      </c>
      <c r="G191" s="212" t="s">
        <v>852</v>
      </c>
      <c r="H191" s="212" t="s">
        <v>853</v>
      </c>
      <c r="I191" s="213">
        <v>1379.5</v>
      </c>
      <c r="J191" s="204"/>
      <c r="K191" s="214" t="s">
        <v>306</v>
      </c>
      <c r="L191" s="78"/>
      <c r="M191" s="78"/>
      <c r="N191" s="78"/>
      <c r="O191" s="149"/>
    </row>
    <row r="192" spans="1:15" x14ac:dyDescent="0.35">
      <c r="A192" s="212" t="s">
        <v>721</v>
      </c>
      <c r="B192" s="212" t="s">
        <v>722</v>
      </c>
      <c r="C192" s="212" t="s">
        <v>709</v>
      </c>
      <c r="D192" s="212" t="s">
        <v>710</v>
      </c>
      <c r="E192" s="212" t="s">
        <v>312</v>
      </c>
      <c r="F192" s="212" t="s">
        <v>313</v>
      </c>
      <c r="G192" s="212" t="s">
        <v>854</v>
      </c>
      <c r="H192" s="212" t="s">
        <v>855</v>
      </c>
      <c r="I192" s="213">
        <v>5819.25</v>
      </c>
      <c r="J192" s="204"/>
      <c r="K192" s="214" t="s">
        <v>306</v>
      </c>
      <c r="L192" s="78"/>
      <c r="M192" s="78"/>
      <c r="N192" s="78"/>
      <c r="O192" s="149"/>
    </row>
    <row r="193" spans="1:15" x14ac:dyDescent="0.35">
      <c r="A193" s="212" t="s">
        <v>721</v>
      </c>
      <c r="B193" s="212" t="s">
        <v>722</v>
      </c>
      <c r="C193" s="212" t="s">
        <v>709</v>
      </c>
      <c r="D193" s="212" t="s">
        <v>710</v>
      </c>
      <c r="E193" s="212" t="s">
        <v>312</v>
      </c>
      <c r="F193" s="212" t="s">
        <v>313</v>
      </c>
      <c r="G193" s="212" t="s">
        <v>788</v>
      </c>
      <c r="H193" s="212" t="s">
        <v>789</v>
      </c>
      <c r="I193" s="213">
        <v>3151</v>
      </c>
      <c r="J193" s="204"/>
      <c r="K193" s="214" t="s">
        <v>306</v>
      </c>
      <c r="L193" s="78"/>
      <c r="M193" s="78"/>
      <c r="N193" s="78"/>
      <c r="O193" s="149"/>
    </row>
    <row r="194" spans="1:15" x14ac:dyDescent="0.35">
      <c r="A194" s="212" t="s">
        <v>721</v>
      </c>
      <c r="B194" s="212" t="s">
        <v>722</v>
      </c>
      <c r="C194" s="212" t="s">
        <v>709</v>
      </c>
      <c r="D194" s="212" t="s">
        <v>710</v>
      </c>
      <c r="E194" s="212" t="s">
        <v>312</v>
      </c>
      <c r="F194" s="212" t="s">
        <v>313</v>
      </c>
      <c r="G194" s="212" t="s">
        <v>790</v>
      </c>
      <c r="H194" s="212" t="s">
        <v>791</v>
      </c>
      <c r="I194" s="213">
        <v>9905.75</v>
      </c>
      <c r="J194" s="204"/>
      <c r="K194" s="214" t="s">
        <v>306</v>
      </c>
      <c r="L194" s="78"/>
      <c r="M194" s="78"/>
      <c r="N194" s="78"/>
      <c r="O194" s="149"/>
    </row>
    <row r="195" spans="1:15" x14ac:dyDescent="0.35">
      <c r="A195" s="212" t="s">
        <v>721</v>
      </c>
      <c r="B195" s="212" t="s">
        <v>722</v>
      </c>
      <c r="C195" s="212" t="s">
        <v>709</v>
      </c>
      <c r="D195" s="212" t="s">
        <v>710</v>
      </c>
      <c r="E195" s="212" t="s">
        <v>312</v>
      </c>
      <c r="F195" s="212" t="s">
        <v>313</v>
      </c>
      <c r="G195" s="212" t="s">
        <v>729</v>
      </c>
      <c r="H195" s="212" t="s">
        <v>730</v>
      </c>
      <c r="I195" s="213">
        <v>5878</v>
      </c>
      <c r="J195" s="204"/>
      <c r="K195" s="214" t="s">
        <v>306</v>
      </c>
      <c r="L195" s="78"/>
      <c r="M195" s="78"/>
      <c r="N195" s="78"/>
      <c r="O195" s="149"/>
    </row>
    <row r="196" spans="1:15" x14ac:dyDescent="0.35">
      <c r="A196" s="212" t="s">
        <v>721</v>
      </c>
      <c r="B196" s="212" t="s">
        <v>722</v>
      </c>
      <c r="C196" s="212" t="s">
        <v>709</v>
      </c>
      <c r="D196" s="212" t="s">
        <v>710</v>
      </c>
      <c r="E196" s="212" t="s">
        <v>312</v>
      </c>
      <c r="F196" s="212" t="s">
        <v>313</v>
      </c>
      <c r="G196" s="212" t="s">
        <v>856</v>
      </c>
      <c r="H196" s="212" t="s">
        <v>857</v>
      </c>
      <c r="I196" s="213">
        <v>1785.5</v>
      </c>
      <c r="J196" s="204"/>
      <c r="K196" s="214" t="s">
        <v>306</v>
      </c>
      <c r="L196" s="78"/>
      <c r="M196" s="78"/>
      <c r="N196" s="78"/>
      <c r="O196" s="149"/>
    </row>
    <row r="197" spans="1:15" x14ac:dyDescent="0.35">
      <c r="A197" s="212" t="s">
        <v>721</v>
      </c>
      <c r="B197" s="212" t="s">
        <v>722</v>
      </c>
      <c r="C197" s="212" t="s">
        <v>709</v>
      </c>
      <c r="D197" s="212" t="s">
        <v>710</v>
      </c>
      <c r="E197" s="212" t="s">
        <v>312</v>
      </c>
      <c r="F197" s="212" t="s">
        <v>313</v>
      </c>
      <c r="G197" s="212" t="s">
        <v>792</v>
      </c>
      <c r="H197" s="212" t="s">
        <v>793</v>
      </c>
      <c r="I197" s="213">
        <v>8018.5</v>
      </c>
      <c r="J197" s="204"/>
      <c r="K197" s="214" t="s">
        <v>306</v>
      </c>
      <c r="L197" s="78"/>
      <c r="M197" s="78"/>
      <c r="N197" s="78"/>
      <c r="O197" s="149"/>
    </row>
    <row r="198" spans="1:15" x14ac:dyDescent="0.35">
      <c r="A198" s="212" t="s">
        <v>721</v>
      </c>
      <c r="B198" s="212" t="s">
        <v>722</v>
      </c>
      <c r="C198" s="212" t="s">
        <v>709</v>
      </c>
      <c r="D198" s="212" t="s">
        <v>710</v>
      </c>
      <c r="E198" s="212" t="s">
        <v>312</v>
      </c>
      <c r="F198" s="212" t="s">
        <v>313</v>
      </c>
      <c r="G198" s="212" t="s">
        <v>794</v>
      </c>
      <c r="H198" s="212" t="s">
        <v>795</v>
      </c>
      <c r="I198" s="213">
        <v>8570.75</v>
      </c>
      <c r="J198" s="204"/>
      <c r="K198" s="214" t="s">
        <v>306</v>
      </c>
      <c r="L198" s="78"/>
      <c r="M198" s="78"/>
      <c r="N198" s="78"/>
      <c r="O198" s="149"/>
    </row>
    <row r="199" spans="1:15" x14ac:dyDescent="0.35">
      <c r="A199" s="212" t="s">
        <v>721</v>
      </c>
      <c r="B199" s="212" t="s">
        <v>722</v>
      </c>
      <c r="C199" s="212" t="s">
        <v>709</v>
      </c>
      <c r="D199" s="212" t="s">
        <v>710</v>
      </c>
      <c r="E199" s="212" t="s">
        <v>312</v>
      </c>
      <c r="F199" s="212" t="s">
        <v>313</v>
      </c>
      <c r="G199" s="212" t="s">
        <v>796</v>
      </c>
      <c r="H199" s="212" t="s">
        <v>797</v>
      </c>
      <c r="I199" s="213">
        <v>7192.5</v>
      </c>
      <c r="J199" s="204"/>
      <c r="K199" s="214" t="s">
        <v>306</v>
      </c>
      <c r="L199" s="78"/>
      <c r="M199" s="78"/>
      <c r="N199" s="78"/>
      <c r="O199" s="149"/>
    </row>
    <row r="200" spans="1:15" x14ac:dyDescent="0.35">
      <c r="A200" s="212" t="s">
        <v>721</v>
      </c>
      <c r="B200" s="212" t="s">
        <v>722</v>
      </c>
      <c r="C200" s="212" t="s">
        <v>709</v>
      </c>
      <c r="D200" s="212" t="s">
        <v>710</v>
      </c>
      <c r="E200" s="212" t="s">
        <v>312</v>
      </c>
      <c r="F200" s="212" t="s">
        <v>313</v>
      </c>
      <c r="G200" s="212" t="s">
        <v>858</v>
      </c>
      <c r="H200" s="212" t="s">
        <v>859</v>
      </c>
      <c r="I200" s="213">
        <v>6257.8</v>
      </c>
      <c r="J200" s="204"/>
      <c r="K200" s="214" t="s">
        <v>306</v>
      </c>
      <c r="L200" s="78"/>
      <c r="M200" s="78"/>
      <c r="N200" s="78"/>
      <c r="O200" s="149"/>
    </row>
    <row r="201" spans="1:15" x14ac:dyDescent="0.35">
      <c r="A201" s="212" t="s">
        <v>721</v>
      </c>
      <c r="B201" s="212" t="s">
        <v>722</v>
      </c>
      <c r="C201" s="212" t="s">
        <v>709</v>
      </c>
      <c r="D201" s="212" t="s">
        <v>710</v>
      </c>
      <c r="E201" s="212" t="s">
        <v>312</v>
      </c>
      <c r="F201" s="212" t="s">
        <v>313</v>
      </c>
      <c r="G201" s="212" t="s">
        <v>798</v>
      </c>
      <c r="H201" s="212" t="s">
        <v>799</v>
      </c>
      <c r="I201" s="213">
        <v>3537.25</v>
      </c>
      <c r="J201" s="204"/>
      <c r="K201" s="214" t="s">
        <v>306</v>
      </c>
      <c r="L201" s="78"/>
      <c r="M201" s="78"/>
      <c r="N201" s="78"/>
      <c r="O201" s="149"/>
    </row>
    <row r="202" spans="1:15" x14ac:dyDescent="0.35">
      <c r="A202" s="212" t="s">
        <v>721</v>
      </c>
      <c r="B202" s="212" t="s">
        <v>722</v>
      </c>
      <c r="C202" s="212" t="s">
        <v>709</v>
      </c>
      <c r="D202" s="212" t="s">
        <v>710</v>
      </c>
      <c r="E202" s="212" t="s">
        <v>312</v>
      </c>
      <c r="F202" s="212" t="s">
        <v>313</v>
      </c>
      <c r="G202" s="212" t="s">
        <v>800</v>
      </c>
      <c r="H202" s="212" t="s">
        <v>801</v>
      </c>
      <c r="I202" s="213">
        <v>7144.25</v>
      </c>
      <c r="J202" s="204"/>
      <c r="K202" s="214" t="s">
        <v>306</v>
      </c>
      <c r="L202" s="78"/>
      <c r="M202" s="78"/>
      <c r="N202" s="78"/>
      <c r="O202" s="149"/>
    </row>
    <row r="203" spans="1:15" x14ac:dyDescent="0.35">
      <c r="A203" s="212" t="s">
        <v>721</v>
      </c>
      <c r="B203" s="212" t="s">
        <v>722</v>
      </c>
      <c r="C203" s="212" t="s">
        <v>709</v>
      </c>
      <c r="D203" s="212" t="s">
        <v>710</v>
      </c>
      <c r="E203" s="212" t="s">
        <v>312</v>
      </c>
      <c r="F203" s="212" t="s">
        <v>313</v>
      </c>
      <c r="G203" s="212" t="s">
        <v>725</v>
      </c>
      <c r="H203" s="212" t="s">
        <v>726</v>
      </c>
      <c r="I203" s="213">
        <v>19408.75</v>
      </c>
      <c r="J203" s="204"/>
      <c r="K203" s="214" t="s">
        <v>306</v>
      </c>
      <c r="L203" s="78"/>
      <c r="M203" s="78"/>
      <c r="N203" s="78"/>
      <c r="O203" s="149"/>
    </row>
    <row r="204" spans="1:15" x14ac:dyDescent="0.35">
      <c r="A204" s="212" t="s">
        <v>721</v>
      </c>
      <c r="B204" s="212" t="s">
        <v>722</v>
      </c>
      <c r="C204" s="212" t="s">
        <v>709</v>
      </c>
      <c r="D204" s="212" t="s">
        <v>710</v>
      </c>
      <c r="E204" s="212" t="s">
        <v>312</v>
      </c>
      <c r="F204" s="212" t="s">
        <v>313</v>
      </c>
      <c r="G204" s="212" t="s">
        <v>860</v>
      </c>
      <c r="H204" s="212" t="s">
        <v>861</v>
      </c>
      <c r="I204" s="213">
        <v>1748.5</v>
      </c>
      <c r="J204" s="204"/>
      <c r="K204" s="214" t="s">
        <v>306</v>
      </c>
      <c r="L204" s="78"/>
      <c r="M204" s="78"/>
      <c r="N204" s="78"/>
      <c r="O204" s="149"/>
    </row>
    <row r="205" spans="1:15" x14ac:dyDescent="0.35">
      <c r="A205" s="212" t="s">
        <v>721</v>
      </c>
      <c r="B205" s="212" t="s">
        <v>722</v>
      </c>
      <c r="C205" s="212" t="s">
        <v>709</v>
      </c>
      <c r="D205" s="212" t="s">
        <v>710</v>
      </c>
      <c r="E205" s="212" t="s">
        <v>312</v>
      </c>
      <c r="F205" s="212" t="s">
        <v>313</v>
      </c>
      <c r="G205" s="212" t="s">
        <v>802</v>
      </c>
      <c r="H205" s="212" t="s">
        <v>803</v>
      </c>
      <c r="I205" s="213">
        <v>205.75</v>
      </c>
      <c r="J205" s="204"/>
      <c r="K205" s="214" t="s">
        <v>306</v>
      </c>
      <c r="L205" s="78"/>
      <c r="M205" s="78"/>
      <c r="N205" s="78"/>
      <c r="O205" s="149"/>
    </row>
    <row r="206" spans="1:15" x14ac:dyDescent="0.35">
      <c r="A206" s="212" t="s">
        <v>721</v>
      </c>
      <c r="B206" s="212" t="s">
        <v>722</v>
      </c>
      <c r="C206" s="212" t="s">
        <v>709</v>
      </c>
      <c r="D206" s="212" t="s">
        <v>710</v>
      </c>
      <c r="E206" s="212" t="s">
        <v>312</v>
      </c>
      <c r="F206" s="212" t="s">
        <v>313</v>
      </c>
      <c r="G206" s="212" t="s">
        <v>804</v>
      </c>
      <c r="H206" s="212" t="s">
        <v>805</v>
      </c>
      <c r="I206" s="213">
        <v>1542.25</v>
      </c>
      <c r="J206" s="204"/>
      <c r="K206" s="214" t="s">
        <v>306</v>
      </c>
      <c r="L206" s="78"/>
      <c r="M206" s="78"/>
      <c r="N206" s="78"/>
      <c r="O206" s="149"/>
    </row>
    <row r="207" spans="1:15" x14ac:dyDescent="0.35">
      <c r="A207" s="212" t="s">
        <v>721</v>
      </c>
      <c r="B207" s="212" t="s">
        <v>722</v>
      </c>
      <c r="C207" s="212" t="s">
        <v>709</v>
      </c>
      <c r="D207" s="212" t="s">
        <v>710</v>
      </c>
      <c r="E207" s="212" t="s">
        <v>312</v>
      </c>
      <c r="F207" s="212" t="s">
        <v>313</v>
      </c>
      <c r="G207" s="212" t="s">
        <v>862</v>
      </c>
      <c r="H207" s="212" t="s">
        <v>863</v>
      </c>
      <c r="I207" s="213">
        <v>977</v>
      </c>
      <c r="J207" s="204"/>
      <c r="K207" s="214" t="s">
        <v>306</v>
      </c>
      <c r="L207" s="78"/>
      <c r="M207" s="78"/>
      <c r="N207" s="78"/>
      <c r="O207" s="149"/>
    </row>
    <row r="208" spans="1:15" x14ac:dyDescent="0.35">
      <c r="A208" s="212" t="s">
        <v>721</v>
      </c>
      <c r="B208" s="212" t="s">
        <v>722</v>
      </c>
      <c r="C208" s="212" t="s">
        <v>709</v>
      </c>
      <c r="D208" s="212" t="s">
        <v>710</v>
      </c>
      <c r="E208" s="212" t="s">
        <v>312</v>
      </c>
      <c r="F208" s="212" t="s">
        <v>313</v>
      </c>
      <c r="G208" s="212" t="s">
        <v>864</v>
      </c>
      <c r="H208" s="212" t="s">
        <v>865</v>
      </c>
      <c r="I208" s="213">
        <v>235.25</v>
      </c>
      <c r="J208" s="204"/>
      <c r="K208" s="214" t="s">
        <v>306</v>
      </c>
      <c r="L208" s="78"/>
      <c r="M208" s="78"/>
      <c r="N208" s="78"/>
      <c r="O208" s="149"/>
    </row>
    <row r="209" spans="1:15" x14ac:dyDescent="0.35">
      <c r="A209" s="212" t="s">
        <v>721</v>
      </c>
      <c r="B209" s="212" t="s">
        <v>722</v>
      </c>
      <c r="C209" s="212" t="s">
        <v>709</v>
      </c>
      <c r="D209" s="212" t="s">
        <v>710</v>
      </c>
      <c r="E209" s="212" t="s">
        <v>312</v>
      </c>
      <c r="F209" s="212" t="s">
        <v>313</v>
      </c>
      <c r="G209" s="212" t="s">
        <v>866</v>
      </c>
      <c r="H209" s="212" t="s">
        <v>867</v>
      </c>
      <c r="I209" s="213">
        <v>981.75</v>
      </c>
      <c r="J209" s="204"/>
      <c r="K209" s="214" t="s">
        <v>306</v>
      </c>
      <c r="L209" s="78"/>
      <c r="M209" s="78"/>
      <c r="N209" s="78"/>
      <c r="O209" s="149"/>
    </row>
    <row r="210" spans="1:15" x14ac:dyDescent="0.35">
      <c r="A210" s="212" t="s">
        <v>721</v>
      </c>
      <c r="B210" s="212" t="s">
        <v>722</v>
      </c>
      <c r="C210" s="212" t="s">
        <v>709</v>
      </c>
      <c r="D210" s="212" t="s">
        <v>710</v>
      </c>
      <c r="E210" s="212" t="s">
        <v>312</v>
      </c>
      <c r="F210" s="212" t="s">
        <v>313</v>
      </c>
      <c r="G210" s="212" t="s">
        <v>806</v>
      </c>
      <c r="H210" s="212" t="s">
        <v>807</v>
      </c>
      <c r="I210" s="213">
        <v>5107.26</v>
      </c>
      <c r="J210" s="204"/>
      <c r="K210" s="214" t="s">
        <v>306</v>
      </c>
      <c r="L210" s="78"/>
      <c r="M210" s="78"/>
      <c r="N210" s="78"/>
      <c r="O210" s="149"/>
    </row>
    <row r="211" spans="1:15" x14ac:dyDescent="0.35">
      <c r="A211" s="212" t="s">
        <v>721</v>
      </c>
      <c r="B211" s="212" t="s">
        <v>722</v>
      </c>
      <c r="C211" s="212" t="s">
        <v>709</v>
      </c>
      <c r="D211" s="212" t="s">
        <v>710</v>
      </c>
      <c r="E211" s="212" t="s">
        <v>312</v>
      </c>
      <c r="F211" s="212" t="s">
        <v>313</v>
      </c>
      <c r="G211" s="212" t="s">
        <v>868</v>
      </c>
      <c r="H211" s="212" t="s">
        <v>869</v>
      </c>
      <c r="I211" s="213">
        <v>1514</v>
      </c>
      <c r="J211" s="204"/>
      <c r="K211" s="214" t="s">
        <v>306</v>
      </c>
      <c r="L211" s="78"/>
      <c r="M211" s="78"/>
      <c r="N211" s="78"/>
      <c r="O211" s="149"/>
    </row>
    <row r="212" spans="1:15" x14ac:dyDescent="0.35">
      <c r="A212" s="212" t="s">
        <v>721</v>
      </c>
      <c r="B212" s="212" t="s">
        <v>722</v>
      </c>
      <c r="C212" s="212" t="s">
        <v>709</v>
      </c>
      <c r="D212" s="212" t="s">
        <v>710</v>
      </c>
      <c r="E212" s="212" t="s">
        <v>312</v>
      </c>
      <c r="F212" s="212" t="s">
        <v>313</v>
      </c>
      <c r="G212" s="212" t="s">
        <v>808</v>
      </c>
      <c r="H212" s="212" t="s">
        <v>809</v>
      </c>
      <c r="I212" s="213">
        <v>2599</v>
      </c>
      <c r="J212" s="204"/>
      <c r="K212" s="214" t="s">
        <v>306</v>
      </c>
      <c r="L212" s="78"/>
      <c r="M212" s="78"/>
      <c r="N212" s="78"/>
      <c r="O212" s="149"/>
    </row>
    <row r="213" spans="1:15" x14ac:dyDescent="0.35">
      <c r="A213" s="212" t="s">
        <v>721</v>
      </c>
      <c r="B213" s="212" t="s">
        <v>722</v>
      </c>
      <c r="C213" s="212" t="s">
        <v>709</v>
      </c>
      <c r="D213" s="212" t="s">
        <v>710</v>
      </c>
      <c r="E213" s="212" t="s">
        <v>312</v>
      </c>
      <c r="F213" s="212" t="s">
        <v>313</v>
      </c>
      <c r="G213" s="212" t="s">
        <v>870</v>
      </c>
      <c r="H213" s="212" t="s">
        <v>871</v>
      </c>
      <c r="I213" s="213">
        <v>2220.5</v>
      </c>
      <c r="J213" s="204"/>
      <c r="K213" s="214" t="s">
        <v>306</v>
      </c>
      <c r="L213" s="78"/>
      <c r="M213" s="78"/>
      <c r="N213" s="78"/>
      <c r="O213" s="149"/>
    </row>
    <row r="214" spans="1:15" x14ac:dyDescent="0.35">
      <c r="A214" s="212" t="s">
        <v>721</v>
      </c>
      <c r="B214" s="212" t="s">
        <v>722</v>
      </c>
      <c r="C214" s="212" t="s">
        <v>709</v>
      </c>
      <c r="D214" s="212" t="s">
        <v>710</v>
      </c>
      <c r="E214" s="212" t="s">
        <v>312</v>
      </c>
      <c r="F214" s="212" t="s">
        <v>313</v>
      </c>
      <c r="G214" s="212" t="s">
        <v>872</v>
      </c>
      <c r="H214" s="212" t="s">
        <v>873</v>
      </c>
      <c r="I214" s="213">
        <v>82.25</v>
      </c>
      <c r="J214" s="204"/>
      <c r="K214" s="214" t="s">
        <v>306</v>
      </c>
      <c r="L214" s="78"/>
      <c r="M214" s="78"/>
      <c r="N214" s="78"/>
      <c r="O214" s="149"/>
    </row>
    <row r="215" spans="1:15" x14ac:dyDescent="0.35">
      <c r="A215" s="212" t="s">
        <v>721</v>
      </c>
      <c r="B215" s="212" t="s">
        <v>722</v>
      </c>
      <c r="C215" s="212" t="s">
        <v>709</v>
      </c>
      <c r="D215" s="212" t="s">
        <v>710</v>
      </c>
      <c r="E215" s="212" t="s">
        <v>320</v>
      </c>
      <c r="F215" s="212" t="s">
        <v>313</v>
      </c>
      <c r="G215" s="212" t="s">
        <v>81</v>
      </c>
      <c r="H215" s="212" t="s">
        <v>328</v>
      </c>
      <c r="I215" s="213">
        <v>-1505</v>
      </c>
      <c r="J215" s="204"/>
      <c r="K215" s="214" t="s">
        <v>314</v>
      </c>
      <c r="L215" s="78"/>
      <c r="M215" s="78"/>
      <c r="N215" s="78"/>
      <c r="O215" s="149"/>
    </row>
    <row r="216" spans="1:15" x14ac:dyDescent="0.35">
      <c r="A216" s="212" t="s">
        <v>721</v>
      </c>
      <c r="B216" s="212" t="s">
        <v>722</v>
      </c>
      <c r="C216" s="212" t="s">
        <v>709</v>
      </c>
      <c r="D216" s="212" t="s">
        <v>710</v>
      </c>
      <c r="E216" s="212" t="s">
        <v>320</v>
      </c>
      <c r="F216" s="212" t="s">
        <v>313</v>
      </c>
      <c r="G216" s="212" t="s">
        <v>818</v>
      </c>
      <c r="H216" s="212" t="s">
        <v>819</v>
      </c>
      <c r="I216" s="213">
        <v>-1088.5</v>
      </c>
      <c r="J216" s="204"/>
      <c r="K216" s="214" t="s">
        <v>314</v>
      </c>
      <c r="L216" s="78"/>
      <c r="M216" s="78"/>
      <c r="N216" s="78"/>
      <c r="O216" s="149"/>
    </row>
    <row r="217" spans="1:15" x14ac:dyDescent="0.35">
      <c r="A217" s="212" t="s">
        <v>721</v>
      </c>
      <c r="B217" s="212" t="s">
        <v>722</v>
      </c>
      <c r="C217" s="212" t="s">
        <v>709</v>
      </c>
      <c r="D217" s="212" t="s">
        <v>710</v>
      </c>
      <c r="E217" s="212" t="s">
        <v>320</v>
      </c>
      <c r="F217" s="212" t="s">
        <v>313</v>
      </c>
      <c r="G217" s="212" t="s">
        <v>734</v>
      </c>
      <c r="H217" s="212" t="s">
        <v>735</v>
      </c>
      <c r="I217" s="213">
        <v>-8684.9500000000007</v>
      </c>
      <c r="J217" s="204"/>
      <c r="K217" s="214" t="s">
        <v>314</v>
      </c>
      <c r="L217" s="78"/>
      <c r="M217" s="78"/>
      <c r="N217" s="78"/>
      <c r="O217" s="149"/>
    </row>
    <row r="218" spans="1:15" x14ac:dyDescent="0.35">
      <c r="A218" s="212" t="s">
        <v>721</v>
      </c>
      <c r="B218" s="212" t="s">
        <v>722</v>
      </c>
      <c r="C218" s="212" t="s">
        <v>709</v>
      </c>
      <c r="D218" s="212" t="s">
        <v>710</v>
      </c>
      <c r="E218" s="212" t="s">
        <v>320</v>
      </c>
      <c r="F218" s="212" t="s">
        <v>313</v>
      </c>
      <c r="G218" s="212" t="s">
        <v>820</v>
      </c>
      <c r="H218" s="212" t="s">
        <v>821</v>
      </c>
      <c r="I218" s="213">
        <v>-227</v>
      </c>
      <c r="J218" s="204"/>
      <c r="K218" s="214" t="s">
        <v>314</v>
      </c>
      <c r="L218" s="78"/>
      <c r="M218" s="78"/>
      <c r="N218" s="78"/>
      <c r="O218" s="149"/>
    </row>
    <row r="219" spans="1:15" x14ac:dyDescent="0.35">
      <c r="A219" s="212" t="s">
        <v>721</v>
      </c>
      <c r="B219" s="212" t="s">
        <v>722</v>
      </c>
      <c r="C219" s="212" t="s">
        <v>709</v>
      </c>
      <c r="D219" s="212" t="s">
        <v>710</v>
      </c>
      <c r="E219" s="212" t="s">
        <v>320</v>
      </c>
      <c r="F219" s="212" t="s">
        <v>313</v>
      </c>
      <c r="G219" s="212" t="s">
        <v>822</v>
      </c>
      <c r="H219" s="212" t="s">
        <v>823</v>
      </c>
      <c r="I219" s="213">
        <v>-503.25</v>
      </c>
      <c r="J219" s="204"/>
      <c r="K219" s="214" t="s">
        <v>314</v>
      </c>
      <c r="L219" s="78"/>
      <c r="M219" s="78"/>
      <c r="N219" s="78"/>
      <c r="O219" s="149"/>
    </row>
    <row r="220" spans="1:15" x14ac:dyDescent="0.35">
      <c r="A220" s="212" t="s">
        <v>721</v>
      </c>
      <c r="B220" s="212" t="s">
        <v>722</v>
      </c>
      <c r="C220" s="212" t="s">
        <v>709</v>
      </c>
      <c r="D220" s="212" t="s">
        <v>710</v>
      </c>
      <c r="E220" s="212" t="s">
        <v>320</v>
      </c>
      <c r="F220" s="212" t="s">
        <v>313</v>
      </c>
      <c r="G220" s="212" t="s">
        <v>824</v>
      </c>
      <c r="H220" s="212" t="s">
        <v>825</v>
      </c>
      <c r="I220" s="213">
        <v>-1063</v>
      </c>
      <c r="J220" s="204"/>
      <c r="K220" s="214" t="s">
        <v>314</v>
      </c>
      <c r="L220" s="78"/>
      <c r="M220" s="78"/>
      <c r="N220" s="78"/>
      <c r="O220" s="149"/>
    </row>
    <row r="221" spans="1:15" x14ac:dyDescent="0.35">
      <c r="A221" s="212" t="s">
        <v>721</v>
      </c>
      <c r="B221" s="212" t="s">
        <v>722</v>
      </c>
      <c r="C221" s="212" t="s">
        <v>709</v>
      </c>
      <c r="D221" s="212" t="s">
        <v>710</v>
      </c>
      <c r="E221" s="212" t="s">
        <v>320</v>
      </c>
      <c r="F221" s="212" t="s">
        <v>313</v>
      </c>
      <c r="G221" s="212" t="s">
        <v>736</v>
      </c>
      <c r="H221" s="212" t="s">
        <v>737</v>
      </c>
      <c r="I221" s="213">
        <v>-363.75</v>
      </c>
      <c r="J221" s="204"/>
      <c r="K221" s="214" t="s">
        <v>314</v>
      </c>
      <c r="L221" s="78"/>
      <c r="M221" s="78"/>
      <c r="N221" s="78"/>
      <c r="O221" s="149"/>
    </row>
    <row r="222" spans="1:15" x14ac:dyDescent="0.35">
      <c r="A222" s="212" t="s">
        <v>721</v>
      </c>
      <c r="B222" s="212" t="s">
        <v>722</v>
      </c>
      <c r="C222" s="212" t="s">
        <v>709</v>
      </c>
      <c r="D222" s="212" t="s">
        <v>710</v>
      </c>
      <c r="E222" s="212" t="s">
        <v>320</v>
      </c>
      <c r="F222" s="212" t="s">
        <v>313</v>
      </c>
      <c r="G222" s="212" t="s">
        <v>826</v>
      </c>
      <c r="H222" s="212" t="s">
        <v>827</v>
      </c>
      <c r="I222" s="213">
        <v>-142.25</v>
      </c>
      <c r="J222" s="204"/>
      <c r="K222" s="214" t="s">
        <v>314</v>
      </c>
      <c r="L222" s="78"/>
      <c r="M222" s="78"/>
      <c r="N222" s="78"/>
      <c r="O222" s="149"/>
    </row>
    <row r="223" spans="1:15" x14ac:dyDescent="0.35">
      <c r="A223" s="212" t="s">
        <v>721</v>
      </c>
      <c r="B223" s="212" t="s">
        <v>722</v>
      </c>
      <c r="C223" s="212" t="s">
        <v>709</v>
      </c>
      <c r="D223" s="212" t="s">
        <v>710</v>
      </c>
      <c r="E223" s="212" t="s">
        <v>320</v>
      </c>
      <c r="F223" s="212" t="s">
        <v>313</v>
      </c>
      <c r="G223" s="212" t="s">
        <v>738</v>
      </c>
      <c r="H223" s="212" t="s">
        <v>739</v>
      </c>
      <c r="I223" s="213">
        <v>-1169.25</v>
      </c>
      <c r="J223" s="204"/>
      <c r="K223" s="214" t="s">
        <v>314</v>
      </c>
      <c r="L223" s="78"/>
      <c r="M223" s="78"/>
      <c r="N223" s="78"/>
      <c r="O223" s="149"/>
    </row>
    <row r="224" spans="1:15" x14ac:dyDescent="0.35">
      <c r="A224" s="212" t="s">
        <v>721</v>
      </c>
      <c r="B224" s="212" t="s">
        <v>722</v>
      </c>
      <c r="C224" s="212" t="s">
        <v>709</v>
      </c>
      <c r="D224" s="212" t="s">
        <v>710</v>
      </c>
      <c r="E224" s="212" t="s">
        <v>320</v>
      </c>
      <c r="F224" s="212" t="s">
        <v>313</v>
      </c>
      <c r="G224" s="212" t="s">
        <v>740</v>
      </c>
      <c r="H224" s="212" t="s">
        <v>741</v>
      </c>
      <c r="I224" s="213">
        <v>-17588.59</v>
      </c>
      <c r="J224" s="204"/>
      <c r="K224" s="214" t="s">
        <v>314</v>
      </c>
      <c r="L224" s="78"/>
      <c r="M224" s="78"/>
      <c r="N224" s="78"/>
      <c r="O224" s="149"/>
    </row>
    <row r="225" spans="1:15" x14ac:dyDescent="0.35">
      <c r="A225" s="212" t="s">
        <v>721</v>
      </c>
      <c r="B225" s="212" t="s">
        <v>722</v>
      </c>
      <c r="C225" s="212" t="s">
        <v>709</v>
      </c>
      <c r="D225" s="212" t="s">
        <v>710</v>
      </c>
      <c r="E225" s="212" t="s">
        <v>320</v>
      </c>
      <c r="F225" s="212" t="s">
        <v>313</v>
      </c>
      <c r="G225" s="212" t="s">
        <v>742</v>
      </c>
      <c r="H225" s="212" t="s">
        <v>743</v>
      </c>
      <c r="I225" s="213">
        <v>-8532.84</v>
      </c>
      <c r="J225" s="204"/>
      <c r="K225" s="214" t="s">
        <v>314</v>
      </c>
      <c r="L225" s="78"/>
      <c r="M225" s="78"/>
      <c r="N225" s="78"/>
      <c r="O225" s="149"/>
    </row>
    <row r="226" spans="1:15" x14ac:dyDescent="0.35">
      <c r="A226" s="212" t="s">
        <v>721</v>
      </c>
      <c r="B226" s="212" t="s">
        <v>722</v>
      </c>
      <c r="C226" s="212" t="s">
        <v>709</v>
      </c>
      <c r="D226" s="212" t="s">
        <v>710</v>
      </c>
      <c r="E226" s="212" t="s">
        <v>320</v>
      </c>
      <c r="F226" s="212" t="s">
        <v>313</v>
      </c>
      <c r="G226" s="212" t="s">
        <v>528</v>
      </c>
      <c r="H226" s="212" t="s">
        <v>529</v>
      </c>
      <c r="I226" s="213">
        <v>-289.04000000000002</v>
      </c>
      <c r="J226" s="204"/>
      <c r="K226" s="214" t="s">
        <v>314</v>
      </c>
      <c r="L226" s="78"/>
      <c r="M226" s="78"/>
      <c r="N226" s="78"/>
      <c r="O226" s="149"/>
    </row>
    <row r="227" spans="1:15" x14ac:dyDescent="0.35">
      <c r="A227" s="212" t="s">
        <v>721</v>
      </c>
      <c r="B227" s="212" t="s">
        <v>722</v>
      </c>
      <c r="C227" s="212" t="s">
        <v>709</v>
      </c>
      <c r="D227" s="212" t="s">
        <v>710</v>
      </c>
      <c r="E227" s="212" t="s">
        <v>320</v>
      </c>
      <c r="F227" s="212" t="s">
        <v>313</v>
      </c>
      <c r="G227" s="212" t="s">
        <v>347</v>
      </c>
      <c r="H227" s="212" t="s">
        <v>828</v>
      </c>
      <c r="I227" s="213">
        <v>-3092</v>
      </c>
      <c r="J227" s="204"/>
      <c r="K227" s="214" t="s">
        <v>314</v>
      </c>
      <c r="L227" s="78"/>
      <c r="M227" s="78"/>
      <c r="N227" s="78"/>
      <c r="O227" s="149"/>
    </row>
    <row r="228" spans="1:15" x14ac:dyDescent="0.35">
      <c r="A228" s="212" t="s">
        <v>721</v>
      </c>
      <c r="B228" s="212" t="s">
        <v>722</v>
      </c>
      <c r="C228" s="212" t="s">
        <v>709</v>
      </c>
      <c r="D228" s="212" t="s">
        <v>710</v>
      </c>
      <c r="E228" s="212" t="s">
        <v>320</v>
      </c>
      <c r="F228" s="212" t="s">
        <v>313</v>
      </c>
      <c r="G228" s="212" t="s">
        <v>446</v>
      </c>
      <c r="H228" s="212" t="s">
        <v>829</v>
      </c>
      <c r="I228" s="213">
        <v>-1337.25</v>
      </c>
      <c r="J228" s="204"/>
      <c r="K228" s="214" t="s">
        <v>314</v>
      </c>
      <c r="L228" s="78"/>
      <c r="M228" s="78"/>
      <c r="N228" s="78"/>
      <c r="O228" s="149"/>
    </row>
    <row r="229" spans="1:15" x14ac:dyDescent="0.35">
      <c r="A229" s="212" t="s">
        <v>721</v>
      </c>
      <c r="B229" s="212" t="s">
        <v>722</v>
      </c>
      <c r="C229" s="212" t="s">
        <v>709</v>
      </c>
      <c r="D229" s="212" t="s">
        <v>710</v>
      </c>
      <c r="E229" s="212" t="s">
        <v>320</v>
      </c>
      <c r="F229" s="212" t="s">
        <v>313</v>
      </c>
      <c r="G229" s="212" t="s">
        <v>744</v>
      </c>
      <c r="H229" s="212" t="s">
        <v>745</v>
      </c>
      <c r="I229" s="213">
        <v>-2850.1</v>
      </c>
      <c r="J229" s="204"/>
      <c r="K229" s="214" t="s">
        <v>314</v>
      </c>
      <c r="L229" s="78"/>
      <c r="M229" s="78"/>
      <c r="N229" s="78"/>
      <c r="O229" s="149"/>
    </row>
    <row r="230" spans="1:15" x14ac:dyDescent="0.35">
      <c r="A230" s="212" t="s">
        <v>721</v>
      </c>
      <c r="B230" s="212" t="s">
        <v>722</v>
      </c>
      <c r="C230" s="212" t="s">
        <v>709</v>
      </c>
      <c r="D230" s="212" t="s">
        <v>710</v>
      </c>
      <c r="E230" s="212" t="s">
        <v>320</v>
      </c>
      <c r="F230" s="212" t="s">
        <v>313</v>
      </c>
      <c r="G230" s="212" t="s">
        <v>746</v>
      </c>
      <c r="H230" s="212" t="s">
        <v>747</v>
      </c>
      <c r="I230" s="213">
        <v>-3817.75</v>
      </c>
      <c r="J230" s="204"/>
      <c r="K230" s="214" t="s">
        <v>314</v>
      </c>
      <c r="L230" s="78"/>
      <c r="M230" s="78"/>
      <c r="N230" s="78"/>
      <c r="O230" s="149"/>
    </row>
    <row r="231" spans="1:15" x14ac:dyDescent="0.35">
      <c r="A231" s="212" t="s">
        <v>721</v>
      </c>
      <c r="B231" s="212" t="s">
        <v>722</v>
      </c>
      <c r="C231" s="212" t="s">
        <v>709</v>
      </c>
      <c r="D231" s="212" t="s">
        <v>710</v>
      </c>
      <c r="E231" s="212" t="s">
        <v>320</v>
      </c>
      <c r="F231" s="212" t="s">
        <v>313</v>
      </c>
      <c r="G231" s="212" t="s">
        <v>748</v>
      </c>
      <c r="H231" s="212" t="s">
        <v>749</v>
      </c>
      <c r="I231" s="213">
        <v>-4287.75</v>
      </c>
      <c r="J231" s="204"/>
      <c r="K231" s="214" t="s">
        <v>314</v>
      </c>
      <c r="L231" s="78"/>
      <c r="M231" s="78"/>
      <c r="N231" s="78"/>
      <c r="O231" s="149"/>
    </row>
    <row r="232" spans="1:15" x14ac:dyDescent="0.35">
      <c r="A232" s="212" t="s">
        <v>721</v>
      </c>
      <c r="B232" s="212" t="s">
        <v>722</v>
      </c>
      <c r="C232" s="212" t="s">
        <v>709</v>
      </c>
      <c r="D232" s="212" t="s">
        <v>710</v>
      </c>
      <c r="E232" s="212" t="s">
        <v>320</v>
      </c>
      <c r="F232" s="212" t="s">
        <v>313</v>
      </c>
      <c r="G232" s="212" t="s">
        <v>832</v>
      </c>
      <c r="H232" s="212" t="s">
        <v>833</v>
      </c>
      <c r="I232" s="213">
        <v>-423.75</v>
      </c>
      <c r="J232" s="204"/>
      <c r="K232" s="214" t="s">
        <v>314</v>
      </c>
      <c r="L232" s="78"/>
      <c r="M232" s="78"/>
      <c r="N232" s="78"/>
      <c r="O232" s="149"/>
    </row>
    <row r="233" spans="1:15" x14ac:dyDescent="0.35">
      <c r="A233" s="212" t="s">
        <v>721</v>
      </c>
      <c r="B233" s="212" t="s">
        <v>722</v>
      </c>
      <c r="C233" s="212" t="s">
        <v>709</v>
      </c>
      <c r="D233" s="212" t="s">
        <v>710</v>
      </c>
      <c r="E233" s="212" t="s">
        <v>320</v>
      </c>
      <c r="F233" s="212" t="s">
        <v>313</v>
      </c>
      <c r="G233" s="212" t="s">
        <v>727</v>
      </c>
      <c r="H233" s="212" t="s">
        <v>728</v>
      </c>
      <c r="I233" s="213">
        <v>-296</v>
      </c>
      <c r="J233" s="204"/>
      <c r="K233" s="214" t="s">
        <v>314</v>
      </c>
      <c r="L233" s="78"/>
      <c r="M233" s="78"/>
      <c r="N233" s="78"/>
      <c r="O233" s="149"/>
    </row>
    <row r="234" spans="1:15" x14ac:dyDescent="0.35">
      <c r="A234" s="212" t="s">
        <v>721</v>
      </c>
      <c r="B234" s="212" t="s">
        <v>722</v>
      </c>
      <c r="C234" s="212" t="s">
        <v>709</v>
      </c>
      <c r="D234" s="212" t="s">
        <v>710</v>
      </c>
      <c r="E234" s="212" t="s">
        <v>320</v>
      </c>
      <c r="F234" s="212" t="s">
        <v>313</v>
      </c>
      <c r="G234" s="212" t="s">
        <v>874</v>
      </c>
      <c r="H234" s="212" t="s">
        <v>751</v>
      </c>
      <c r="I234" s="213">
        <v>-1961.85</v>
      </c>
      <c r="J234" s="204"/>
      <c r="K234" s="214" t="s">
        <v>314</v>
      </c>
      <c r="L234" s="78"/>
      <c r="M234" s="78"/>
      <c r="N234" s="78"/>
      <c r="O234" s="149"/>
    </row>
    <row r="235" spans="1:15" x14ac:dyDescent="0.35">
      <c r="A235" s="212" t="s">
        <v>721</v>
      </c>
      <c r="B235" s="212" t="s">
        <v>722</v>
      </c>
      <c r="C235" s="212" t="s">
        <v>709</v>
      </c>
      <c r="D235" s="212" t="s">
        <v>710</v>
      </c>
      <c r="E235" s="212" t="s">
        <v>320</v>
      </c>
      <c r="F235" s="212" t="s">
        <v>313</v>
      </c>
      <c r="G235" s="212" t="s">
        <v>752</v>
      </c>
      <c r="H235" s="212" t="s">
        <v>753</v>
      </c>
      <c r="I235" s="213">
        <v>-3281.84</v>
      </c>
      <c r="J235" s="204"/>
      <c r="K235" s="214" t="s">
        <v>314</v>
      </c>
      <c r="L235" s="78"/>
      <c r="M235" s="78"/>
      <c r="N235" s="78"/>
      <c r="O235" s="149"/>
    </row>
    <row r="236" spans="1:15" x14ac:dyDescent="0.35">
      <c r="A236" s="212" t="s">
        <v>721</v>
      </c>
      <c r="B236" s="212" t="s">
        <v>722</v>
      </c>
      <c r="C236" s="212" t="s">
        <v>709</v>
      </c>
      <c r="D236" s="212" t="s">
        <v>710</v>
      </c>
      <c r="E236" s="212" t="s">
        <v>320</v>
      </c>
      <c r="F236" s="212" t="s">
        <v>313</v>
      </c>
      <c r="G236" s="212" t="s">
        <v>754</v>
      </c>
      <c r="H236" s="212" t="s">
        <v>755</v>
      </c>
      <c r="I236" s="213">
        <v>137</v>
      </c>
      <c r="J236" s="204"/>
      <c r="K236" s="214" t="s">
        <v>314</v>
      </c>
      <c r="L236" s="78"/>
      <c r="M236" s="78"/>
      <c r="N236" s="78"/>
      <c r="O236" s="149"/>
    </row>
    <row r="237" spans="1:15" x14ac:dyDescent="0.35">
      <c r="A237" s="212" t="s">
        <v>721</v>
      </c>
      <c r="B237" s="212" t="s">
        <v>722</v>
      </c>
      <c r="C237" s="212" t="s">
        <v>709</v>
      </c>
      <c r="D237" s="212" t="s">
        <v>710</v>
      </c>
      <c r="E237" s="212" t="s">
        <v>320</v>
      </c>
      <c r="F237" s="212" t="s">
        <v>313</v>
      </c>
      <c r="G237" s="212" t="s">
        <v>756</v>
      </c>
      <c r="H237" s="212" t="s">
        <v>757</v>
      </c>
      <c r="I237" s="213">
        <v>-1531.17</v>
      </c>
      <c r="J237" s="204"/>
      <c r="K237" s="214" t="s">
        <v>314</v>
      </c>
      <c r="L237" s="78"/>
      <c r="M237" s="78"/>
      <c r="N237" s="78"/>
      <c r="O237" s="149"/>
    </row>
    <row r="238" spans="1:15" x14ac:dyDescent="0.35">
      <c r="A238" s="212" t="s">
        <v>721</v>
      </c>
      <c r="B238" s="212" t="s">
        <v>722</v>
      </c>
      <c r="C238" s="212" t="s">
        <v>709</v>
      </c>
      <c r="D238" s="212" t="s">
        <v>710</v>
      </c>
      <c r="E238" s="212" t="s">
        <v>320</v>
      </c>
      <c r="F238" s="212" t="s">
        <v>313</v>
      </c>
      <c r="G238" s="212" t="s">
        <v>758</v>
      </c>
      <c r="H238" s="212" t="s">
        <v>759</v>
      </c>
      <c r="I238" s="213">
        <v>-6283.31</v>
      </c>
      <c r="J238" s="204"/>
      <c r="K238" s="214" t="s">
        <v>314</v>
      </c>
      <c r="L238" s="78"/>
      <c r="M238" s="78"/>
      <c r="N238" s="78"/>
      <c r="O238" s="149"/>
    </row>
    <row r="239" spans="1:15" x14ac:dyDescent="0.35">
      <c r="A239" s="212" t="s">
        <v>721</v>
      </c>
      <c r="B239" s="212" t="s">
        <v>722</v>
      </c>
      <c r="C239" s="212" t="s">
        <v>709</v>
      </c>
      <c r="D239" s="212" t="s">
        <v>710</v>
      </c>
      <c r="E239" s="212" t="s">
        <v>320</v>
      </c>
      <c r="F239" s="212" t="s">
        <v>313</v>
      </c>
      <c r="G239" s="212" t="s">
        <v>760</v>
      </c>
      <c r="H239" s="212" t="s">
        <v>761</v>
      </c>
      <c r="I239" s="213">
        <v>-3966.58</v>
      </c>
      <c r="J239" s="204"/>
      <c r="K239" s="214" t="s">
        <v>314</v>
      </c>
      <c r="L239" s="78"/>
      <c r="M239" s="78"/>
      <c r="N239" s="78"/>
      <c r="O239" s="149"/>
    </row>
    <row r="240" spans="1:15" x14ac:dyDescent="0.35">
      <c r="A240" s="212" t="s">
        <v>721</v>
      </c>
      <c r="B240" s="212" t="s">
        <v>722</v>
      </c>
      <c r="C240" s="212" t="s">
        <v>709</v>
      </c>
      <c r="D240" s="212" t="s">
        <v>710</v>
      </c>
      <c r="E240" s="212" t="s">
        <v>320</v>
      </c>
      <c r="F240" s="212" t="s">
        <v>313</v>
      </c>
      <c r="G240" s="212" t="s">
        <v>834</v>
      </c>
      <c r="H240" s="212" t="s">
        <v>835</v>
      </c>
      <c r="I240" s="213">
        <v>-874.09</v>
      </c>
      <c r="J240" s="204"/>
      <c r="K240" s="214" t="s">
        <v>314</v>
      </c>
      <c r="L240" s="78"/>
      <c r="M240" s="78"/>
      <c r="N240" s="78"/>
      <c r="O240" s="149"/>
    </row>
    <row r="241" spans="1:15" x14ac:dyDescent="0.35">
      <c r="A241" s="212" t="s">
        <v>721</v>
      </c>
      <c r="B241" s="212" t="s">
        <v>722</v>
      </c>
      <c r="C241" s="212" t="s">
        <v>709</v>
      </c>
      <c r="D241" s="212" t="s">
        <v>710</v>
      </c>
      <c r="E241" s="212" t="s">
        <v>320</v>
      </c>
      <c r="F241" s="212" t="s">
        <v>313</v>
      </c>
      <c r="G241" s="212" t="s">
        <v>762</v>
      </c>
      <c r="H241" s="212" t="s">
        <v>763</v>
      </c>
      <c r="I241" s="213">
        <v>-1494.4</v>
      </c>
      <c r="J241" s="204"/>
      <c r="K241" s="214" t="s">
        <v>314</v>
      </c>
      <c r="L241" s="78"/>
      <c r="M241" s="78"/>
      <c r="N241" s="78"/>
      <c r="O241" s="149"/>
    </row>
    <row r="242" spans="1:15" x14ac:dyDescent="0.35">
      <c r="A242" s="212" t="s">
        <v>721</v>
      </c>
      <c r="B242" s="212" t="s">
        <v>722</v>
      </c>
      <c r="C242" s="212" t="s">
        <v>709</v>
      </c>
      <c r="D242" s="212" t="s">
        <v>710</v>
      </c>
      <c r="E242" s="212" t="s">
        <v>320</v>
      </c>
      <c r="F242" s="212" t="s">
        <v>313</v>
      </c>
      <c r="G242" s="212" t="s">
        <v>764</v>
      </c>
      <c r="H242" s="212" t="s">
        <v>765</v>
      </c>
      <c r="I242" s="213">
        <v>-4731.0600000000004</v>
      </c>
      <c r="J242" s="204"/>
      <c r="K242" s="214" t="s">
        <v>314</v>
      </c>
      <c r="L242" s="78"/>
      <c r="M242" s="78"/>
      <c r="N242" s="78"/>
      <c r="O242" s="149"/>
    </row>
    <row r="243" spans="1:15" x14ac:dyDescent="0.35">
      <c r="A243" s="212" t="s">
        <v>721</v>
      </c>
      <c r="B243" s="212" t="s">
        <v>722</v>
      </c>
      <c r="C243" s="212" t="s">
        <v>709</v>
      </c>
      <c r="D243" s="212" t="s">
        <v>710</v>
      </c>
      <c r="E243" s="212" t="s">
        <v>320</v>
      </c>
      <c r="F243" s="212" t="s">
        <v>313</v>
      </c>
      <c r="G243" s="212" t="s">
        <v>766</v>
      </c>
      <c r="H243" s="212" t="s">
        <v>767</v>
      </c>
      <c r="I243" s="213">
        <v>-1368.69</v>
      </c>
      <c r="J243" s="204"/>
      <c r="K243" s="214" t="s">
        <v>314</v>
      </c>
      <c r="L243" s="78"/>
      <c r="M243" s="78"/>
      <c r="N243" s="78"/>
      <c r="O243" s="149"/>
    </row>
    <row r="244" spans="1:15" x14ac:dyDescent="0.35">
      <c r="A244" s="212" t="s">
        <v>721</v>
      </c>
      <c r="B244" s="212" t="s">
        <v>722</v>
      </c>
      <c r="C244" s="212" t="s">
        <v>709</v>
      </c>
      <c r="D244" s="212" t="s">
        <v>710</v>
      </c>
      <c r="E244" s="212" t="s">
        <v>320</v>
      </c>
      <c r="F244" s="212" t="s">
        <v>313</v>
      </c>
      <c r="G244" s="212" t="s">
        <v>768</v>
      </c>
      <c r="H244" s="212" t="s">
        <v>769</v>
      </c>
      <c r="I244" s="213">
        <v>-5024.5200000000004</v>
      </c>
      <c r="J244" s="204"/>
      <c r="K244" s="214" t="s">
        <v>314</v>
      </c>
      <c r="L244" s="78"/>
      <c r="M244" s="78"/>
      <c r="N244" s="78"/>
      <c r="O244" s="149"/>
    </row>
    <row r="245" spans="1:15" x14ac:dyDescent="0.35">
      <c r="A245" s="212" t="s">
        <v>721</v>
      </c>
      <c r="B245" s="212" t="s">
        <v>722</v>
      </c>
      <c r="C245" s="212" t="s">
        <v>709</v>
      </c>
      <c r="D245" s="212" t="s">
        <v>710</v>
      </c>
      <c r="E245" s="212" t="s">
        <v>320</v>
      </c>
      <c r="F245" s="212" t="s">
        <v>313</v>
      </c>
      <c r="G245" s="212" t="s">
        <v>770</v>
      </c>
      <c r="H245" s="212" t="s">
        <v>771</v>
      </c>
      <c r="I245" s="213">
        <v>-3710.57</v>
      </c>
      <c r="J245" s="204"/>
      <c r="K245" s="214" t="s">
        <v>314</v>
      </c>
      <c r="L245" s="78"/>
      <c r="M245" s="78"/>
      <c r="N245" s="78"/>
      <c r="O245" s="149"/>
    </row>
    <row r="246" spans="1:15" x14ac:dyDescent="0.35">
      <c r="A246" s="212" t="s">
        <v>721</v>
      </c>
      <c r="B246" s="212" t="s">
        <v>722</v>
      </c>
      <c r="C246" s="212" t="s">
        <v>709</v>
      </c>
      <c r="D246" s="212" t="s">
        <v>710</v>
      </c>
      <c r="E246" s="212" t="s">
        <v>320</v>
      </c>
      <c r="F246" s="212" t="s">
        <v>313</v>
      </c>
      <c r="G246" s="212" t="s">
        <v>836</v>
      </c>
      <c r="H246" s="212" t="s">
        <v>837</v>
      </c>
      <c r="I246" s="213">
        <v>-82.25</v>
      </c>
      <c r="J246" s="204"/>
      <c r="K246" s="214" t="s">
        <v>314</v>
      </c>
      <c r="L246" s="78"/>
      <c r="M246" s="78"/>
      <c r="N246" s="78"/>
      <c r="O246" s="149"/>
    </row>
    <row r="247" spans="1:15" x14ac:dyDescent="0.35">
      <c r="A247" s="212" t="s">
        <v>721</v>
      </c>
      <c r="B247" s="212" t="s">
        <v>722</v>
      </c>
      <c r="C247" s="212" t="s">
        <v>709</v>
      </c>
      <c r="D247" s="212" t="s">
        <v>710</v>
      </c>
      <c r="E247" s="212" t="s">
        <v>320</v>
      </c>
      <c r="F247" s="212" t="s">
        <v>313</v>
      </c>
      <c r="G247" s="212" t="s">
        <v>774</v>
      </c>
      <c r="H247" s="212" t="s">
        <v>775</v>
      </c>
      <c r="I247" s="213">
        <v>-166</v>
      </c>
      <c r="J247" s="204"/>
      <c r="K247" s="214" t="s">
        <v>314</v>
      </c>
      <c r="L247" s="78"/>
      <c r="M247" s="78"/>
      <c r="N247" s="78"/>
      <c r="O247" s="149"/>
    </row>
    <row r="248" spans="1:15" x14ac:dyDescent="0.35">
      <c r="A248" s="212" t="s">
        <v>721</v>
      </c>
      <c r="B248" s="212" t="s">
        <v>722</v>
      </c>
      <c r="C248" s="212" t="s">
        <v>709</v>
      </c>
      <c r="D248" s="212" t="s">
        <v>710</v>
      </c>
      <c r="E248" s="212" t="s">
        <v>320</v>
      </c>
      <c r="F248" s="212" t="s">
        <v>313</v>
      </c>
      <c r="G248" s="212" t="s">
        <v>776</v>
      </c>
      <c r="H248" s="212" t="s">
        <v>777</v>
      </c>
      <c r="I248" s="213">
        <v>-427.3</v>
      </c>
      <c r="J248" s="204"/>
      <c r="K248" s="214" t="s">
        <v>314</v>
      </c>
      <c r="L248" s="78"/>
      <c r="M248" s="78"/>
      <c r="N248" s="78"/>
      <c r="O248" s="149"/>
    </row>
    <row r="249" spans="1:15" x14ac:dyDescent="0.35">
      <c r="A249" s="212" t="s">
        <v>721</v>
      </c>
      <c r="B249" s="212" t="s">
        <v>722</v>
      </c>
      <c r="C249" s="212" t="s">
        <v>709</v>
      </c>
      <c r="D249" s="212" t="s">
        <v>710</v>
      </c>
      <c r="E249" s="212" t="s">
        <v>320</v>
      </c>
      <c r="F249" s="212" t="s">
        <v>313</v>
      </c>
      <c r="G249" s="212" t="s">
        <v>731</v>
      </c>
      <c r="H249" s="212" t="s">
        <v>732</v>
      </c>
      <c r="I249" s="213">
        <v>-14.97</v>
      </c>
      <c r="J249" s="204"/>
      <c r="K249" s="214" t="s">
        <v>314</v>
      </c>
      <c r="L249" s="78"/>
      <c r="M249" s="78"/>
      <c r="N249" s="78"/>
      <c r="O249" s="149"/>
    </row>
    <row r="250" spans="1:15" x14ac:dyDescent="0.35">
      <c r="A250" s="212" t="s">
        <v>721</v>
      </c>
      <c r="B250" s="212" t="s">
        <v>722</v>
      </c>
      <c r="C250" s="212" t="s">
        <v>709</v>
      </c>
      <c r="D250" s="212" t="s">
        <v>710</v>
      </c>
      <c r="E250" s="212" t="s">
        <v>320</v>
      </c>
      <c r="F250" s="212" t="s">
        <v>313</v>
      </c>
      <c r="G250" s="212" t="s">
        <v>778</v>
      </c>
      <c r="H250" s="212" t="s">
        <v>779</v>
      </c>
      <c r="I250" s="213">
        <v>-3080.56</v>
      </c>
      <c r="J250" s="204"/>
      <c r="K250" s="214" t="s">
        <v>314</v>
      </c>
      <c r="L250" s="78"/>
      <c r="M250" s="78"/>
      <c r="N250" s="78"/>
      <c r="O250" s="149"/>
    </row>
    <row r="251" spans="1:15" x14ac:dyDescent="0.35">
      <c r="A251" s="212" t="s">
        <v>721</v>
      </c>
      <c r="B251" s="212" t="s">
        <v>722</v>
      </c>
      <c r="C251" s="212" t="s">
        <v>709</v>
      </c>
      <c r="D251" s="212" t="s">
        <v>710</v>
      </c>
      <c r="E251" s="212" t="s">
        <v>320</v>
      </c>
      <c r="F251" s="212" t="s">
        <v>313</v>
      </c>
      <c r="G251" s="212" t="s">
        <v>780</v>
      </c>
      <c r="H251" s="212" t="s">
        <v>781</v>
      </c>
      <c r="I251" s="213">
        <v>-452.45</v>
      </c>
      <c r="J251" s="204"/>
      <c r="K251" s="214" t="s">
        <v>314</v>
      </c>
      <c r="L251" s="78"/>
      <c r="M251" s="78"/>
      <c r="N251" s="78"/>
      <c r="O251" s="149"/>
    </row>
    <row r="252" spans="1:15" x14ac:dyDescent="0.35">
      <c r="A252" s="212" t="s">
        <v>721</v>
      </c>
      <c r="B252" s="212" t="s">
        <v>722</v>
      </c>
      <c r="C252" s="212" t="s">
        <v>709</v>
      </c>
      <c r="D252" s="212" t="s">
        <v>710</v>
      </c>
      <c r="E252" s="212" t="s">
        <v>320</v>
      </c>
      <c r="F252" s="212" t="s">
        <v>313</v>
      </c>
      <c r="G252" s="212" t="s">
        <v>838</v>
      </c>
      <c r="H252" s="212" t="s">
        <v>839</v>
      </c>
      <c r="I252" s="213">
        <v>-82.75</v>
      </c>
      <c r="J252" s="204"/>
      <c r="K252" s="214" t="s">
        <v>314</v>
      </c>
      <c r="L252" s="78"/>
      <c r="M252" s="78"/>
      <c r="N252" s="78"/>
      <c r="O252" s="149"/>
    </row>
    <row r="253" spans="1:15" x14ac:dyDescent="0.35">
      <c r="A253" s="212" t="s">
        <v>721</v>
      </c>
      <c r="B253" s="212" t="s">
        <v>722</v>
      </c>
      <c r="C253" s="212" t="s">
        <v>709</v>
      </c>
      <c r="D253" s="212" t="s">
        <v>710</v>
      </c>
      <c r="E253" s="212" t="s">
        <v>320</v>
      </c>
      <c r="F253" s="212" t="s">
        <v>313</v>
      </c>
      <c r="G253" s="212" t="s">
        <v>782</v>
      </c>
      <c r="H253" s="212" t="s">
        <v>783</v>
      </c>
      <c r="I253" s="213">
        <v>-689.75</v>
      </c>
      <c r="J253" s="204"/>
      <c r="K253" s="214" t="s">
        <v>314</v>
      </c>
      <c r="L253" s="78"/>
      <c r="M253" s="78"/>
      <c r="N253" s="78"/>
      <c r="O253" s="149"/>
    </row>
    <row r="254" spans="1:15" x14ac:dyDescent="0.35">
      <c r="A254" s="212" t="s">
        <v>721</v>
      </c>
      <c r="B254" s="212" t="s">
        <v>722</v>
      </c>
      <c r="C254" s="212" t="s">
        <v>709</v>
      </c>
      <c r="D254" s="212" t="s">
        <v>710</v>
      </c>
      <c r="E254" s="212" t="s">
        <v>320</v>
      </c>
      <c r="F254" s="212" t="s">
        <v>313</v>
      </c>
      <c r="G254" s="212" t="s">
        <v>840</v>
      </c>
      <c r="H254" s="212" t="s">
        <v>841</v>
      </c>
      <c r="I254" s="213">
        <v>-196</v>
      </c>
      <c r="J254" s="204"/>
      <c r="K254" s="214" t="s">
        <v>314</v>
      </c>
      <c r="L254" s="78"/>
      <c r="M254" s="78"/>
      <c r="N254" s="78"/>
      <c r="O254" s="149"/>
    </row>
    <row r="255" spans="1:15" x14ac:dyDescent="0.35">
      <c r="A255" s="212" t="s">
        <v>721</v>
      </c>
      <c r="B255" s="212" t="s">
        <v>722</v>
      </c>
      <c r="C255" s="212" t="s">
        <v>709</v>
      </c>
      <c r="D255" s="212" t="s">
        <v>710</v>
      </c>
      <c r="E255" s="212" t="s">
        <v>320</v>
      </c>
      <c r="F255" s="212" t="s">
        <v>313</v>
      </c>
      <c r="G255" s="212" t="s">
        <v>784</v>
      </c>
      <c r="H255" s="212" t="s">
        <v>785</v>
      </c>
      <c r="I255" s="213">
        <v>-985.22</v>
      </c>
      <c r="J255" s="204"/>
      <c r="K255" s="214" t="s">
        <v>314</v>
      </c>
      <c r="L255" s="78"/>
      <c r="M255" s="78"/>
      <c r="N255" s="78"/>
      <c r="O255" s="149"/>
    </row>
    <row r="256" spans="1:15" x14ac:dyDescent="0.35">
      <c r="A256" s="212" t="s">
        <v>721</v>
      </c>
      <c r="B256" s="212" t="s">
        <v>722</v>
      </c>
      <c r="C256" s="212" t="s">
        <v>709</v>
      </c>
      <c r="D256" s="212" t="s">
        <v>710</v>
      </c>
      <c r="E256" s="212" t="s">
        <v>320</v>
      </c>
      <c r="F256" s="212" t="s">
        <v>313</v>
      </c>
      <c r="G256" s="212" t="s">
        <v>842</v>
      </c>
      <c r="H256" s="212" t="s">
        <v>843</v>
      </c>
      <c r="I256" s="213">
        <v>-393.5</v>
      </c>
      <c r="J256" s="204"/>
      <c r="K256" s="214" t="s">
        <v>314</v>
      </c>
      <c r="L256" s="78"/>
      <c r="M256" s="78"/>
      <c r="N256" s="78"/>
      <c r="O256" s="149"/>
    </row>
    <row r="257" spans="1:15" x14ac:dyDescent="0.35">
      <c r="A257" s="212" t="s">
        <v>721</v>
      </c>
      <c r="B257" s="212" t="s">
        <v>722</v>
      </c>
      <c r="C257" s="212" t="s">
        <v>709</v>
      </c>
      <c r="D257" s="212" t="s">
        <v>710</v>
      </c>
      <c r="E257" s="212" t="s">
        <v>320</v>
      </c>
      <c r="F257" s="212" t="s">
        <v>313</v>
      </c>
      <c r="G257" s="212" t="s">
        <v>844</v>
      </c>
      <c r="H257" s="212" t="s">
        <v>845</v>
      </c>
      <c r="I257" s="213">
        <v>-48.25</v>
      </c>
      <c r="J257" s="204"/>
      <c r="K257" s="214" t="s">
        <v>314</v>
      </c>
      <c r="L257" s="78"/>
      <c r="M257" s="78"/>
      <c r="N257" s="78"/>
      <c r="O257" s="149"/>
    </row>
    <row r="258" spans="1:15" x14ac:dyDescent="0.35">
      <c r="A258" s="212" t="s">
        <v>721</v>
      </c>
      <c r="B258" s="212" t="s">
        <v>722</v>
      </c>
      <c r="C258" s="212" t="s">
        <v>709</v>
      </c>
      <c r="D258" s="212" t="s">
        <v>710</v>
      </c>
      <c r="E258" s="212" t="s">
        <v>320</v>
      </c>
      <c r="F258" s="212" t="s">
        <v>313</v>
      </c>
      <c r="G258" s="212" t="s">
        <v>846</v>
      </c>
      <c r="H258" s="212" t="s">
        <v>847</v>
      </c>
      <c r="I258" s="213">
        <v>-210.75</v>
      </c>
      <c r="J258" s="204"/>
      <c r="K258" s="214" t="s">
        <v>314</v>
      </c>
      <c r="L258" s="78"/>
      <c r="M258" s="78"/>
      <c r="N258" s="78"/>
      <c r="O258" s="149"/>
    </row>
    <row r="259" spans="1:15" x14ac:dyDescent="0.35">
      <c r="A259" s="212" t="s">
        <v>721</v>
      </c>
      <c r="B259" s="212" t="s">
        <v>722</v>
      </c>
      <c r="C259" s="212" t="s">
        <v>709</v>
      </c>
      <c r="D259" s="212" t="s">
        <v>710</v>
      </c>
      <c r="E259" s="212" t="s">
        <v>320</v>
      </c>
      <c r="F259" s="212" t="s">
        <v>313</v>
      </c>
      <c r="G259" s="212" t="s">
        <v>786</v>
      </c>
      <c r="H259" s="212" t="s">
        <v>787</v>
      </c>
      <c r="I259" s="213">
        <v>-19003</v>
      </c>
      <c r="J259" s="204"/>
      <c r="K259" s="214" t="s">
        <v>314</v>
      </c>
      <c r="L259" s="78"/>
      <c r="M259" s="78"/>
      <c r="N259" s="78"/>
      <c r="O259" s="149"/>
    </row>
    <row r="260" spans="1:15" x14ac:dyDescent="0.35">
      <c r="A260" s="212" t="s">
        <v>721</v>
      </c>
      <c r="B260" s="212" t="s">
        <v>722</v>
      </c>
      <c r="C260" s="212" t="s">
        <v>709</v>
      </c>
      <c r="D260" s="212" t="s">
        <v>710</v>
      </c>
      <c r="E260" s="212" t="s">
        <v>320</v>
      </c>
      <c r="F260" s="212" t="s">
        <v>313</v>
      </c>
      <c r="G260" s="212" t="s">
        <v>850</v>
      </c>
      <c r="H260" s="212" t="s">
        <v>851</v>
      </c>
      <c r="I260" s="213">
        <v>-6772.5</v>
      </c>
      <c r="J260" s="204"/>
      <c r="K260" s="214" t="s">
        <v>314</v>
      </c>
      <c r="L260" s="78"/>
      <c r="M260" s="78"/>
      <c r="N260" s="78"/>
      <c r="O260" s="149"/>
    </row>
    <row r="261" spans="1:15" x14ac:dyDescent="0.35">
      <c r="A261" s="212" t="s">
        <v>721</v>
      </c>
      <c r="B261" s="212" t="s">
        <v>722</v>
      </c>
      <c r="C261" s="212" t="s">
        <v>709</v>
      </c>
      <c r="D261" s="212" t="s">
        <v>710</v>
      </c>
      <c r="E261" s="212" t="s">
        <v>320</v>
      </c>
      <c r="F261" s="212" t="s">
        <v>313</v>
      </c>
      <c r="G261" s="212" t="s">
        <v>852</v>
      </c>
      <c r="H261" s="212" t="s">
        <v>853</v>
      </c>
      <c r="I261" s="213">
        <v>-1379.5</v>
      </c>
      <c r="J261" s="204"/>
      <c r="K261" s="214" t="s">
        <v>314</v>
      </c>
      <c r="L261" s="78"/>
      <c r="M261" s="78"/>
      <c r="N261" s="78"/>
      <c r="O261" s="149"/>
    </row>
    <row r="262" spans="1:15" x14ac:dyDescent="0.35">
      <c r="A262" s="212" t="s">
        <v>721</v>
      </c>
      <c r="B262" s="212" t="s">
        <v>722</v>
      </c>
      <c r="C262" s="212" t="s">
        <v>709</v>
      </c>
      <c r="D262" s="212" t="s">
        <v>710</v>
      </c>
      <c r="E262" s="212" t="s">
        <v>320</v>
      </c>
      <c r="F262" s="212" t="s">
        <v>313</v>
      </c>
      <c r="G262" s="212" t="s">
        <v>854</v>
      </c>
      <c r="H262" s="212" t="s">
        <v>855</v>
      </c>
      <c r="I262" s="213">
        <v>-5819.25</v>
      </c>
      <c r="J262" s="204"/>
      <c r="K262" s="214" t="s">
        <v>314</v>
      </c>
      <c r="L262" s="78"/>
      <c r="M262" s="78"/>
      <c r="N262" s="78"/>
      <c r="O262" s="149"/>
    </row>
    <row r="263" spans="1:15" x14ac:dyDescent="0.35">
      <c r="A263" s="212" t="s">
        <v>721</v>
      </c>
      <c r="B263" s="212" t="s">
        <v>722</v>
      </c>
      <c r="C263" s="212" t="s">
        <v>709</v>
      </c>
      <c r="D263" s="212" t="s">
        <v>710</v>
      </c>
      <c r="E263" s="212" t="s">
        <v>320</v>
      </c>
      <c r="F263" s="212" t="s">
        <v>313</v>
      </c>
      <c r="G263" s="212" t="s">
        <v>788</v>
      </c>
      <c r="H263" s="212" t="s">
        <v>789</v>
      </c>
      <c r="I263" s="213">
        <v>-3151</v>
      </c>
      <c r="J263" s="204"/>
      <c r="K263" s="214" t="s">
        <v>314</v>
      </c>
      <c r="L263" s="78"/>
      <c r="M263" s="78"/>
      <c r="N263" s="78"/>
      <c r="O263" s="149"/>
    </row>
    <row r="264" spans="1:15" x14ac:dyDescent="0.35">
      <c r="A264" s="212" t="s">
        <v>721</v>
      </c>
      <c r="B264" s="212" t="s">
        <v>722</v>
      </c>
      <c r="C264" s="212" t="s">
        <v>709</v>
      </c>
      <c r="D264" s="212" t="s">
        <v>710</v>
      </c>
      <c r="E264" s="212" t="s">
        <v>320</v>
      </c>
      <c r="F264" s="212" t="s">
        <v>313</v>
      </c>
      <c r="G264" s="212" t="s">
        <v>790</v>
      </c>
      <c r="H264" s="212" t="s">
        <v>791</v>
      </c>
      <c r="I264" s="213">
        <v>-9905.75</v>
      </c>
      <c r="J264" s="204"/>
      <c r="K264" s="214" t="s">
        <v>314</v>
      </c>
      <c r="L264" s="78"/>
      <c r="M264" s="78"/>
      <c r="N264" s="78"/>
      <c r="O264" s="149"/>
    </row>
    <row r="265" spans="1:15" x14ac:dyDescent="0.35">
      <c r="A265" s="212" t="s">
        <v>721</v>
      </c>
      <c r="B265" s="212" t="s">
        <v>722</v>
      </c>
      <c r="C265" s="212" t="s">
        <v>709</v>
      </c>
      <c r="D265" s="212" t="s">
        <v>710</v>
      </c>
      <c r="E265" s="212" t="s">
        <v>320</v>
      </c>
      <c r="F265" s="212" t="s">
        <v>313</v>
      </c>
      <c r="G265" s="212" t="s">
        <v>729</v>
      </c>
      <c r="H265" s="212" t="s">
        <v>730</v>
      </c>
      <c r="I265" s="213">
        <v>-5878</v>
      </c>
      <c r="J265" s="204"/>
      <c r="K265" s="214" t="s">
        <v>314</v>
      </c>
      <c r="L265" s="78"/>
      <c r="M265" s="78"/>
      <c r="N265" s="78"/>
      <c r="O265" s="149"/>
    </row>
    <row r="266" spans="1:15" x14ac:dyDescent="0.35">
      <c r="A266" s="212" t="s">
        <v>721</v>
      </c>
      <c r="B266" s="212" t="s">
        <v>722</v>
      </c>
      <c r="C266" s="212" t="s">
        <v>709</v>
      </c>
      <c r="D266" s="212" t="s">
        <v>710</v>
      </c>
      <c r="E266" s="212" t="s">
        <v>320</v>
      </c>
      <c r="F266" s="212" t="s">
        <v>313</v>
      </c>
      <c r="G266" s="212" t="s">
        <v>856</v>
      </c>
      <c r="H266" s="212" t="s">
        <v>857</v>
      </c>
      <c r="I266" s="213">
        <v>-1785.5</v>
      </c>
      <c r="J266" s="204"/>
      <c r="K266" s="214" t="s">
        <v>314</v>
      </c>
      <c r="L266" s="78"/>
      <c r="M266" s="78"/>
      <c r="N266" s="78"/>
      <c r="O266" s="149"/>
    </row>
    <row r="267" spans="1:15" x14ac:dyDescent="0.35">
      <c r="A267" s="212" t="s">
        <v>721</v>
      </c>
      <c r="B267" s="212" t="s">
        <v>722</v>
      </c>
      <c r="C267" s="212" t="s">
        <v>709</v>
      </c>
      <c r="D267" s="212" t="s">
        <v>710</v>
      </c>
      <c r="E267" s="212" t="s">
        <v>320</v>
      </c>
      <c r="F267" s="212" t="s">
        <v>313</v>
      </c>
      <c r="G267" s="212" t="s">
        <v>792</v>
      </c>
      <c r="H267" s="212" t="s">
        <v>793</v>
      </c>
      <c r="I267" s="213">
        <v>-8018.5</v>
      </c>
      <c r="J267" s="204"/>
      <c r="K267" s="214" t="s">
        <v>314</v>
      </c>
      <c r="L267" s="78"/>
      <c r="M267" s="78"/>
      <c r="N267" s="78"/>
      <c r="O267" s="149"/>
    </row>
    <row r="268" spans="1:15" x14ac:dyDescent="0.35">
      <c r="A268" s="212" t="s">
        <v>721</v>
      </c>
      <c r="B268" s="212" t="s">
        <v>722</v>
      </c>
      <c r="C268" s="212" t="s">
        <v>709</v>
      </c>
      <c r="D268" s="212" t="s">
        <v>710</v>
      </c>
      <c r="E268" s="212" t="s">
        <v>320</v>
      </c>
      <c r="F268" s="212" t="s">
        <v>313</v>
      </c>
      <c r="G268" s="212" t="s">
        <v>794</v>
      </c>
      <c r="H268" s="212" t="s">
        <v>795</v>
      </c>
      <c r="I268" s="213">
        <v>-8570.75</v>
      </c>
      <c r="J268" s="204"/>
      <c r="K268" s="214" t="s">
        <v>314</v>
      </c>
      <c r="L268" s="78"/>
      <c r="M268" s="78"/>
      <c r="N268" s="78"/>
      <c r="O268" s="149"/>
    </row>
    <row r="269" spans="1:15" x14ac:dyDescent="0.35">
      <c r="A269" s="212" t="s">
        <v>721</v>
      </c>
      <c r="B269" s="212" t="s">
        <v>722</v>
      </c>
      <c r="C269" s="212" t="s">
        <v>709</v>
      </c>
      <c r="D269" s="212" t="s">
        <v>710</v>
      </c>
      <c r="E269" s="212" t="s">
        <v>320</v>
      </c>
      <c r="F269" s="212" t="s">
        <v>313</v>
      </c>
      <c r="G269" s="212" t="s">
        <v>796</v>
      </c>
      <c r="H269" s="212" t="s">
        <v>797</v>
      </c>
      <c r="I269" s="213">
        <v>-7192.5</v>
      </c>
      <c r="J269" s="204"/>
      <c r="K269" s="214" t="s">
        <v>314</v>
      </c>
      <c r="L269" s="78"/>
      <c r="M269" s="78"/>
      <c r="N269" s="78"/>
      <c r="O269" s="149"/>
    </row>
    <row r="270" spans="1:15" x14ac:dyDescent="0.35">
      <c r="A270" s="212" t="s">
        <v>721</v>
      </c>
      <c r="B270" s="212" t="s">
        <v>722</v>
      </c>
      <c r="C270" s="212" t="s">
        <v>709</v>
      </c>
      <c r="D270" s="212" t="s">
        <v>710</v>
      </c>
      <c r="E270" s="212" t="s">
        <v>320</v>
      </c>
      <c r="F270" s="212" t="s">
        <v>313</v>
      </c>
      <c r="G270" s="212" t="s">
        <v>858</v>
      </c>
      <c r="H270" s="212" t="s">
        <v>859</v>
      </c>
      <c r="I270" s="213">
        <v>-6257.8</v>
      </c>
      <c r="J270" s="204"/>
      <c r="K270" s="214" t="s">
        <v>314</v>
      </c>
      <c r="L270" s="78"/>
      <c r="M270" s="78"/>
      <c r="N270" s="78"/>
      <c r="O270" s="149"/>
    </row>
    <row r="271" spans="1:15" x14ac:dyDescent="0.35">
      <c r="A271" s="212" t="s">
        <v>721</v>
      </c>
      <c r="B271" s="212" t="s">
        <v>722</v>
      </c>
      <c r="C271" s="212" t="s">
        <v>709</v>
      </c>
      <c r="D271" s="212" t="s">
        <v>710</v>
      </c>
      <c r="E271" s="212" t="s">
        <v>320</v>
      </c>
      <c r="F271" s="212" t="s">
        <v>313</v>
      </c>
      <c r="G271" s="212" t="s">
        <v>798</v>
      </c>
      <c r="H271" s="212" t="s">
        <v>799</v>
      </c>
      <c r="I271" s="213">
        <v>-3537.25</v>
      </c>
      <c r="J271" s="204"/>
      <c r="K271" s="214" t="s">
        <v>314</v>
      </c>
      <c r="L271" s="78"/>
      <c r="M271" s="78"/>
      <c r="N271" s="78"/>
      <c r="O271" s="149"/>
    </row>
    <row r="272" spans="1:15" x14ac:dyDescent="0.35">
      <c r="A272" s="212" t="s">
        <v>721</v>
      </c>
      <c r="B272" s="212" t="s">
        <v>722</v>
      </c>
      <c r="C272" s="212" t="s">
        <v>709</v>
      </c>
      <c r="D272" s="212" t="s">
        <v>710</v>
      </c>
      <c r="E272" s="212" t="s">
        <v>320</v>
      </c>
      <c r="F272" s="212" t="s">
        <v>313</v>
      </c>
      <c r="G272" s="212" t="s">
        <v>800</v>
      </c>
      <c r="H272" s="212" t="s">
        <v>801</v>
      </c>
      <c r="I272" s="213">
        <v>-7144.25</v>
      </c>
      <c r="J272" s="204"/>
      <c r="K272" s="214" t="s">
        <v>314</v>
      </c>
      <c r="L272" s="78"/>
      <c r="M272" s="78"/>
      <c r="N272" s="78"/>
      <c r="O272" s="149"/>
    </row>
    <row r="273" spans="1:15" x14ac:dyDescent="0.35">
      <c r="A273" s="212" t="s">
        <v>721</v>
      </c>
      <c r="B273" s="212" t="s">
        <v>722</v>
      </c>
      <c r="C273" s="212" t="s">
        <v>709</v>
      </c>
      <c r="D273" s="212" t="s">
        <v>710</v>
      </c>
      <c r="E273" s="212" t="s">
        <v>320</v>
      </c>
      <c r="F273" s="212" t="s">
        <v>313</v>
      </c>
      <c r="G273" s="212" t="s">
        <v>725</v>
      </c>
      <c r="H273" s="212" t="s">
        <v>726</v>
      </c>
      <c r="I273" s="213">
        <v>-19408.75</v>
      </c>
      <c r="J273" s="204"/>
      <c r="K273" s="214" t="s">
        <v>314</v>
      </c>
      <c r="L273" s="78"/>
      <c r="M273" s="78"/>
      <c r="N273" s="78"/>
      <c r="O273" s="149"/>
    </row>
    <row r="274" spans="1:15" x14ac:dyDescent="0.35">
      <c r="A274" s="212" t="s">
        <v>721</v>
      </c>
      <c r="B274" s="212" t="s">
        <v>722</v>
      </c>
      <c r="C274" s="212" t="s">
        <v>709</v>
      </c>
      <c r="D274" s="212" t="s">
        <v>710</v>
      </c>
      <c r="E274" s="212" t="s">
        <v>320</v>
      </c>
      <c r="F274" s="212" t="s">
        <v>313</v>
      </c>
      <c r="G274" s="212" t="s">
        <v>860</v>
      </c>
      <c r="H274" s="212" t="s">
        <v>861</v>
      </c>
      <c r="I274" s="213">
        <v>-1748.5</v>
      </c>
      <c r="J274" s="204"/>
      <c r="K274" s="214" t="s">
        <v>314</v>
      </c>
      <c r="L274" s="78"/>
      <c r="M274" s="78"/>
      <c r="N274" s="78"/>
      <c r="O274" s="149"/>
    </row>
    <row r="275" spans="1:15" x14ac:dyDescent="0.35">
      <c r="A275" s="212" t="s">
        <v>721</v>
      </c>
      <c r="B275" s="212" t="s">
        <v>722</v>
      </c>
      <c r="C275" s="212" t="s">
        <v>709</v>
      </c>
      <c r="D275" s="212" t="s">
        <v>710</v>
      </c>
      <c r="E275" s="212" t="s">
        <v>320</v>
      </c>
      <c r="F275" s="212" t="s">
        <v>313</v>
      </c>
      <c r="G275" s="212" t="s">
        <v>802</v>
      </c>
      <c r="H275" s="212" t="s">
        <v>803</v>
      </c>
      <c r="I275" s="213">
        <v>-205.75</v>
      </c>
      <c r="J275" s="204"/>
      <c r="K275" s="214" t="s">
        <v>314</v>
      </c>
      <c r="L275" s="78"/>
      <c r="M275" s="78"/>
      <c r="N275" s="78"/>
      <c r="O275" s="149"/>
    </row>
    <row r="276" spans="1:15" x14ac:dyDescent="0.35">
      <c r="A276" s="212" t="s">
        <v>721</v>
      </c>
      <c r="B276" s="212" t="s">
        <v>722</v>
      </c>
      <c r="C276" s="212" t="s">
        <v>709</v>
      </c>
      <c r="D276" s="212" t="s">
        <v>710</v>
      </c>
      <c r="E276" s="212" t="s">
        <v>320</v>
      </c>
      <c r="F276" s="212" t="s">
        <v>313</v>
      </c>
      <c r="G276" s="212" t="s">
        <v>804</v>
      </c>
      <c r="H276" s="212" t="s">
        <v>805</v>
      </c>
      <c r="I276" s="213">
        <v>-1542.25</v>
      </c>
      <c r="J276" s="204"/>
      <c r="K276" s="214" t="s">
        <v>314</v>
      </c>
      <c r="L276" s="78"/>
      <c r="M276" s="78"/>
      <c r="N276" s="78"/>
      <c r="O276" s="149"/>
    </row>
    <row r="277" spans="1:15" x14ac:dyDescent="0.35">
      <c r="A277" s="212" t="s">
        <v>721</v>
      </c>
      <c r="B277" s="212" t="s">
        <v>722</v>
      </c>
      <c r="C277" s="212" t="s">
        <v>709</v>
      </c>
      <c r="D277" s="212" t="s">
        <v>710</v>
      </c>
      <c r="E277" s="212" t="s">
        <v>320</v>
      </c>
      <c r="F277" s="212" t="s">
        <v>313</v>
      </c>
      <c r="G277" s="212" t="s">
        <v>862</v>
      </c>
      <c r="H277" s="212" t="s">
        <v>863</v>
      </c>
      <c r="I277" s="213">
        <v>-977</v>
      </c>
      <c r="J277" s="204"/>
      <c r="K277" s="214" t="s">
        <v>314</v>
      </c>
      <c r="L277" s="78"/>
      <c r="M277" s="78"/>
      <c r="N277" s="78"/>
      <c r="O277" s="149"/>
    </row>
    <row r="278" spans="1:15" x14ac:dyDescent="0.35">
      <c r="A278" s="212" t="s">
        <v>721</v>
      </c>
      <c r="B278" s="212" t="s">
        <v>722</v>
      </c>
      <c r="C278" s="212" t="s">
        <v>709</v>
      </c>
      <c r="D278" s="212" t="s">
        <v>710</v>
      </c>
      <c r="E278" s="212" t="s">
        <v>320</v>
      </c>
      <c r="F278" s="212" t="s">
        <v>313</v>
      </c>
      <c r="G278" s="212" t="s">
        <v>864</v>
      </c>
      <c r="H278" s="212" t="s">
        <v>865</v>
      </c>
      <c r="I278" s="213">
        <v>-235.25</v>
      </c>
      <c r="J278" s="204"/>
      <c r="K278" s="214" t="s">
        <v>314</v>
      </c>
      <c r="L278" s="78"/>
      <c r="M278" s="78"/>
      <c r="N278" s="78"/>
      <c r="O278" s="149"/>
    </row>
    <row r="279" spans="1:15" x14ac:dyDescent="0.35">
      <c r="A279" s="212" t="s">
        <v>721</v>
      </c>
      <c r="B279" s="212" t="s">
        <v>722</v>
      </c>
      <c r="C279" s="212" t="s">
        <v>709</v>
      </c>
      <c r="D279" s="212" t="s">
        <v>710</v>
      </c>
      <c r="E279" s="212" t="s">
        <v>320</v>
      </c>
      <c r="F279" s="212" t="s">
        <v>313</v>
      </c>
      <c r="G279" s="212" t="s">
        <v>866</v>
      </c>
      <c r="H279" s="212" t="s">
        <v>867</v>
      </c>
      <c r="I279" s="213">
        <v>-981.75</v>
      </c>
      <c r="J279" s="204"/>
      <c r="K279" s="214" t="s">
        <v>314</v>
      </c>
      <c r="L279" s="78"/>
      <c r="M279" s="78"/>
      <c r="N279" s="78"/>
      <c r="O279" s="149"/>
    </row>
    <row r="280" spans="1:15" x14ac:dyDescent="0.35">
      <c r="A280" s="212" t="s">
        <v>721</v>
      </c>
      <c r="B280" s="212" t="s">
        <v>722</v>
      </c>
      <c r="C280" s="212" t="s">
        <v>709</v>
      </c>
      <c r="D280" s="212" t="s">
        <v>710</v>
      </c>
      <c r="E280" s="212" t="s">
        <v>320</v>
      </c>
      <c r="F280" s="212" t="s">
        <v>313</v>
      </c>
      <c r="G280" s="212" t="s">
        <v>806</v>
      </c>
      <c r="H280" s="212" t="s">
        <v>807</v>
      </c>
      <c r="I280" s="213">
        <v>-5107.26</v>
      </c>
      <c r="J280" s="204"/>
      <c r="K280" s="214" t="s">
        <v>314</v>
      </c>
      <c r="L280" s="78"/>
      <c r="M280" s="78"/>
      <c r="N280" s="78"/>
      <c r="O280" s="149"/>
    </row>
    <row r="281" spans="1:15" x14ac:dyDescent="0.35">
      <c r="A281" s="212" t="s">
        <v>721</v>
      </c>
      <c r="B281" s="212" t="s">
        <v>722</v>
      </c>
      <c r="C281" s="212" t="s">
        <v>709</v>
      </c>
      <c r="D281" s="212" t="s">
        <v>710</v>
      </c>
      <c r="E281" s="212" t="s">
        <v>320</v>
      </c>
      <c r="F281" s="212" t="s">
        <v>313</v>
      </c>
      <c r="G281" s="212" t="s">
        <v>868</v>
      </c>
      <c r="H281" s="212" t="s">
        <v>869</v>
      </c>
      <c r="I281" s="213">
        <v>-1514</v>
      </c>
      <c r="J281" s="204"/>
      <c r="K281" s="214" t="s">
        <v>314</v>
      </c>
      <c r="L281" s="78"/>
      <c r="M281" s="78"/>
      <c r="N281" s="78"/>
      <c r="O281" s="149"/>
    </row>
    <row r="282" spans="1:15" x14ac:dyDescent="0.35">
      <c r="A282" s="212" t="s">
        <v>721</v>
      </c>
      <c r="B282" s="212" t="s">
        <v>722</v>
      </c>
      <c r="C282" s="212" t="s">
        <v>709</v>
      </c>
      <c r="D282" s="212" t="s">
        <v>710</v>
      </c>
      <c r="E282" s="212" t="s">
        <v>320</v>
      </c>
      <c r="F282" s="212" t="s">
        <v>313</v>
      </c>
      <c r="G282" s="212" t="s">
        <v>808</v>
      </c>
      <c r="H282" s="212" t="s">
        <v>809</v>
      </c>
      <c r="I282" s="213">
        <v>-2599</v>
      </c>
      <c r="J282" s="204"/>
      <c r="K282" s="214" t="s">
        <v>314</v>
      </c>
      <c r="L282" s="78"/>
      <c r="M282" s="78"/>
      <c r="N282" s="78"/>
      <c r="O282" s="149"/>
    </row>
    <row r="283" spans="1:15" x14ac:dyDescent="0.35">
      <c r="A283" s="212" t="s">
        <v>721</v>
      </c>
      <c r="B283" s="212" t="s">
        <v>722</v>
      </c>
      <c r="C283" s="212" t="s">
        <v>709</v>
      </c>
      <c r="D283" s="212" t="s">
        <v>710</v>
      </c>
      <c r="E283" s="212" t="s">
        <v>320</v>
      </c>
      <c r="F283" s="212" t="s">
        <v>313</v>
      </c>
      <c r="G283" s="212" t="s">
        <v>870</v>
      </c>
      <c r="H283" s="212" t="s">
        <v>871</v>
      </c>
      <c r="I283" s="213">
        <v>-2220.5</v>
      </c>
      <c r="J283" s="204"/>
      <c r="K283" s="214" t="s">
        <v>314</v>
      </c>
      <c r="L283" s="78"/>
      <c r="M283" s="78"/>
      <c r="N283" s="78"/>
      <c r="O283" s="149"/>
    </row>
    <row r="284" spans="1:15" x14ac:dyDescent="0.35">
      <c r="A284" s="212" t="s">
        <v>721</v>
      </c>
      <c r="B284" s="212" t="s">
        <v>722</v>
      </c>
      <c r="C284" s="212" t="s">
        <v>709</v>
      </c>
      <c r="D284" s="212" t="s">
        <v>710</v>
      </c>
      <c r="E284" s="212" t="s">
        <v>320</v>
      </c>
      <c r="F284" s="212" t="s">
        <v>313</v>
      </c>
      <c r="G284" s="212" t="s">
        <v>872</v>
      </c>
      <c r="H284" s="212" t="s">
        <v>873</v>
      </c>
      <c r="I284" s="213">
        <v>-82.25</v>
      </c>
      <c r="J284" s="204"/>
      <c r="K284" s="214" t="s">
        <v>314</v>
      </c>
      <c r="L284" s="78"/>
      <c r="M284" s="78"/>
      <c r="N284" s="78"/>
      <c r="O284" s="149"/>
    </row>
    <row r="285" spans="1:15" x14ac:dyDescent="0.35">
      <c r="A285" s="212" t="s">
        <v>721</v>
      </c>
      <c r="B285" s="212" t="s">
        <v>722</v>
      </c>
      <c r="C285" s="212" t="s">
        <v>709</v>
      </c>
      <c r="D285" s="212" t="s">
        <v>710</v>
      </c>
      <c r="E285" s="212" t="s">
        <v>403</v>
      </c>
      <c r="F285" s="212" t="s">
        <v>404</v>
      </c>
      <c r="G285" s="212" t="s">
        <v>81</v>
      </c>
      <c r="H285" s="212" t="s">
        <v>328</v>
      </c>
      <c r="I285" s="213">
        <v>-313836</v>
      </c>
      <c r="J285" s="213">
        <v>313836</v>
      </c>
      <c r="K285" s="214" t="s">
        <v>316</v>
      </c>
      <c r="L285" s="78"/>
      <c r="M285" s="78"/>
      <c r="N285" s="78"/>
      <c r="O285" s="149" t="s">
        <v>875</v>
      </c>
    </row>
    <row r="286" spans="1:15" x14ac:dyDescent="0.35">
      <c r="A286" s="212" t="s">
        <v>876</v>
      </c>
      <c r="B286" s="212" t="s">
        <v>877</v>
      </c>
      <c r="C286" s="212" t="s">
        <v>709</v>
      </c>
      <c r="D286" s="212" t="s">
        <v>710</v>
      </c>
      <c r="E286" s="212" t="s">
        <v>468</v>
      </c>
      <c r="F286" s="212" t="s">
        <v>469</v>
      </c>
      <c r="G286" s="212" t="s">
        <v>878</v>
      </c>
      <c r="H286" s="212" t="s">
        <v>879</v>
      </c>
      <c r="I286" s="213">
        <v>658722.4</v>
      </c>
      <c r="J286" s="204"/>
      <c r="K286" s="214" t="s">
        <v>292</v>
      </c>
      <c r="L286" s="78"/>
      <c r="M286" s="78"/>
      <c r="N286" s="78"/>
      <c r="O286" s="149"/>
    </row>
    <row r="287" spans="1:15" x14ac:dyDescent="0.35">
      <c r="A287" s="212" t="s">
        <v>876</v>
      </c>
      <c r="B287" s="212" t="s">
        <v>877</v>
      </c>
      <c r="C287" s="212" t="s">
        <v>709</v>
      </c>
      <c r="D287" s="212" t="s">
        <v>710</v>
      </c>
      <c r="E287" s="212" t="s">
        <v>468</v>
      </c>
      <c r="F287" s="212" t="s">
        <v>469</v>
      </c>
      <c r="G287" s="212" t="s">
        <v>880</v>
      </c>
      <c r="H287" s="212" t="s">
        <v>136</v>
      </c>
      <c r="I287" s="213">
        <v>2675464.7999999998</v>
      </c>
      <c r="J287" s="204"/>
      <c r="K287" s="214" t="s">
        <v>292</v>
      </c>
      <c r="L287" s="78"/>
      <c r="M287" s="78"/>
      <c r="N287" s="78"/>
      <c r="O287" s="149"/>
    </row>
    <row r="288" spans="1:15" x14ac:dyDescent="0.35">
      <c r="A288" s="212" t="s">
        <v>876</v>
      </c>
      <c r="B288" s="212" t="s">
        <v>877</v>
      </c>
      <c r="C288" s="212" t="s">
        <v>709</v>
      </c>
      <c r="D288" s="212" t="s">
        <v>710</v>
      </c>
      <c r="E288" s="212" t="s">
        <v>468</v>
      </c>
      <c r="F288" s="212" t="s">
        <v>469</v>
      </c>
      <c r="G288" s="212" t="s">
        <v>881</v>
      </c>
      <c r="H288" s="212" t="s">
        <v>182</v>
      </c>
      <c r="I288" s="213">
        <v>560521.42000000004</v>
      </c>
      <c r="J288" s="204"/>
      <c r="K288" s="214" t="s">
        <v>292</v>
      </c>
      <c r="L288" s="78"/>
      <c r="M288" s="78"/>
      <c r="N288" s="78"/>
      <c r="O288" s="149"/>
    </row>
    <row r="289" spans="1:15" x14ac:dyDescent="0.35">
      <c r="A289" s="212" t="s">
        <v>876</v>
      </c>
      <c r="B289" s="212" t="s">
        <v>877</v>
      </c>
      <c r="C289" s="212" t="s">
        <v>709</v>
      </c>
      <c r="D289" s="212" t="s">
        <v>710</v>
      </c>
      <c r="E289" s="212" t="s">
        <v>468</v>
      </c>
      <c r="F289" s="212" t="s">
        <v>469</v>
      </c>
      <c r="G289" s="212" t="s">
        <v>882</v>
      </c>
      <c r="H289" s="212" t="s">
        <v>186</v>
      </c>
      <c r="I289" s="213">
        <v>722100</v>
      </c>
      <c r="J289" s="204"/>
      <c r="K289" s="214" t="s">
        <v>292</v>
      </c>
      <c r="L289" s="78"/>
      <c r="M289" s="78"/>
      <c r="N289" s="78"/>
      <c r="O289" s="149"/>
    </row>
    <row r="290" spans="1:15" x14ac:dyDescent="0.35">
      <c r="A290" s="212" t="s">
        <v>876</v>
      </c>
      <c r="B290" s="212" t="s">
        <v>877</v>
      </c>
      <c r="C290" s="212" t="s">
        <v>709</v>
      </c>
      <c r="D290" s="212" t="s">
        <v>710</v>
      </c>
      <c r="E290" s="212" t="s">
        <v>468</v>
      </c>
      <c r="F290" s="212" t="s">
        <v>469</v>
      </c>
      <c r="G290" s="212" t="s">
        <v>883</v>
      </c>
      <c r="H290" s="212" t="s">
        <v>134</v>
      </c>
      <c r="I290" s="213">
        <v>892306.4</v>
      </c>
      <c r="J290" s="204"/>
      <c r="K290" s="214" t="s">
        <v>292</v>
      </c>
      <c r="L290" s="78"/>
      <c r="M290" s="78"/>
      <c r="N290" s="78"/>
      <c r="O290" s="149"/>
    </row>
    <row r="291" spans="1:15" x14ac:dyDescent="0.35">
      <c r="A291" s="212" t="s">
        <v>876</v>
      </c>
      <c r="B291" s="212" t="s">
        <v>877</v>
      </c>
      <c r="C291" s="212" t="s">
        <v>709</v>
      </c>
      <c r="D291" s="212" t="s">
        <v>710</v>
      </c>
      <c r="E291" s="212" t="s">
        <v>468</v>
      </c>
      <c r="F291" s="212" t="s">
        <v>469</v>
      </c>
      <c r="G291" s="212" t="s">
        <v>884</v>
      </c>
      <c r="H291" s="212" t="s">
        <v>234</v>
      </c>
      <c r="I291" s="213">
        <v>202189.2</v>
      </c>
      <c r="J291" s="204"/>
      <c r="K291" s="214" t="s">
        <v>292</v>
      </c>
      <c r="L291" s="78"/>
      <c r="M291" s="78"/>
      <c r="N291" s="78"/>
      <c r="O291" s="149"/>
    </row>
    <row r="292" spans="1:15" x14ac:dyDescent="0.35">
      <c r="A292" s="212" t="s">
        <v>876</v>
      </c>
      <c r="B292" s="212" t="s">
        <v>877</v>
      </c>
      <c r="C292" s="212" t="s">
        <v>709</v>
      </c>
      <c r="D292" s="212" t="s">
        <v>710</v>
      </c>
      <c r="E292" s="212" t="s">
        <v>468</v>
      </c>
      <c r="F292" s="212" t="s">
        <v>469</v>
      </c>
      <c r="G292" s="212" t="s">
        <v>885</v>
      </c>
      <c r="H292" s="212" t="s">
        <v>886</v>
      </c>
      <c r="I292" s="213">
        <v>33683.199999999997</v>
      </c>
      <c r="J292" s="204"/>
      <c r="K292" s="214" t="s">
        <v>292</v>
      </c>
      <c r="L292" s="78"/>
      <c r="M292" s="78"/>
      <c r="N292" s="78"/>
      <c r="O292" s="149"/>
    </row>
    <row r="293" spans="1:15" x14ac:dyDescent="0.35">
      <c r="A293" s="212" t="s">
        <v>876</v>
      </c>
      <c r="B293" s="212" t="s">
        <v>877</v>
      </c>
      <c r="C293" s="212" t="s">
        <v>709</v>
      </c>
      <c r="D293" s="212" t="s">
        <v>710</v>
      </c>
      <c r="E293" s="212" t="s">
        <v>468</v>
      </c>
      <c r="F293" s="212" t="s">
        <v>469</v>
      </c>
      <c r="G293" s="212" t="s">
        <v>887</v>
      </c>
      <c r="H293" s="212" t="s">
        <v>91</v>
      </c>
      <c r="I293" s="213">
        <v>192380</v>
      </c>
      <c r="J293" s="204"/>
      <c r="K293" s="214" t="s">
        <v>292</v>
      </c>
      <c r="L293" s="78"/>
      <c r="M293" s="78"/>
      <c r="N293" s="78"/>
      <c r="O293" s="149"/>
    </row>
    <row r="294" spans="1:15" x14ac:dyDescent="0.35">
      <c r="A294" s="212" t="s">
        <v>876</v>
      </c>
      <c r="B294" s="212" t="s">
        <v>877</v>
      </c>
      <c r="C294" s="212" t="s">
        <v>709</v>
      </c>
      <c r="D294" s="212" t="s">
        <v>710</v>
      </c>
      <c r="E294" s="212" t="s">
        <v>468</v>
      </c>
      <c r="F294" s="212" t="s">
        <v>469</v>
      </c>
      <c r="G294" s="212" t="s">
        <v>888</v>
      </c>
      <c r="H294" s="212" t="s">
        <v>208</v>
      </c>
      <c r="I294" s="213">
        <v>52764.800000000003</v>
      </c>
      <c r="J294" s="204"/>
      <c r="K294" s="214" t="s">
        <v>292</v>
      </c>
      <c r="L294" s="78"/>
      <c r="M294" s="78"/>
      <c r="N294" s="78"/>
      <c r="O294" s="149"/>
    </row>
    <row r="295" spans="1:15" x14ac:dyDescent="0.35">
      <c r="A295" s="212" t="s">
        <v>876</v>
      </c>
      <c r="B295" s="212" t="s">
        <v>877</v>
      </c>
      <c r="C295" s="212" t="s">
        <v>709</v>
      </c>
      <c r="D295" s="212" t="s">
        <v>710</v>
      </c>
      <c r="E295" s="212" t="s">
        <v>468</v>
      </c>
      <c r="F295" s="212" t="s">
        <v>469</v>
      </c>
      <c r="G295" s="212" t="s">
        <v>889</v>
      </c>
      <c r="H295" s="212" t="s">
        <v>236</v>
      </c>
      <c r="I295" s="213">
        <v>152828.79999999999</v>
      </c>
      <c r="J295" s="204"/>
      <c r="K295" s="214" t="s">
        <v>292</v>
      </c>
      <c r="L295" s="78"/>
      <c r="M295" s="78"/>
      <c r="N295" s="78"/>
      <c r="O295" s="149"/>
    </row>
    <row r="296" spans="1:15" x14ac:dyDescent="0.35">
      <c r="A296" s="212" t="s">
        <v>876</v>
      </c>
      <c r="B296" s="212" t="s">
        <v>877</v>
      </c>
      <c r="C296" s="212" t="s">
        <v>709</v>
      </c>
      <c r="D296" s="212" t="s">
        <v>710</v>
      </c>
      <c r="E296" s="212" t="s">
        <v>470</v>
      </c>
      <c r="F296" s="212" t="s">
        <v>471</v>
      </c>
      <c r="G296" s="212" t="s">
        <v>880</v>
      </c>
      <c r="H296" s="212" t="s">
        <v>136</v>
      </c>
      <c r="I296" s="213">
        <v>28672</v>
      </c>
      <c r="J296" s="204"/>
      <c r="K296" s="214" t="s">
        <v>292</v>
      </c>
      <c r="L296" s="78"/>
      <c r="M296" s="78"/>
      <c r="N296" s="78"/>
      <c r="O296" s="149"/>
    </row>
    <row r="297" spans="1:15" x14ac:dyDescent="0.35">
      <c r="A297" s="212" t="s">
        <v>876</v>
      </c>
      <c r="B297" s="212" t="s">
        <v>877</v>
      </c>
      <c r="C297" s="212" t="s">
        <v>709</v>
      </c>
      <c r="D297" s="212" t="s">
        <v>710</v>
      </c>
      <c r="E297" s="212" t="s">
        <v>470</v>
      </c>
      <c r="F297" s="212" t="s">
        <v>471</v>
      </c>
      <c r="G297" s="212" t="s">
        <v>883</v>
      </c>
      <c r="H297" s="212" t="s">
        <v>134</v>
      </c>
      <c r="I297" s="213">
        <v>185329.6</v>
      </c>
      <c r="J297" s="204"/>
      <c r="K297" s="214" t="s">
        <v>292</v>
      </c>
      <c r="L297" s="78"/>
      <c r="M297" s="78"/>
      <c r="N297" s="78"/>
      <c r="O297" s="149"/>
    </row>
    <row r="298" spans="1:15" x14ac:dyDescent="0.35">
      <c r="A298" s="212" t="s">
        <v>876</v>
      </c>
      <c r="B298" s="212" t="s">
        <v>877</v>
      </c>
      <c r="C298" s="212" t="s">
        <v>709</v>
      </c>
      <c r="D298" s="212" t="s">
        <v>710</v>
      </c>
      <c r="E298" s="212" t="s">
        <v>470</v>
      </c>
      <c r="F298" s="212" t="s">
        <v>471</v>
      </c>
      <c r="G298" s="212" t="s">
        <v>890</v>
      </c>
      <c r="H298" s="212" t="s">
        <v>191</v>
      </c>
      <c r="I298" s="213">
        <v>127636.24</v>
      </c>
      <c r="J298" s="204"/>
      <c r="K298" s="214" t="s">
        <v>292</v>
      </c>
      <c r="L298" s="78"/>
      <c r="M298" s="78"/>
      <c r="N298" s="78"/>
      <c r="O298" s="149"/>
    </row>
    <row r="299" spans="1:15" x14ac:dyDescent="0.35">
      <c r="A299" s="212" t="s">
        <v>876</v>
      </c>
      <c r="B299" s="212" t="s">
        <v>877</v>
      </c>
      <c r="C299" s="212" t="s">
        <v>709</v>
      </c>
      <c r="D299" s="212" t="s">
        <v>710</v>
      </c>
      <c r="E299" s="212" t="s">
        <v>470</v>
      </c>
      <c r="F299" s="212" t="s">
        <v>471</v>
      </c>
      <c r="G299" s="212" t="s">
        <v>891</v>
      </c>
      <c r="H299" s="212" t="s">
        <v>194</v>
      </c>
      <c r="I299" s="213">
        <v>65099.199999999997</v>
      </c>
      <c r="J299" s="204"/>
      <c r="K299" s="214" t="s">
        <v>292</v>
      </c>
      <c r="L299" s="78"/>
      <c r="M299" s="78"/>
      <c r="N299" s="78"/>
      <c r="O299" s="149"/>
    </row>
    <row r="300" spans="1:15" x14ac:dyDescent="0.35">
      <c r="A300" s="212" t="s">
        <v>876</v>
      </c>
      <c r="B300" s="212" t="s">
        <v>877</v>
      </c>
      <c r="C300" s="212" t="s">
        <v>709</v>
      </c>
      <c r="D300" s="212" t="s">
        <v>710</v>
      </c>
      <c r="E300" s="212" t="s">
        <v>312</v>
      </c>
      <c r="F300" s="212" t="s">
        <v>313</v>
      </c>
      <c r="G300" s="212" t="s">
        <v>878</v>
      </c>
      <c r="H300" s="212" t="s">
        <v>879</v>
      </c>
      <c r="I300" s="213">
        <v>164680.6</v>
      </c>
      <c r="J300" s="204"/>
      <c r="K300" s="214" t="s">
        <v>306</v>
      </c>
      <c r="L300" s="78"/>
      <c r="M300" s="78"/>
      <c r="N300" s="78"/>
      <c r="O300" s="149"/>
    </row>
    <row r="301" spans="1:15" x14ac:dyDescent="0.35">
      <c r="A301" s="212" t="s">
        <v>876</v>
      </c>
      <c r="B301" s="212" t="s">
        <v>877</v>
      </c>
      <c r="C301" s="212" t="s">
        <v>709</v>
      </c>
      <c r="D301" s="212" t="s">
        <v>710</v>
      </c>
      <c r="E301" s="212" t="s">
        <v>312</v>
      </c>
      <c r="F301" s="212" t="s">
        <v>313</v>
      </c>
      <c r="G301" s="212" t="s">
        <v>880</v>
      </c>
      <c r="H301" s="212" t="s">
        <v>136</v>
      </c>
      <c r="I301" s="213">
        <v>676034.2</v>
      </c>
      <c r="J301" s="204"/>
      <c r="K301" s="214" t="s">
        <v>306</v>
      </c>
      <c r="L301" s="78"/>
      <c r="M301" s="78"/>
      <c r="N301" s="78"/>
      <c r="O301" s="149"/>
    </row>
    <row r="302" spans="1:15" x14ac:dyDescent="0.35">
      <c r="A302" s="212" t="s">
        <v>876</v>
      </c>
      <c r="B302" s="212" t="s">
        <v>877</v>
      </c>
      <c r="C302" s="212" t="s">
        <v>709</v>
      </c>
      <c r="D302" s="212" t="s">
        <v>710</v>
      </c>
      <c r="E302" s="212" t="s">
        <v>312</v>
      </c>
      <c r="F302" s="212" t="s">
        <v>313</v>
      </c>
      <c r="G302" s="212" t="s">
        <v>881</v>
      </c>
      <c r="H302" s="212" t="s">
        <v>182</v>
      </c>
      <c r="I302" s="213">
        <v>140130.35999999999</v>
      </c>
      <c r="J302" s="204"/>
      <c r="K302" s="214" t="s">
        <v>306</v>
      </c>
      <c r="L302" s="78"/>
      <c r="M302" s="78"/>
      <c r="N302" s="78"/>
      <c r="O302" s="149"/>
    </row>
    <row r="303" spans="1:15" x14ac:dyDescent="0.35">
      <c r="A303" s="212" t="s">
        <v>876</v>
      </c>
      <c r="B303" s="212" t="s">
        <v>877</v>
      </c>
      <c r="C303" s="212" t="s">
        <v>709</v>
      </c>
      <c r="D303" s="212" t="s">
        <v>710</v>
      </c>
      <c r="E303" s="212" t="s">
        <v>312</v>
      </c>
      <c r="F303" s="212" t="s">
        <v>313</v>
      </c>
      <c r="G303" s="212" t="s">
        <v>882</v>
      </c>
      <c r="H303" s="212" t="s">
        <v>186</v>
      </c>
      <c r="I303" s="213">
        <v>180525</v>
      </c>
      <c r="J303" s="204"/>
      <c r="K303" s="214" t="s">
        <v>306</v>
      </c>
      <c r="L303" s="78"/>
      <c r="M303" s="78"/>
      <c r="N303" s="78"/>
      <c r="O303" s="149"/>
    </row>
    <row r="304" spans="1:15" x14ac:dyDescent="0.35">
      <c r="A304" s="212" t="s">
        <v>876</v>
      </c>
      <c r="B304" s="212" t="s">
        <v>877</v>
      </c>
      <c r="C304" s="212" t="s">
        <v>709</v>
      </c>
      <c r="D304" s="212" t="s">
        <v>710</v>
      </c>
      <c r="E304" s="212" t="s">
        <v>312</v>
      </c>
      <c r="F304" s="212" t="s">
        <v>313</v>
      </c>
      <c r="G304" s="212" t="s">
        <v>883</v>
      </c>
      <c r="H304" s="212" t="s">
        <v>134</v>
      </c>
      <c r="I304" s="213">
        <v>269409</v>
      </c>
      <c r="J304" s="204"/>
      <c r="K304" s="214" t="s">
        <v>306</v>
      </c>
      <c r="L304" s="78"/>
      <c r="M304" s="78"/>
      <c r="N304" s="78"/>
      <c r="O304" s="149"/>
    </row>
    <row r="305" spans="1:15" x14ac:dyDescent="0.35">
      <c r="A305" s="212" t="s">
        <v>876</v>
      </c>
      <c r="B305" s="212" t="s">
        <v>877</v>
      </c>
      <c r="C305" s="212" t="s">
        <v>709</v>
      </c>
      <c r="D305" s="212" t="s">
        <v>710</v>
      </c>
      <c r="E305" s="212" t="s">
        <v>312</v>
      </c>
      <c r="F305" s="212" t="s">
        <v>313</v>
      </c>
      <c r="G305" s="212" t="s">
        <v>884</v>
      </c>
      <c r="H305" s="212" t="s">
        <v>234</v>
      </c>
      <c r="I305" s="213">
        <v>50547.3</v>
      </c>
      <c r="J305" s="204"/>
      <c r="K305" s="214" t="s">
        <v>306</v>
      </c>
      <c r="L305" s="78"/>
      <c r="M305" s="78"/>
      <c r="N305" s="78"/>
      <c r="O305" s="149"/>
    </row>
    <row r="306" spans="1:15" x14ac:dyDescent="0.35">
      <c r="A306" s="212" t="s">
        <v>876</v>
      </c>
      <c r="B306" s="212" t="s">
        <v>877</v>
      </c>
      <c r="C306" s="212" t="s">
        <v>709</v>
      </c>
      <c r="D306" s="212" t="s">
        <v>710</v>
      </c>
      <c r="E306" s="212" t="s">
        <v>312</v>
      </c>
      <c r="F306" s="212" t="s">
        <v>313</v>
      </c>
      <c r="G306" s="212" t="s">
        <v>890</v>
      </c>
      <c r="H306" s="212" t="s">
        <v>191</v>
      </c>
      <c r="I306" s="213">
        <v>31909.06</v>
      </c>
      <c r="J306" s="204"/>
      <c r="K306" s="214" t="s">
        <v>306</v>
      </c>
      <c r="L306" s="78"/>
      <c r="M306" s="78"/>
      <c r="N306" s="78"/>
      <c r="O306" s="149"/>
    </row>
    <row r="307" spans="1:15" x14ac:dyDescent="0.35">
      <c r="A307" s="212" t="s">
        <v>876</v>
      </c>
      <c r="B307" s="212" t="s">
        <v>877</v>
      </c>
      <c r="C307" s="212" t="s">
        <v>709</v>
      </c>
      <c r="D307" s="212" t="s">
        <v>710</v>
      </c>
      <c r="E307" s="212" t="s">
        <v>312</v>
      </c>
      <c r="F307" s="212" t="s">
        <v>313</v>
      </c>
      <c r="G307" s="212" t="s">
        <v>885</v>
      </c>
      <c r="H307" s="212" t="s">
        <v>886</v>
      </c>
      <c r="I307" s="213">
        <v>8420.7999999999993</v>
      </c>
      <c r="J307" s="204"/>
      <c r="K307" s="214" t="s">
        <v>306</v>
      </c>
      <c r="L307" s="78"/>
      <c r="M307" s="78"/>
      <c r="N307" s="78"/>
      <c r="O307" s="149"/>
    </row>
    <row r="308" spans="1:15" x14ac:dyDescent="0.35">
      <c r="A308" s="212" t="s">
        <v>876</v>
      </c>
      <c r="B308" s="212" t="s">
        <v>877</v>
      </c>
      <c r="C308" s="212" t="s">
        <v>709</v>
      </c>
      <c r="D308" s="212" t="s">
        <v>710</v>
      </c>
      <c r="E308" s="212" t="s">
        <v>312</v>
      </c>
      <c r="F308" s="212" t="s">
        <v>313</v>
      </c>
      <c r="G308" s="212" t="s">
        <v>887</v>
      </c>
      <c r="H308" s="212" t="s">
        <v>91</v>
      </c>
      <c r="I308" s="213">
        <v>48095</v>
      </c>
      <c r="J308" s="204"/>
      <c r="K308" s="214" t="s">
        <v>306</v>
      </c>
      <c r="L308" s="78"/>
      <c r="M308" s="78"/>
      <c r="N308" s="78"/>
      <c r="O308" s="149"/>
    </row>
    <row r="309" spans="1:15" x14ac:dyDescent="0.35">
      <c r="A309" s="212" t="s">
        <v>876</v>
      </c>
      <c r="B309" s="212" t="s">
        <v>877</v>
      </c>
      <c r="C309" s="212" t="s">
        <v>709</v>
      </c>
      <c r="D309" s="212" t="s">
        <v>710</v>
      </c>
      <c r="E309" s="212" t="s">
        <v>312</v>
      </c>
      <c r="F309" s="212" t="s">
        <v>313</v>
      </c>
      <c r="G309" s="212" t="s">
        <v>888</v>
      </c>
      <c r="H309" s="212" t="s">
        <v>208</v>
      </c>
      <c r="I309" s="213">
        <v>13191.2</v>
      </c>
      <c r="J309" s="204"/>
      <c r="K309" s="214" t="s">
        <v>306</v>
      </c>
      <c r="L309" s="78"/>
      <c r="M309" s="78"/>
      <c r="N309" s="78"/>
      <c r="O309" s="149"/>
    </row>
    <row r="310" spans="1:15" x14ac:dyDescent="0.35">
      <c r="A310" s="212" t="s">
        <v>876</v>
      </c>
      <c r="B310" s="212" t="s">
        <v>877</v>
      </c>
      <c r="C310" s="212" t="s">
        <v>709</v>
      </c>
      <c r="D310" s="212" t="s">
        <v>710</v>
      </c>
      <c r="E310" s="212" t="s">
        <v>312</v>
      </c>
      <c r="F310" s="212" t="s">
        <v>313</v>
      </c>
      <c r="G310" s="212" t="s">
        <v>891</v>
      </c>
      <c r="H310" s="212" t="s">
        <v>194</v>
      </c>
      <c r="I310" s="213">
        <v>16274.8</v>
      </c>
      <c r="J310" s="204"/>
      <c r="K310" s="214" t="s">
        <v>306</v>
      </c>
      <c r="L310" s="78"/>
      <c r="M310" s="78"/>
      <c r="N310" s="78"/>
      <c r="O310" s="149"/>
    </row>
    <row r="311" spans="1:15" x14ac:dyDescent="0.35">
      <c r="A311" s="212" t="s">
        <v>876</v>
      </c>
      <c r="B311" s="212" t="s">
        <v>877</v>
      </c>
      <c r="C311" s="212" t="s">
        <v>709</v>
      </c>
      <c r="D311" s="212" t="s">
        <v>710</v>
      </c>
      <c r="E311" s="212" t="s">
        <v>312</v>
      </c>
      <c r="F311" s="212" t="s">
        <v>313</v>
      </c>
      <c r="G311" s="212" t="s">
        <v>889</v>
      </c>
      <c r="H311" s="212" t="s">
        <v>236</v>
      </c>
      <c r="I311" s="213">
        <v>38207.199999999997</v>
      </c>
      <c r="J311" s="204"/>
      <c r="K311" s="214" t="s">
        <v>306</v>
      </c>
      <c r="L311" s="78"/>
      <c r="M311" s="78"/>
      <c r="N311" s="78"/>
      <c r="O311" s="149"/>
    </row>
    <row r="312" spans="1:15" x14ac:dyDescent="0.35">
      <c r="A312" s="212" t="s">
        <v>876</v>
      </c>
      <c r="B312" s="212" t="s">
        <v>877</v>
      </c>
      <c r="C312" s="212" t="s">
        <v>709</v>
      </c>
      <c r="D312" s="212" t="s">
        <v>710</v>
      </c>
      <c r="E312" s="212" t="s">
        <v>892</v>
      </c>
      <c r="F312" s="212" t="s">
        <v>893</v>
      </c>
      <c r="G312" s="212" t="s">
        <v>81</v>
      </c>
      <c r="H312" s="212" t="s">
        <v>328</v>
      </c>
      <c r="I312" s="213">
        <v>-2549698.06</v>
      </c>
      <c r="J312" s="204"/>
      <c r="K312" s="214" t="s">
        <v>325</v>
      </c>
      <c r="L312" s="78"/>
      <c r="M312" s="78"/>
      <c r="N312" s="78"/>
      <c r="O312" s="149"/>
    </row>
    <row r="313" spans="1:15" x14ac:dyDescent="0.35">
      <c r="A313" s="212" t="s">
        <v>876</v>
      </c>
      <c r="B313" s="212" t="s">
        <v>877</v>
      </c>
      <c r="C313" s="212" t="s">
        <v>709</v>
      </c>
      <c r="D313" s="212" t="s">
        <v>710</v>
      </c>
      <c r="E313" s="212" t="s">
        <v>320</v>
      </c>
      <c r="F313" s="212" t="s">
        <v>313</v>
      </c>
      <c r="G313" s="212" t="s">
        <v>878</v>
      </c>
      <c r="H313" s="212" t="s">
        <v>879</v>
      </c>
      <c r="I313" s="213">
        <v>-164680.6</v>
      </c>
      <c r="J313" s="204"/>
      <c r="K313" s="214" t="s">
        <v>314</v>
      </c>
      <c r="L313" s="78"/>
      <c r="M313" s="78"/>
      <c r="N313" s="78"/>
      <c r="O313" s="149"/>
    </row>
    <row r="314" spans="1:15" x14ac:dyDescent="0.35">
      <c r="A314" s="212" t="s">
        <v>876</v>
      </c>
      <c r="B314" s="212" t="s">
        <v>877</v>
      </c>
      <c r="C314" s="212" t="s">
        <v>709</v>
      </c>
      <c r="D314" s="212" t="s">
        <v>710</v>
      </c>
      <c r="E314" s="212" t="s">
        <v>320</v>
      </c>
      <c r="F314" s="212" t="s">
        <v>313</v>
      </c>
      <c r="G314" s="212" t="s">
        <v>880</v>
      </c>
      <c r="H314" s="212" t="s">
        <v>136</v>
      </c>
      <c r="I314" s="213">
        <v>-676034.2</v>
      </c>
      <c r="J314" s="204"/>
      <c r="K314" s="214" t="s">
        <v>314</v>
      </c>
      <c r="L314" s="78"/>
      <c r="M314" s="78"/>
      <c r="N314" s="78"/>
      <c r="O314" s="149"/>
    </row>
    <row r="315" spans="1:15" x14ac:dyDescent="0.35">
      <c r="A315" s="212" t="s">
        <v>876</v>
      </c>
      <c r="B315" s="212" t="s">
        <v>877</v>
      </c>
      <c r="C315" s="212" t="s">
        <v>709</v>
      </c>
      <c r="D315" s="212" t="s">
        <v>710</v>
      </c>
      <c r="E315" s="212" t="s">
        <v>320</v>
      </c>
      <c r="F315" s="212" t="s">
        <v>313</v>
      </c>
      <c r="G315" s="212" t="s">
        <v>881</v>
      </c>
      <c r="H315" s="212" t="s">
        <v>182</v>
      </c>
      <c r="I315" s="213">
        <v>-140130.35999999999</v>
      </c>
      <c r="J315" s="204"/>
      <c r="K315" s="214" t="s">
        <v>314</v>
      </c>
      <c r="L315" s="78"/>
      <c r="M315" s="78"/>
      <c r="N315" s="78"/>
      <c r="O315" s="149"/>
    </row>
    <row r="316" spans="1:15" x14ac:dyDescent="0.35">
      <c r="A316" s="212" t="s">
        <v>876</v>
      </c>
      <c r="B316" s="212" t="s">
        <v>877</v>
      </c>
      <c r="C316" s="212" t="s">
        <v>709</v>
      </c>
      <c r="D316" s="212" t="s">
        <v>710</v>
      </c>
      <c r="E316" s="212" t="s">
        <v>320</v>
      </c>
      <c r="F316" s="212" t="s">
        <v>313</v>
      </c>
      <c r="G316" s="212" t="s">
        <v>882</v>
      </c>
      <c r="H316" s="212" t="s">
        <v>186</v>
      </c>
      <c r="I316" s="213">
        <v>-180525</v>
      </c>
      <c r="J316" s="204"/>
      <c r="K316" s="214" t="s">
        <v>314</v>
      </c>
      <c r="L316" s="78"/>
      <c r="M316" s="78"/>
      <c r="N316" s="78"/>
      <c r="O316" s="149"/>
    </row>
    <row r="317" spans="1:15" x14ac:dyDescent="0.35">
      <c r="A317" s="212" t="s">
        <v>876</v>
      </c>
      <c r="B317" s="212" t="s">
        <v>877</v>
      </c>
      <c r="C317" s="212" t="s">
        <v>709</v>
      </c>
      <c r="D317" s="212" t="s">
        <v>710</v>
      </c>
      <c r="E317" s="212" t="s">
        <v>320</v>
      </c>
      <c r="F317" s="212" t="s">
        <v>313</v>
      </c>
      <c r="G317" s="212" t="s">
        <v>883</v>
      </c>
      <c r="H317" s="212" t="s">
        <v>134</v>
      </c>
      <c r="I317" s="213">
        <v>-269409</v>
      </c>
      <c r="J317" s="204"/>
      <c r="K317" s="214" t="s">
        <v>314</v>
      </c>
      <c r="L317" s="78"/>
      <c r="M317" s="78"/>
      <c r="N317" s="78"/>
      <c r="O317" s="149"/>
    </row>
    <row r="318" spans="1:15" x14ac:dyDescent="0.35">
      <c r="A318" s="212" t="s">
        <v>876</v>
      </c>
      <c r="B318" s="212" t="s">
        <v>877</v>
      </c>
      <c r="C318" s="212" t="s">
        <v>709</v>
      </c>
      <c r="D318" s="212" t="s">
        <v>710</v>
      </c>
      <c r="E318" s="212" t="s">
        <v>320</v>
      </c>
      <c r="F318" s="212" t="s">
        <v>313</v>
      </c>
      <c r="G318" s="212" t="s">
        <v>884</v>
      </c>
      <c r="H318" s="212" t="s">
        <v>234</v>
      </c>
      <c r="I318" s="213">
        <v>-50547.3</v>
      </c>
      <c r="J318" s="204"/>
      <c r="K318" s="214" t="s">
        <v>314</v>
      </c>
      <c r="L318" s="78"/>
      <c r="M318" s="78"/>
      <c r="N318" s="78"/>
      <c r="O318" s="149"/>
    </row>
    <row r="319" spans="1:15" x14ac:dyDescent="0.35">
      <c r="A319" s="212" t="s">
        <v>876</v>
      </c>
      <c r="B319" s="212" t="s">
        <v>877</v>
      </c>
      <c r="C319" s="212" t="s">
        <v>709</v>
      </c>
      <c r="D319" s="212" t="s">
        <v>710</v>
      </c>
      <c r="E319" s="212" t="s">
        <v>320</v>
      </c>
      <c r="F319" s="212" t="s">
        <v>313</v>
      </c>
      <c r="G319" s="212" t="s">
        <v>890</v>
      </c>
      <c r="H319" s="212" t="s">
        <v>191</v>
      </c>
      <c r="I319" s="213">
        <v>-31909.06</v>
      </c>
      <c r="J319" s="204"/>
      <c r="K319" s="214" t="s">
        <v>314</v>
      </c>
      <c r="L319" s="78"/>
      <c r="M319" s="78"/>
      <c r="N319" s="78"/>
      <c r="O319" s="149"/>
    </row>
    <row r="320" spans="1:15" x14ac:dyDescent="0.35">
      <c r="A320" s="212" t="s">
        <v>876</v>
      </c>
      <c r="B320" s="212" t="s">
        <v>877</v>
      </c>
      <c r="C320" s="212" t="s">
        <v>709</v>
      </c>
      <c r="D320" s="212" t="s">
        <v>710</v>
      </c>
      <c r="E320" s="212" t="s">
        <v>320</v>
      </c>
      <c r="F320" s="212" t="s">
        <v>313</v>
      </c>
      <c r="G320" s="212" t="s">
        <v>885</v>
      </c>
      <c r="H320" s="212" t="s">
        <v>886</v>
      </c>
      <c r="I320" s="213">
        <v>-8420.7999999999993</v>
      </c>
      <c r="J320" s="204"/>
      <c r="K320" s="214" t="s">
        <v>314</v>
      </c>
      <c r="L320" s="78"/>
      <c r="M320" s="78"/>
      <c r="N320" s="78"/>
      <c r="O320" s="149"/>
    </row>
    <row r="321" spans="1:15" x14ac:dyDescent="0.35">
      <c r="A321" s="212" t="s">
        <v>876</v>
      </c>
      <c r="B321" s="212" t="s">
        <v>877</v>
      </c>
      <c r="C321" s="212" t="s">
        <v>709</v>
      </c>
      <c r="D321" s="212" t="s">
        <v>710</v>
      </c>
      <c r="E321" s="212" t="s">
        <v>320</v>
      </c>
      <c r="F321" s="212" t="s">
        <v>313</v>
      </c>
      <c r="G321" s="212" t="s">
        <v>887</v>
      </c>
      <c r="H321" s="212" t="s">
        <v>91</v>
      </c>
      <c r="I321" s="213">
        <v>-48095</v>
      </c>
      <c r="J321" s="204"/>
      <c r="K321" s="214" t="s">
        <v>314</v>
      </c>
      <c r="L321" s="78"/>
      <c r="M321" s="78"/>
      <c r="N321" s="78"/>
      <c r="O321" s="149"/>
    </row>
    <row r="322" spans="1:15" x14ac:dyDescent="0.35">
      <c r="A322" s="212" t="s">
        <v>876</v>
      </c>
      <c r="B322" s="212" t="s">
        <v>877</v>
      </c>
      <c r="C322" s="212" t="s">
        <v>709</v>
      </c>
      <c r="D322" s="212" t="s">
        <v>710</v>
      </c>
      <c r="E322" s="212" t="s">
        <v>320</v>
      </c>
      <c r="F322" s="212" t="s">
        <v>313</v>
      </c>
      <c r="G322" s="212" t="s">
        <v>888</v>
      </c>
      <c r="H322" s="212" t="s">
        <v>208</v>
      </c>
      <c r="I322" s="213">
        <v>-13191.2</v>
      </c>
      <c r="J322" s="204"/>
      <c r="K322" s="214" t="s">
        <v>314</v>
      </c>
      <c r="L322" s="78"/>
      <c r="M322" s="78"/>
      <c r="N322" s="78"/>
      <c r="O322" s="149"/>
    </row>
    <row r="323" spans="1:15" x14ac:dyDescent="0.35">
      <c r="A323" s="212" t="s">
        <v>876</v>
      </c>
      <c r="B323" s="212" t="s">
        <v>877</v>
      </c>
      <c r="C323" s="212" t="s">
        <v>709</v>
      </c>
      <c r="D323" s="212" t="s">
        <v>710</v>
      </c>
      <c r="E323" s="212" t="s">
        <v>320</v>
      </c>
      <c r="F323" s="212" t="s">
        <v>313</v>
      </c>
      <c r="G323" s="212" t="s">
        <v>891</v>
      </c>
      <c r="H323" s="212" t="s">
        <v>194</v>
      </c>
      <c r="I323" s="213">
        <v>-16274.8</v>
      </c>
      <c r="J323" s="204"/>
      <c r="K323" s="214" t="s">
        <v>314</v>
      </c>
      <c r="L323" s="78"/>
      <c r="M323" s="78"/>
      <c r="N323" s="78"/>
      <c r="O323" s="149"/>
    </row>
    <row r="324" spans="1:15" x14ac:dyDescent="0.35">
      <c r="A324" s="212" t="s">
        <v>876</v>
      </c>
      <c r="B324" s="212" t="s">
        <v>877</v>
      </c>
      <c r="C324" s="212" t="s">
        <v>709</v>
      </c>
      <c r="D324" s="212" t="s">
        <v>710</v>
      </c>
      <c r="E324" s="212" t="s">
        <v>320</v>
      </c>
      <c r="F324" s="212" t="s">
        <v>313</v>
      </c>
      <c r="G324" s="212" t="s">
        <v>889</v>
      </c>
      <c r="H324" s="212" t="s">
        <v>236</v>
      </c>
      <c r="I324" s="213">
        <v>-38207.199999999997</v>
      </c>
      <c r="J324" s="204"/>
      <c r="K324" s="214" t="s">
        <v>314</v>
      </c>
      <c r="L324" s="78"/>
      <c r="M324" s="78"/>
      <c r="N324" s="78"/>
      <c r="O324" s="149"/>
    </row>
    <row r="325" spans="1:15" x14ac:dyDescent="0.35">
      <c r="A325" s="212" t="s">
        <v>894</v>
      </c>
      <c r="B325" s="212" t="s">
        <v>895</v>
      </c>
      <c r="C325" s="212" t="s">
        <v>709</v>
      </c>
      <c r="D325" s="212" t="s">
        <v>710</v>
      </c>
      <c r="E325" s="212" t="s">
        <v>345</v>
      </c>
      <c r="F325" s="212" t="s">
        <v>346</v>
      </c>
      <c r="G325" s="212" t="s">
        <v>81</v>
      </c>
      <c r="H325" s="212" t="s">
        <v>328</v>
      </c>
      <c r="I325" s="213">
        <v>1227494.1100000001</v>
      </c>
      <c r="J325" s="204"/>
      <c r="K325" s="214" t="s">
        <v>293</v>
      </c>
      <c r="L325" s="78"/>
      <c r="M325" s="78"/>
      <c r="N325" s="78"/>
      <c r="O325" s="149"/>
    </row>
    <row r="326" spans="1:15" x14ac:dyDescent="0.35">
      <c r="A326" s="212" t="s">
        <v>894</v>
      </c>
      <c r="B326" s="212" t="s">
        <v>895</v>
      </c>
      <c r="C326" s="212" t="s">
        <v>709</v>
      </c>
      <c r="D326" s="212" t="s">
        <v>710</v>
      </c>
      <c r="E326" s="212" t="s">
        <v>896</v>
      </c>
      <c r="F326" s="212" t="s">
        <v>897</v>
      </c>
      <c r="G326" s="212" t="s">
        <v>81</v>
      </c>
      <c r="H326" s="212" t="s">
        <v>328</v>
      </c>
      <c r="I326" s="213">
        <v>-206375</v>
      </c>
      <c r="J326" s="204"/>
      <c r="K326" s="214" t="s">
        <v>293</v>
      </c>
      <c r="L326" s="78"/>
      <c r="M326" s="78"/>
      <c r="N326" s="78"/>
      <c r="O326" s="149"/>
    </row>
    <row r="327" spans="1:15" x14ac:dyDescent="0.35">
      <c r="A327" s="212" t="s">
        <v>894</v>
      </c>
      <c r="B327" s="212" t="s">
        <v>895</v>
      </c>
      <c r="C327" s="212" t="s">
        <v>709</v>
      </c>
      <c r="D327" s="212" t="s">
        <v>710</v>
      </c>
      <c r="E327" s="212" t="s">
        <v>349</v>
      </c>
      <c r="F327" s="212" t="s">
        <v>350</v>
      </c>
      <c r="G327" s="212" t="s">
        <v>81</v>
      </c>
      <c r="H327" s="212" t="s">
        <v>328</v>
      </c>
      <c r="I327" s="213">
        <v>173791.04</v>
      </c>
      <c r="J327" s="204"/>
      <c r="K327" s="214" t="s">
        <v>296</v>
      </c>
      <c r="L327" s="78"/>
      <c r="M327" s="78"/>
      <c r="N327" s="78"/>
      <c r="O327" s="149"/>
    </row>
    <row r="328" spans="1:15" x14ac:dyDescent="0.35">
      <c r="A328" s="212" t="s">
        <v>894</v>
      </c>
      <c r="B328" s="212" t="s">
        <v>895</v>
      </c>
      <c r="C328" s="212" t="s">
        <v>709</v>
      </c>
      <c r="D328" s="212" t="s">
        <v>710</v>
      </c>
      <c r="E328" s="212" t="s">
        <v>351</v>
      </c>
      <c r="F328" s="212" t="s">
        <v>352</v>
      </c>
      <c r="G328" s="212" t="s">
        <v>81</v>
      </c>
      <c r="H328" s="212" t="s">
        <v>328</v>
      </c>
      <c r="I328" s="213">
        <v>1607.04</v>
      </c>
      <c r="J328" s="204"/>
      <c r="K328" s="214" t="s">
        <v>293</v>
      </c>
      <c r="L328" s="78"/>
      <c r="M328" s="78"/>
      <c r="N328" s="78"/>
      <c r="O328" s="149"/>
    </row>
    <row r="329" spans="1:15" x14ac:dyDescent="0.35">
      <c r="A329" s="212" t="s">
        <v>894</v>
      </c>
      <c r="B329" s="212" t="s">
        <v>895</v>
      </c>
      <c r="C329" s="212" t="s">
        <v>709</v>
      </c>
      <c r="D329" s="212" t="s">
        <v>710</v>
      </c>
      <c r="E329" s="212" t="s">
        <v>353</v>
      </c>
      <c r="F329" s="212" t="s">
        <v>354</v>
      </c>
      <c r="G329" s="212" t="s">
        <v>81</v>
      </c>
      <c r="H329" s="212" t="s">
        <v>328</v>
      </c>
      <c r="I329" s="213">
        <v>-1607.04</v>
      </c>
      <c r="J329" s="204"/>
      <c r="K329" s="214" t="s">
        <v>293</v>
      </c>
      <c r="L329" s="78"/>
      <c r="M329" s="78"/>
      <c r="N329" s="78"/>
      <c r="O329" s="149"/>
    </row>
    <row r="330" spans="1:15" x14ac:dyDescent="0.35">
      <c r="A330" s="212" t="s">
        <v>894</v>
      </c>
      <c r="B330" s="212" t="s">
        <v>895</v>
      </c>
      <c r="C330" s="212" t="s">
        <v>709</v>
      </c>
      <c r="D330" s="212" t="s">
        <v>710</v>
      </c>
      <c r="E330" s="212" t="s">
        <v>355</v>
      </c>
      <c r="F330" s="212" t="s">
        <v>356</v>
      </c>
      <c r="G330" s="212" t="s">
        <v>81</v>
      </c>
      <c r="H330" s="212" t="s">
        <v>328</v>
      </c>
      <c r="I330" s="213">
        <v>180884.13</v>
      </c>
      <c r="J330" s="204"/>
      <c r="K330" s="214" t="s">
        <v>301</v>
      </c>
      <c r="L330" s="78"/>
      <c r="M330" s="78"/>
      <c r="N330" s="78"/>
      <c r="O330" s="149"/>
    </row>
    <row r="331" spans="1:15" x14ac:dyDescent="0.35">
      <c r="A331" s="212" t="s">
        <v>894</v>
      </c>
      <c r="B331" s="212" t="s">
        <v>895</v>
      </c>
      <c r="C331" s="212" t="s">
        <v>709</v>
      </c>
      <c r="D331" s="212" t="s">
        <v>710</v>
      </c>
      <c r="E331" s="212" t="s">
        <v>415</v>
      </c>
      <c r="F331" s="212" t="s">
        <v>416</v>
      </c>
      <c r="G331" s="212" t="s">
        <v>898</v>
      </c>
      <c r="H331" s="212" t="s">
        <v>899</v>
      </c>
      <c r="I331" s="213">
        <v>1216.6099999999999</v>
      </c>
      <c r="J331" s="204"/>
      <c r="K331" s="214" t="s">
        <v>292</v>
      </c>
      <c r="L331" s="78"/>
      <c r="M331" s="78"/>
      <c r="N331" s="78"/>
      <c r="O331" s="149"/>
    </row>
    <row r="332" spans="1:15" x14ac:dyDescent="0.35">
      <c r="A332" s="212" t="s">
        <v>894</v>
      </c>
      <c r="B332" s="212" t="s">
        <v>895</v>
      </c>
      <c r="C332" s="212" t="s">
        <v>709</v>
      </c>
      <c r="D332" s="212" t="s">
        <v>710</v>
      </c>
      <c r="E332" s="212" t="s">
        <v>375</v>
      </c>
      <c r="F332" s="212" t="s">
        <v>376</v>
      </c>
      <c r="G332" s="212" t="s">
        <v>81</v>
      </c>
      <c r="H332" s="212" t="s">
        <v>328</v>
      </c>
      <c r="I332" s="213">
        <v>1574707.26</v>
      </c>
      <c r="J332" s="204"/>
      <c r="K332" s="214" t="s">
        <v>292</v>
      </c>
      <c r="L332" s="78"/>
      <c r="M332" s="78"/>
      <c r="N332" s="78"/>
      <c r="O332" s="149"/>
    </row>
    <row r="333" spans="1:15" x14ac:dyDescent="0.35">
      <c r="A333" s="212" t="s">
        <v>894</v>
      </c>
      <c r="B333" s="212" t="s">
        <v>895</v>
      </c>
      <c r="C333" s="212" t="s">
        <v>709</v>
      </c>
      <c r="D333" s="212" t="s">
        <v>710</v>
      </c>
      <c r="E333" s="212" t="s">
        <v>375</v>
      </c>
      <c r="F333" s="212" t="s">
        <v>376</v>
      </c>
      <c r="G333" s="212" t="s">
        <v>900</v>
      </c>
      <c r="H333" s="212" t="s">
        <v>238</v>
      </c>
      <c r="I333" s="213">
        <v>5750</v>
      </c>
      <c r="J333" s="204"/>
      <c r="K333" s="214" t="s">
        <v>292</v>
      </c>
      <c r="L333" s="78"/>
      <c r="M333" s="78"/>
      <c r="N333" s="78"/>
      <c r="O333" s="149"/>
    </row>
    <row r="334" spans="1:15" x14ac:dyDescent="0.35">
      <c r="A334" s="212" t="s">
        <v>894</v>
      </c>
      <c r="B334" s="212" t="s">
        <v>895</v>
      </c>
      <c r="C334" s="212" t="s">
        <v>709</v>
      </c>
      <c r="D334" s="212" t="s">
        <v>710</v>
      </c>
      <c r="E334" s="212" t="s">
        <v>375</v>
      </c>
      <c r="F334" s="212" t="s">
        <v>376</v>
      </c>
      <c r="G334" s="212" t="s">
        <v>662</v>
      </c>
      <c r="H334" s="212" t="s">
        <v>243</v>
      </c>
      <c r="I334" s="213">
        <v>7027.2</v>
      </c>
      <c r="J334" s="204"/>
      <c r="K334" s="214" t="s">
        <v>292</v>
      </c>
      <c r="L334" s="78"/>
      <c r="M334" s="78"/>
      <c r="N334" s="78"/>
      <c r="O334" s="149"/>
    </row>
    <row r="335" spans="1:15" x14ac:dyDescent="0.35">
      <c r="A335" s="212" t="s">
        <v>894</v>
      </c>
      <c r="B335" s="212" t="s">
        <v>895</v>
      </c>
      <c r="C335" s="212" t="s">
        <v>709</v>
      </c>
      <c r="D335" s="212" t="s">
        <v>710</v>
      </c>
      <c r="E335" s="212" t="s">
        <v>375</v>
      </c>
      <c r="F335" s="212" t="s">
        <v>376</v>
      </c>
      <c r="G335" s="212" t="s">
        <v>901</v>
      </c>
      <c r="H335" s="212" t="s">
        <v>213</v>
      </c>
      <c r="I335" s="213">
        <v>12810</v>
      </c>
      <c r="J335" s="204"/>
      <c r="K335" s="214" t="s">
        <v>292</v>
      </c>
      <c r="L335" s="78"/>
      <c r="M335" s="78"/>
      <c r="N335" s="78"/>
      <c r="O335" s="149"/>
    </row>
    <row r="336" spans="1:15" x14ac:dyDescent="0.35">
      <c r="A336" s="212" t="s">
        <v>894</v>
      </c>
      <c r="B336" s="212" t="s">
        <v>895</v>
      </c>
      <c r="C336" s="212" t="s">
        <v>709</v>
      </c>
      <c r="D336" s="212" t="s">
        <v>710</v>
      </c>
      <c r="E336" s="212" t="s">
        <v>375</v>
      </c>
      <c r="F336" s="212" t="s">
        <v>376</v>
      </c>
      <c r="G336" s="212" t="s">
        <v>902</v>
      </c>
      <c r="H336" s="212" t="s">
        <v>903</v>
      </c>
      <c r="I336" s="213">
        <v>6856.2</v>
      </c>
      <c r="J336" s="204"/>
      <c r="K336" s="214" t="s">
        <v>292</v>
      </c>
      <c r="L336" s="78"/>
      <c r="M336" s="78"/>
      <c r="N336" s="78"/>
      <c r="O336" s="149"/>
    </row>
    <row r="337" spans="1:15" x14ac:dyDescent="0.35">
      <c r="A337" s="212" t="s">
        <v>894</v>
      </c>
      <c r="B337" s="212" t="s">
        <v>895</v>
      </c>
      <c r="C337" s="212" t="s">
        <v>709</v>
      </c>
      <c r="D337" s="212" t="s">
        <v>710</v>
      </c>
      <c r="E337" s="212" t="s">
        <v>377</v>
      </c>
      <c r="F337" s="212" t="s">
        <v>378</v>
      </c>
      <c r="G337" s="212" t="s">
        <v>81</v>
      </c>
      <c r="H337" s="212" t="s">
        <v>328</v>
      </c>
      <c r="I337" s="213">
        <v>2707.3</v>
      </c>
      <c r="J337" s="204"/>
      <c r="K337" s="214" t="s">
        <v>292</v>
      </c>
      <c r="L337" s="78"/>
      <c r="M337" s="78"/>
      <c r="N337" s="78"/>
      <c r="O337" s="149"/>
    </row>
    <row r="338" spans="1:15" x14ac:dyDescent="0.35">
      <c r="A338" s="212" t="s">
        <v>894</v>
      </c>
      <c r="B338" s="212" t="s">
        <v>895</v>
      </c>
      <c r="C338" s="212" t="s">
        <v>709</v>
      </c>
      <c r="D338" s="212" t="s">
        <v>710</v>
      </c>
      <c r="E338" s="212" t="s">
        <v>434</v>
      </c>
      <c r="F338" s="212" t="s">
        <v>435</v>
      </c>
      <c r="G338" s="212" t="s">
        <v>81</v>
      </c>
      <c r="H338" s="212" t="s">
        <v>328</v>
      </c>
      <c r="I338" s="213">
        <v>4392</v>
      </c>
      <c r="J338" s="204"/>
      <c r="K338" s="214" t="s">
        <v>292</v>
      </c>
      <c r="L338" s="78"/>
      <c r="M338" s="78"/>
      <c r="N338" s="78"/>
      <c r="O338" s="149"/>
    </row>
    <row r="339" spans="1:15" x14ac:dyDescent="0.35">
      <c r="A339" s="212" t="s">
        <v>894</v>
      </c>
      <c r="B339" s="212" t="s">
        <v>895</v>
      </c>
      <c r="C339" s="212" t="s">
        <v>709</v>
      </c>
      <c r="D339" s="212" t="s">
        <v>710</v>
      </c>
      <c r="E339" s="212" t="s">
        <v>288</v>
      </c>
      <c r="F339" s="212" t="s">
        <v>289</v>
      </c>
      <c r="G339" s="212" t="s">
        <v>81</v>
      </c>
      <c r="H339" s="212" t="s">
        <v>328</v>
      </c>
      <c r="I339" s="213">
        <v>4920.1000000000004</v>
      </c>
      <c r="J339" s="204"/>
      <c r="K339" s="214" t="s">
        <v>292</v>
      </c>
      <c r="L339" s="78"/>
      <c r="M339" s="78"/>
      <c r="N339" s="78"/>
      <c r="O339" s="149"/>
    </row>
    <row r="340" spans="1:15" x14ac:dyDescent="0.35">
      <c r="A340" s="212" t="s">
        <v>894</v>
      </c>
      <c r="B340" s="212" t="s">
        <v>895</v>
      </c>
      <c r="C340" s="212" t="s">
        <v>709</v>
      </c>
      <c r="D340" s="212" t="s">
        <v>710</v>
      </c>
      <c r="E340" s="212" t="s">
        <v>379</v>
      </c>
      <c r="F340" s="212" t="s">
        <v>380</v>
      </c>
      <c r="G340" s="212" t="s">
        <v>81</v>
      </c>
      <c r="H340" s="212" t="s">
        <v>328</v>
      </c>
      <c r="I340" s="213">
        <v>11068.43</v>
      </c>
      <c r="J340" s="204"/>
      <c r="K340" s="214" t="s">
        <v>292</v>
      </c>
      <c r="L340" s="78"/>
      <c r="M340" s="78"/>
      <c r="N340" s="78"/>
      <c r="O340" s="149"/>
    </row>
    <row r="341" spans="1:15" x14ac:dyDescent="0.35">
      <c r="A341" s="212" t="s">
        <v>894</v>
      </c>
      <c r="B341" s="212" t="s">
        <v>895</v>
      </c>
      <c r="C341" s="212" t="s">
        <v>709</v>
      </c>
      <c r="D341" s="212" t="s">
        <v>710</v>
      </c>
      <c r="E341" s="212" t="s">
        <v>359</v>
      </c>
      <c r="F341" s="212" t="s">
        <v>360</v>
      </c>
      <c r="G341" s="212" t="s">
        <v>81</v>
      </c>
      <c r="H341" s="212" t="s">
        <v>328</v>
      </c>
      <c r="I341" s="213">
        <v>559.82000000000005</v>
      </c>
      <c r="J341" s="204"/>
      <c r="K341" s="214" t="s">
        <v>292</v>
      </c>
      <c r="L341" s="78"/>
      <c r="M341" s="78"/>
      <c r="N341" s="78"/>
      <c r="O341" s="149"/>
    </row>
    <row r="342" spans="1:15" x14ac:dyDescent="0.35">
      <c r="A342" s="212" t="s">
        <v>894</v>
      </c>
      <c r="B342" s="212" t="s">
        <v>895</v>
      </c>
      <c r="C342" s="212" t="s">
        <v>709</v>
      </c>
      <c r="D342" s="212" t="s">
        <v>710</v>
      </c>
      <c r="E342" s="212" t="s">
        <v>904</v>
      </c>
      <c r="F342" s="212" t="s">
        <v>905</v>
      </c>
      <c r="G342" s="212" t="s">
        <v>884</v>
      </c>
      <c r="H342" s="212" t="s">
        <v>234</v>
      </c>
      <c r="I342" s="213">
        <v>3278.76</v>
      </c>
      <c r="J342" s="204"/>
      <c r="K342" s="214" t="s">
        <v>292</v>
      </c>
      <c r="L342" s="78"/>
      <c r="M342" s="78"/>
      <c r="N342" s="78"/>
      <c r="O342" s="149"/>
    </row>
    <row r="343" spans="1:15" x14ac:dyDescent="0.35">
      <c r="A343" s="212" t="s">
        <v>894</v>
      </c>
      <c r="B343" s="212" t="s">
        <v>895</v>
      </c>
      <c r="C343" s="212" t="s">
        <v>709</v>
      </c>
      <c r="D343" s="212" t="s">
        <v>710</v>
      </c>
      <c r="E343" s="212" t="s">
        <v>624</v>
      </c>
      <c r="F343" s="212" t="s">
        <v>625</v>
      </c>
      <c r="G343" s="212" t="s">
        <v>81</v>
      </c>
      <c r="H343" s="212" t="s">
        <v>328</v>
      </c>
      <c r="I343" s="213">
        <v>74908.56</v>
      </c>
      <c r="J343" s="204"/>
      <c r="K343" s="214" t="s">
        <v>292</v>
      </c>
      <c r="L343" s="78"/>
      <c r="M343" s="78"/>
      <c r="N343" s="78"/>
      <c r="O343" s="149"/>
    </row>
    <row r="344" spans="1:15" x14ac:dyDescent="0.35">
      <c r="A344" s="212" t="s">
        <v>894</v>
      </c>
      <c r="B344" s="212" t="s">
        <v>895</v>
      </c>
      <c r="C344" s="212" t="s">
        <v>709</v>
      </c>
      <c r="D344" s="212" t="s">
        <v>710</v>
      </c>
      <c r="E344" s="212" t="s">
        <v>624</v>
      </c>
      <c r="F344" s="212" t="s">
        <v>625</v>
      </c>
      <c r="G344" s="212" t="s">
        <v>884</v>
      </c>
      <c r="H344" s="212" t="s">
        <v>234</v>
      </c>
      <c r="I344" s="213">
        <v>1573</v>
      </c>
      <c r="J344" s="204"/>
      <c r="K344" s="214" t="s">
        <v>292</v>
      </c>
      <c r="L344" s="78"/>
      <c r="M344" s="78"/>
      <c r="N344" s="78"/>
      <c r="O344" s="149"/>
    </row>
    <row r="345" spans="1:15" x14ac:dyDescent="0.35">
      <c r="A345" s="212" t="s">
        <v>894</v>
      </c>
      <c r="B345" s="212" t="s">
        <v>895</v>
      </c>
      <c r="C345" s="212" t="s">
        <v>709</v>
      </c>
      <c r="D345" s="212" t="s">
        <v>710</v>
      </c>
      <c r="E345" s="212" t="s">
        <v>624</v>
      </c>
      <c r="F345" s="212" t="s">
        <v>625</v>
      </c>
      <c r="G345" s="212" t="s">
        <v>662</v>
      </c>
      <c r="H345" s="212" t="s">
        <v>243</v>
      </c>
      <c r="I345" s="213">
        <v>1350.4</v>
      </c>
      <c r="J345" s="204"/>
      <c r="K345" s="214" t="s">
        <v>292</v>
      </c>
      <c r="L345" s="78"/>
      <c r="M345" s="78"/>
      <c r="N345" s="78"/>
      <c r="O345" s="149"/>
    </row>
    <row r="346" spans="1:15" x14ac:dyDescent="0.35">
      <c r="A346" s="212" t="s">
        <v>894</v>
      </c>
      <c r="B346" s="212" t="s">
        <v>895</v>
      </c>
      <c r="C346" s="212" t="s">
        <v>709</v>
      </c>
      <c r="D346" s="212" t="s">
        <v>710</v>
      </c>
      <c r="E346" s="212" t="s">
        <v>624</v>
      </c>
      <c r="F346" s="212" t="s">
        <v>625</v>
      </c>
      <c r="G346" s="212" t="s">
        <v>906</v>
      </c>
      <c r="H346" s="212" t="s">
        <v>167</v>
      </c>
      <c r="I346" s="213">
        <v>5541.4</v>
      </c>
      <c r="J346" s="204"/>
      <c r="K346" s="214" t="s">
        <v>292</v>
      </c>
      <c r="L346" s="78"/>
      <c r="M346" s="78"/>
      <c r="N346" s="78"/>
      <c r="O346" s="149"/>
    </row>
    <row r="347" spans="1:15" x14ac:dyDescent="0.35">
      <c r="A347" s="212" t="s">
        <v>894</v>
      </c>
      <c r="B347" s="212" t="s">
        <v>895</v>
      </c>
      <c r="C347" s="212" t="s">
        <v>709</v>
      </c>
      <c r="D347" s="212" t="s">
        <v>710</v>
      </c>
      <c r="E347" s="212" t="s">
        <v>624</v>
      </c>
      <c r="F347" s="212" t="s">
        <v>625</v>
      </c>
      <c r="G347" s="212" t="s">
        <v>901</v>
      </c>
      <c r="H347" s="212" t="s">
        <v>213</v>
      </c>
      <c r="I347" s="213">
        <v>1340</v>
      </c>
      <c r="J347" s="204"/>
      <c r="K347" s="214" t="s">
        <v>292</v>
      </c>
      <c r="L347" s="78"/>
      <c r="M347" s="78"/>
      <c r="N347" s="78"/>
      <c r="O347" s="149"/>
    </row>
    <row r="348" spans="1:15" x14ac:dyDescent="0.35">
      <c r="A348" s="212" t="s">
        <v>894</v>
      </c>
      <c r="B348" s="212" t="s">
        <v>895</v>
      </c>
      <c r="C348" s="212" t="s">
        <v>709</v>
      </c>
      <c r="D348" s="212" t="s">
        <v>710</v>
      </c>
      <c r="E348" s="212" t="s">
        <v>624</v>
      </c>
      <c r="F348" s="212" t="s">
        <v>625</v>
      </c>
      <c r="G348" s="212" t="s">
        <v>888</v>
      </c>
      <c r="H348" s="212" t="s">
        <v>208</v>
      </c>
      <c r="I348" s="213">
        <v>4284</v>
      </c>
      <c r="J348" s="204"/>
      <c r="K348" s="214" t="s">
        <v>292</v>
      </c>
      <c r="L348" s="78"/>
      <c r="M348" s="78"/>
      <c r="N348" s="78"/>
      <c r="O348" s="149"/>
    </row>
    <row r="349" spans="1:15" x14ac:dyDescent="0.35">
      <c r="A349" s="212" t="s">
        <v>894</v>
      </c>
      <c r="B349" s="212" t="s">
        <v>895</v>
      </c>
      <c r="C349" s="212" t="s">
        <v>709</v>
      </c>
      <c r="D349" s="212" t="s">
        <v>710</v>
      </c>
      <c r="E349" s="212" t="s">
        <v>383</v>
      </c>
      <c r="F349" s="212" t="s">
        <v>384</v>
      </c>
      <c r="G349" s="212" t="s">
        <v>81</v>
      </c>
      <c r="H349" s="212" t="s">
        <v>328</v>
      </c>
      <c r="I349" s="213">
        <v>450</v>
      </c>
      <c r="J349" s="204"/>
      <c r="K349" s="214" t="s">
        <v>292</v>
      </c>
      <c r="L349" s="78"/>
      <c r="M349" s="78"/>
      <c r="N349" s="78"/>
      <c r="O349" s="149"/>
    </row>
    <row r="350" spans="1:15" x14ac:dyDescent="0.35">
      <c r="A350" s="212" t="s">
        <v>894</v>
      </c>
      <c r="B350" s="212" t="s">
        <v>895</v>
      </c>
      <c r="C350" s="212" t="s">
        <v>709</v>
      </c>
      <c r="D350" s="212" t="s">
        <v>710</v>
      </c>
      <c r="E350" s="212" t="s">
        <v>383</v>
      </c>
      <c r="F350" s="212" t="s">
        <v>384</v>
      </c>
      <c r="G350" s="212" t="s">
        <v>907</v>
      </c>
      <c r="H350" s="212" t="s">
        <v>158</v>
      </c>
      <c r="I350" s="213">
        <v>48199.74</v>
      </c>
      <c r="J350" s="204"/>
      <c r="K350" s="214" t="s">
        <v>292</v>
      </c>
      <c r="L350" s="78"/>
      <c r="M350" s="78"/>
      <c r="N350" s="78"/>
      <c r="O350" s="149"/>
    </row>
    <row r="351" spans="1:15" x14ac:dyDescent="0.35">
      <c r="A351" s="212" t="s">
        <v>894</v>
      </c>
      <c r="B351" s="212" t="s">
        <v>895</v>
      </c>
      <c r="C351" s="212" t="s">
        <v>709</v>
      </c>
      <c r="D351" s="212" t="s">
        <v>710</v>
      </c>
      <c r="E351" s="212" t="s">
        <v>383</v>
      </c>
      <c r="F351" s="212" t="s">
        <v>384</v>
      </c>
      <c r="G351" s="212" t="s">
        <v>908</v>
      </c>
      <c r="H351" s="212" t="s">
        <v>164</v>
      </c>
      <c r="I351" s="213">
        <v>31800.400000000001</v>
      </c>
      <c r="J351" s="204"/>
      <c r="K351" s="214" t="s">
        <v>292</v>
      </c>
      <c r="L351" s="78"/>
      <c r="M351" s="78"/>
      <c r="N351" s="78"/>
      <c r="O351" s="149"/>
    </row>
    <row r="352" spans="1:15" x14ac:dyDescent="0.35">
      <c r="A352" s="212" t="s">
        <v>894</v>
      </c>
      <c r="B352" s="212" t="s">
        <v>895</v>
      </c>
      <c r="C352" s="212" t="s">
        <v>709</v>
      </c>
      <c r="D352" s="212" t="s">
        <v>710</v>
      </c>
      <c r="E352" s="212" t="s">
        <v>383</v>
      </c>
      <c r="F352" s="212" t="s">
        <v>384</v>
      </c>
      <c r="G352" s="212" t="s">
        <v>909</v>
      </c>
      <c r="H352" s="212" t="s">
        <v>910</v>
      </c>
      <c r="I352" s="213">
        <v>22665.34</v>
      </c>
      <c r="J352" s="204"/>
      <c r="K352" s="214" t="s">
        <v>292</v>
      </c>
      <c r="L352" s="78"/>
      <c r="M352" s="78"/>
      <c r="N352" s="78"/>
      <c r="O352" s="149"/>
    </row>
    <row r="353" spans="1:15" x14ac:dyDescent="0.35">
      <c r="A353" s="212" t="s">
        <v>894</v>
      </c>
      <c r="B353" s="212" t="s">
        <v>895</v>
      </c>
      <c r="C353" s="212" t="s">
        <v>709</v>
      </c>
      <c r="D353" s="212" t="s">
        <v>710</v>
      </c>
      <c r="E353" s="212" t="s">
        <v>383</v>
      </c>
      <c r="F353" s="212" t="s">
        <v>384</v>
      </c>
      <c r="G353" s="212" t="s">
        <v>911</v>
      </c>
      <c r="H353" s="212" t="s">
        <v>912</v>
      </c>
      <c r="I353" s="213">
        <v>30242.54</v>
      </c>
      <c r="J353" s="204"/>
      <c r="K353" s="214" t="s">
        <v>292</v>
      </c>
      <c r="L353" s="78"/>
      <c r="M353" s="78"/>
      <c r="N353" s="78"/>
      <c r="O353" s="149"/>
    </row>
    <row r="354" spans="1:15" x14ac:dyDescent="0.35">
      <c r="A354" s="212" t="s">
        <v>894</v>
      </c>
      <c r="B354" s="212" t="s">
        <v>895</v>
      </c>
      <c r="C354" s="212" t="s">
        <v>709</v>
      </c>
      <c r="D354" s="212" t="s">
        <v>710</v>
      </c>
      <c r="E354" s="212" t="s">
        <v>383</v>
      </c>
      <c r="F354" s="212" t="s">
        <v>384</v>
      </c>
      <c r="G354" s="212" t="s">
        <v>913</v>
      </c>
      <c r="H354" s="212" t="s">
        <v>914</v>
      </c>
      <c r="I354" s="213">
        <v>23018.14</v>
      </c>
      <c r="J354" s="204"/>
      <c r="K354" s="214" t="s">
        <v>292</v>
      </c>
      <c r="L354" s="78"/>
      <c r="M354" s="78"/>
      <c r="N354" s="78"/>
      <c r="O354" s="149"/>
    </row>
    <row r="355" spans="1:15" x14ac:dyDescent="0.35">
      <c r="A355" s="212" t="s">
        <v>894</v>
      </c>
      <c r="B355" s="212" t="s">
        <v>895</v>
      </c>
      <c r="C355" s="212" t="s">
        <v>709</v>
      </c>
      <c r="D355" s="212" t="s">
        <v>710</v>
      </c>
      <c r="E355" s="212" t="s">
        <v>383</v>
      </c>
      <c r="F355" s="212" t="s">
        <v>384</v>
      </c>
      <c r="G355" s="212" t="s">
        <v>915</v>
      </c>
      <c r="H355" s="212" t="s">
        <v>916</v>
      </c>
      <c r="I355" s="213">
        <v>24121.46</v>
      </c>
      <c r="J355" s="204"/>
      <c r="K355" s="214" t="s">
        <v>292</v>
      </c>
      <c r="L355" s="78"/>
      <c r="M355" s="78"/>
      <c r="N355" s="78"/>
      <c r="O355" s="149"/>
    </row>
    <row r="356" spans="1:15" x14ac:dyDescent="0.35">
      <c r="A356" s="212" t="s">
        <v>894</v>
      </c>
      <c r="B356" s="212" t="s">
        <v>895</v>
      </c>
      <c r="C356" s="212" t="s">
        <v>709</v>
      </c>
      <c r="D356" s="212" t="s">
        <v>710</v>
      </c>
      <c r="E356" s="212" t="s">
        <v>383</v>
      </c>
      <c r="F356" s="212" t="s">
        <v>384</v>
      </c>
      <c r="G356" s="212" t="s">
        <v>878</v>
      </c>
      <c r="H356" s="212" t="s">
        <v>879</v>
      </c>
      <c r="I356" s="213">
        <v>32814.26</v>
      </c>
      <c r="J356" s="204"/>
      <c r="K356" s="214" t="s">
        <v>292</v>
      </c>
      <c r="L356" s="78"/>
      <c r="M356" s="78"/>
      <c r="N356" s="78"/>
      <c r="O356" s="149"/>
    </row>
    <row r="357" spans="1:15" x14ac:dyDescent="0.35">
      <c r="A357" s="212" t="s">
        <v>894</v>
      </c>
      <c r="B357" s="212" t="s">
        <v>895</v>
      </c>
      <c r="C357" s="212" t="s">
        <v>709</v>
      </c>
      <c r="D357" s="212" t="s">
        <v>710</v>
      </c>
      <c r="E357" s="212" t="s">
        <v>383</v>
      </c>
      <c r="F357" s="212" t="s">
        <v>384</v>
      </c>
      <c r="G357" s="212" t="s">
        <v>917</v>
      </c>
      <c r="H357" s="212" t="s">
        <v>918</v>
      </c>
      <c r="I357" s="213">
        <v>31199.919999999998</v>
      </c>
      <c r="J357" s="204"/>
      <c r="K357" s="214" t="s">
        <v>292</v>
      </c>
      <c r="L357" s="78"/>
      <c r="M357" s="78"/>
      <c r="N357" s="78"/>
      <c r="O357" s="149"/>
    </row>
    <row r="358" spans="1:15" x14ac:dyDescent="0.35">
      <c r="A358" s="212" t="s">
        <v>894</v>
      </c>
      <c r="B358" s="212" t="s">
        <v>895</v>
      </c>
      <c r="C358" s="212" t="s">
        <v>709</v>
      </c>
      <c r="D358" s="212" t="s">
        <v>710</v>
      </c>
      <c r="E358" s="212" t="s">
        <v>383</v>
      </c>
      <c r="F358" s="212" t="s">
        <v>384</v>
      </c>
      <c r="G358" s="212" t="s">
        <v>919</v>
      </c>
      <c r="H358" s="212" t="s">
        <v>180</v>
      </c>
      <c r="I358" s="213">
        <v>27002.84</v>
      </c>
      <c r="J358" s="204"/>
      <c r="K358" s="214" t="s">
        <v>292</v>
      </c>
      <c r="L358" s="78"/>
      <c r="M358" s="78"/>
      <c r="N358" s="78"/>
      <c r="O358" s="149"/>
    </row>
    <row r="359" spans="1:15" x14ac:dyDescent="0.35">
      <c r="A359" s="212" t="s">
        <v>894</v>
      </c>
      <c r="B359" s="212" t="s">
        <v>895</v>
      </c>
      <c r="C359" s="212" t="s">
        <v>709</v>
      </c>
      <c r="D359" s="212" t="s">
        <v>710</v>
      </c>
      <c r="E359" s="212" t="s">
        <v>383</v>
      </c>
      <c r="F359" s="212" t="s">
        <v>384</v>
      </c>
      <c r="G359" s="212" t="s">
        <v>920</v>
      </c>
      <c r="H359" s="212" t="s">
        <v>178</v>
      </c>
      <c r="I359" s="213">
        <v>219209.14</v>
      </c>
      <c r="J359" s="204"/>
      <c r="K359" s="214" t="s">
        <v>292</v>
      </c>
      <c r="L359" s="78"/>
      <c r="M359" s="78"/>
      <c r="N359" s="78"/>
      <c r="O359" s="149"/>
    </row>
    <row r="360" spans="1:15" x14ac:dyDescent="0.35">
      <c r="A360" s="212" t="s">
        <v>894</v>
      </c>
      <c r="B360" s="212" t="s">
        <v>895</v>
      </c>
      <c r="C360" s="212" t="s">
        <v>709</v>
      </c>
      <c r="D360" s="212" t="s">
        <v>710</v>
      </c>
      <c r="E360" s="212" t="s">
        <v>383</v>
      </c>
      <c r="F360" s="212" t="s">
        <v>384</v>
      </c>
      <c r="G360" s="212" t="s">
        <v>880</v>
      </c>
      <c r="H360" s="212" t="s">
        <v>136</v>
      </c>
      <c r="I360" s="213">
        <v>64483.22</v>
      </c>
      <c r="J360" s="204"/>
      <c r="K360" s="214" t="s">
        <v>292</v>
      </c>
      <c r="L360" s="78"/>
      <c r="M360" s="78"/>
      <c r="N360" s="78"/>
      <c r="O360" s="149"/>
    </row>
    <row r="361" spans="1:15" x14ac:dyDescent="0.35">
      <c r="A361" s="212" t="s">
        <v>894</v>
      </c>
      <c r="B361" s="212" t="s">
        <v>895</v>
      </c>
      <c r="C361" s="212" t="s">
        <v>709</v>
      </c>
      <c r="D361" s="212" t="s">
        <v>710</v>
      </c>
      <c r="E361" s="212" t="s">
        <v>383</v>
      </c>
      <c r="F361" s="212" t="s">
        <v>384</v>
      </c>
      <c r="G361" s="212" t="s">
        <v>881</v>
      </c>
      <c r="H361" s="212" t="s">
        <v>182</v>
      </c>
      <c r="I361" s="213">
        <v>32956.6</v>
      </c>
      <c r="J361" s="204"/>
      <c r="K361" s="214" t="s">
        <v>292</v>
      </c>
      <c r="L361" s="78"/>
      <c r="M361" s="78"/>
      <c r="N361" s="78"/>
      <c r="O361" s="149"/>
    </row>
    <row r="362" spans="1:15" x14ac:dyDescent="0.35">
      <c r="A362" s="212" t="s">
        <v>894</v>
      </c>
      <c r="B362" s="212" t="s">
        <v>895</v>
      </c>
      <c r="C362" s="212" t="s">
        <v>709</v>
      </c>
      <c r="D362" s="212" t="s">
        <v>710</v>
      </c>
      <c r="E362" s="212" t="s">
        <v>383</v>
      </c>
      <c r="F362" s="212" t="s">
        <v>384</v>
      </c>
      <c r="G362" s="212" t="s">
        <v>921</v>
      </c>
      <c r="H362" s="212" t="s">
        <v>184</v>
      </c>
      <c r="I362" s="213">
        <v>26488.26</v>
      </c>
      <c r="J362" s="204"/>
      <c r="K362" s="214" t="s">
        <v>292</v>
      </c>
      <c r="L362" s="78"/>
      <c r="M362" s="78"/>
      <c r="N362" s="78"/>
      <c r="O362" s="149"/>
    </row>
    <row r="363" spans="1:15" x14ac:dyDescent="0.35">
      <c r="A363" s="212" t="s">
        <v>894</v>
      </c>
      <c r="B363" s="212" t="s">
        <v>895</v>
      </c>
      <c r="C363" s="212" t="s">
        <v>709</v>
      </c>
      <c r="D363" s="212" t="s">
        <v>710</v>
      </c>
      <c r="E363" s="212" t="s">
        <v>383</v>
      </c>
      <c r="F363" s="212" t="s">
        <v>384</v>
      </c>
      <c r="G363" s="212" t="s">
        <v>882</v>
      </c>
      <c r="H363" s="212" t="s">
        <v>186</v>
      </c>
      <c r="I363" s="213">
        <v>38716.519999999997</v>
      </c>
      <c r="J363" s="204"/>
      <c r="K363" s="214" t="s">
        <v>292</v>
      </c>
      <c r="L363" s="78"/>
      <c r="M363" s="78"/>
      <c r="N363" s="78"/>
      <c r="O363" s="149"/>
    </row>
    <row r="364" spans="1:15" x14ac:dyDescent="0.35">
      <c r="A364" s="212" t="s">
        <v>894</v>
      </c>
      <c r="B364" s="212" t="s">
        <v>895</v>
      </c>
      <c r="C364" s="212" t="s">
        <v>709</v>
      </c>
      <c r="D364" s="212" t="s">
        <v>710</v>
      </c>
      <c r="E364" s="212" t="s">
        <v>383</v>
      </c>
      <c r="F364" s="212" t="s">
        <v>384</v>
      </c>
      <c r="G364" s="212" t="s">
        <v>883</v>
      </c>
      <c r="H364" s="212" t="s">
        <v>134</v>
      </c>
      <c r="I364" s="213">
        <v>23679.7</v>
      </c>
      <c r="J364" s="204"/>
      <c r="K364" s="214" t="s">
        <v>292</v>
      </c>
      <c r="L364" s="78"/>
      <c r="M364" s="78"/>
      <c r="N364" s="78"/>
      <c r="O364" s="149"/>
    </row>
    <row r="365" spans="1:15" x14ac:dyDescent="0.35">
      <c r="A365" s="212" t="s">
        <v>894</v>
      </c>
      <c r="B365" s="212" t="s">
        <v>895</v>
      </c>
      <c r="C365" s="212" t="s">
        <v>709</v>
      </c>
      <c r="D365" s="212" t="s">
        <v>710</v>
      </c>
      <c r="E365" s="212" t="s">
        <v>383</v>
      </c>
      <c r="F365" s="212" t="s">
        <v>384</v>
      </c>
      <c r="G365" s="212" t="s">
        <v>922</v>
      </c>
      <c r="H365" s="212" t="s">
        <v>923</v>
      </c>
      <c r="I365" s="213">
        <v>7369.72</v>
      </c>
      <c r="J365" s="204"/>
      <c r="K365" s="214" t="s">
        <v>292</v>
      </c>
      <c r="L365" s="78"/>
      <c r="M365" s="78"/>
      <c r="N365" s="78"/>
      <c r="O365" s="149"/>
    </row>
    <row r="366" spans="1:15" x14ac:dyDescent="0.35">
      <c r="A366" s="212" t="s">
        <v>894</v>
      </c>
      <c r="B366" s="212" t="s">
        <v>895</v>
      </c>
      <c r="C366" s="212" t="s">
        <v>709</v>
      </c>
      <c r="D366" s="212" t="s">
        <v>710</v>
      </c>
      <c r="E366" s="212" t="s">
        <v>383</v>
      </c>
      <c r="F366" s="212" t="s">
        <v>384</v>
      </c>
      <c r="G366" s="212" t="s">
        <v>900</v>
      </c>
      <c r="H366" s="212" t="s">
        <v>238</v>
      </c>
      <c r="I366" s="213">
        <v>17547.68</v>
      </c>
      <c r="J366" s="204"/>
      <c r="K366" s="214" t="s">
        <v>292</v>
      </c>
      <c r="L366" s="78"/>
      <c r="M366" s="78"/>
      <c r="N366" s="78"/>
      <c r="O366" s="149"/>
    </row>
    <row r="367" spans="1:15" x14ac:dyDescent="0.35">
      <c r="A367" s="212" t="s">
        <v>894</v>
      </c>
      <c r="B367" s="212" t="s">
        <v>895</v>
      </c>
      <c r="C367" s="212" t="s">
        <v>709</v>
      </c>
      <c r="D367" s="212" t="s">
        <v>710</v>
      </c>
      <c r="E367" s="212" t="s">
        <v>383</v>
      </c>
      <c r="F367" s="212" t="s">
        <v>384</v>
      </c>
      <c r="G367" s="212" t="s">
        <v>662</v>
      </c>
      <c r="H367" s="212" t="s">
        <v>243</v>
      </c>
      <c r="I367" s="213">
        <v>35288.74</v>
      </c>
      <c r="J367" s="204"/>
      <c r="K367" s="214" t="s">
        <v>292</v>
      </c>
      <c r="L367" s="78"/>
      <c r="M367" s="78"/>
      <c r="N367" s="78"/>
      <c r="O367" s="149"/>
    </row>
    <row r="368" spans="1:15" x14ac:dyDescent="0.35">
      <c r="A368" s="212" t="s">
        <v>894</v>
      </c>
      <c r="B368" s="212" t="s">
        <v>895</v>
      </c>
      <c r="C368" s="212" t="s">
        <v>709</v>
      </c>
      <c r="D368" s="212" t="s">
        <v>710</v>
      </c>
      <c r="E368" s="212" t="s">
        <v>383</v>
      </c>
      <c r="F368" s="212" t="s">
        <v>384</v>
      </c>
      <c r="G368" s="212" t="s">
        <v>924</v>
      </c>
      <c r="H368" s="212" t="s">
        <v>245</v>
      </c>
      <c r="I368" s="213">
        <v>27940.080000000002</v>
      </c>
      <c r="J368" s="204"/>
      <c r="K368" s="214" t="s">
        <v>292</v>
      </c>
      <c r="L368" s="78"/>
      <c r="M368" s="78"/>
      <c r="N368" s="78"/>
      <c r="O368" s="149"/>
    </row>
    <row r="369" spans="1:15" x14ac:dyDescent="0.35">
      <c r="A369" s="212" t="s">
        <v>894</v>
      </c>
      <c r="B369" s="212" t="s">
        <v>895</v>
      </c>
      <c r="C369" s="212" t="s">
        <v>709</v>
      </c>
      <c r="D369" s="212" t="s">
        <v>710</v>
      </c>
      <c r="E369" s="212" t="s">
        <v>383</v>
      </c>
      <c r="F369" s="212" t="s">
        <v>384</v>
      </c>
      <c r="G369" s="212" t="s">
        <v>925</v>
      </c>
      <c r="H369" s="212" t="s">
        <v>104</v>
      </c>
      <c r="I369" s="213">
        <v>42421.440000000002</v>
      </c>
      <c r="J369" s="204"/>
      <c r="K369" s="214" t="s">
        <v>292</v>
      </c>
      <c r="L369" s="78"/>
      <c r="M369" s="78"/>
      <c r="N369" s="78"/>
      <c r="O369" s="149"/>
    </row>
    <row r="370" spans="1:15" x14ac:dyDescent="0.35">
      <c r="A370" s="212" t="s">
        <v>894</v>
      </c>
      <c r="B370" s="212" t="s">
        <v>895</v>
      </c>
      <c r="C370" s="212" t="s">
        <v>709</v>
      </c>
      <c r="D370" s="212" t="s">
        <v>710</v>
      </c>
      <c r="E370" s="212" t="s">
        <v>383</v>
      </c>
      <c r="F370" s="212" t="s">
        <v>384</v>
      </c>
      <c r="G370" s="212" t="s">
        <v>906</v>
      </c>
      <c r="H370" s="212" t="s">
        <v>167</v>
      </c>
      <c r="I370" s="213">
        <v>41990.02</v>
      </c>
      <c r="J370" s="204"/>
      <c r="K370" s="214" t="s">
        <v>292</v>
      </c>
      <c r="L370" s="78"/>
      <c r="M370" s="78"/>
      <c r="N370" s="78"/>
      <c r="O370" s="149"/>
    </row>
    <row r="371" spans="1:15" x14ac:dyDescent="0.35">
      <c r="A371" s="212" t="s">
        <v>894</v>
      </c>
      <c r="B371" s="212" t="s">
        <v>895</v>
      </c>
      <c r="C371" s="212" t="s">
        <v>709</v>
      </c>
      <c r="D371" s="212" t="s">
        <v>710</v>
      </c>
      <c r="E371" s="212" t="s">
        <v>383</v>
      </c>
      <c r="F371" s="212" t="s">
        <v>384</v>
      </c>
      <c r="G371" s="212" t="s">
        <v>901</v>
      </c>
      <c r="H371" s="212" t="s">
        <v>213</v>
      </c>
      <c r="I371" s="213">
        <v>55759.38</v>
      </c>
      <c r="J371" s="204"/>
      <c r="K371" s="214" t="s">
        <v>292</v>
      </c>
      <c r="L371" s="78"/>
      <c r="M371" s="78"/>
      <c r="N371" s="78"/>
      <c r="O371" s="149"/>
    </row>
    <row r="372" spans="1:15" x14ac:dyDescent="0.35">
      <c r="A372" s="212" t="s">
        <v>894</v>
      </c>
      <c r="B372" s="212" t="s">
        <v>895</v>
      </c>
      <c r="C372" s="212" t="s">
        <v>709</v>
      </c>
      <c r="D372" s="212" t="s">
        <v>710</v>
      </c>
      <c r="E372" s="212" t="s">
        <v>383</v>
      </c>
      <c r="F372" s="212" t="s">
        <v>384</v>
      </c>
      <c r="G372" s="212" t="s">
        <v>926</v>
      </c>
      <c r="H372" s="212" t="s">
        <v>927</v>
      </c>
      <c r="I372" s="213">
        <v>23967.5</v>
      </c>
      <c r="J372" s="204"/>
      <c r="K372" s="214" t="s">
        <v>292</v>
      </c>
      <c r="L372" s="78"/>
      <c r="M372" s="78"/>
      <c r="N372" s="78"/>
      <c r="O372" s="149"/>
    </row>
    <row r="373" spans="1:15" x14ac:dyDescent="0.35">
      <c r="A373" s="212" t="s">
        <v>894</v>
      </c>
      <c r="B373" s="212" t="s">
        <v>895</v>
      </c>
      <c r="C373" s="212" t="s">
        <v>709</v>
      </c>
      <c r="D373" s="212" t="s">
        <v>710</v>
      </c>
      <c r="E373" s="212" t="s">
        <v>383</v>
      </c>
      <c r="F373" s="212" t="s">
        <v>384</v>
      </c>
      <c r="G373" s="212" t="s">
        <v>928</v>
      </c>
      <c r="H373" s="212" t="s">
        <v>929</v>
      </c>
      <c r="I373" s="213">
        <v>11409.2</v>
      </c>
      <c r="J373" s="204"/>
      <c r="K373" s="214" t="s">
        <v>292</v>
      </c>
      <c r="L373" s="78"/>
      <c r="M373" s="78"/>
      <c r="N373" s="78"/>
      <c r="O373" s="149"/>
    </row>
    <row r="374" spans="1:15" x14ac:dyDescent="0.35">
      <c r="A374" s="212" t="s">
        <v>894</v>
      </c>
      <c r="B374" s="212" t="s">
        <v>895</v>
      </c>
      <c r="C374" s="212" t="s">
        <v>709</v>
      </c>
      <c r="D374" s="212" t="s">
        <v>710</v>
      </c>
      <c r="E374" s="212" t="s">
        <v>383</v>
      </c>
      <c r="F374" s="212" t="s">
        <v>384</v>
      </c>
      <c r="G374" s="212" t="s">
        <v>930</v>
      </c>
      <c r="H374" s="212" t="s">
        <v>200</v>
      </c>
      <c r="I374" s="213">
        <v>69980.600000000006</v>
      </c>
      <c r="J374" s="204"/>
      <c r="K374" s="214" t="s">
        <v>292</v>
      </c>
      <c r="L374" s="78"/>
      <c r="M374" s="78"/>
      <c r="N374" s="78"/>
      <c r="O374" s="149"/>
    </row>
    <row r="375" spans="1:15" x14ac:dyDescent="0.35">
      <c r="A375" s="212" t="s">
        <v>894</v>
      </c>
      <c r="B375" s="212" t="s">
        <v>895</v>
      </c>
      <c r="C375" s="212" t="s">
        <v>709</v>
      </c>
      <c r="D375" s="212" t="s">
        <v>710</v>
      </c>
      <c r="E375" s="212" t="s">
        <v>383</v>
      </c>
      <c r="F375" s="212" t="s">
        <v>384</v>
      </c>
      <c r="G375" s="212" t="s">
        <v>890</v>
      </c>
      <c r="H375" s="212" t="s">
        <v>191</v>
      </c>
      <c r="I375" s="213">
        <v>82591.73</v>
      </c>
      <c r="J375" s="204"/>
      <c r="K375" s="214" t="s">
        <v>292</v>
      </c>
      <c r="L375" s="78"/>
      <c r="M375" s="78"/>
      <c r="N375" s="78"/>
      <c r="O375" s="149"/>
    </row>
    <row r="376" spans="1:15" x14ac:dyDescent="0.35">
      <c r="A376" s="212" t="s">
        <v>894</v>
      </c>
      <c r="B376" s="212" t="s">
        <v>895</v>
      </c>
      <c r="C376" s="212" t="s">
        <v>709</v>
      </c>
      <c r="D376" s="212" t="s">
        <v>710</v>
      </c>
      <c r="E376" s="212" t="s">
        <v>383</v>
      </c>
      <c r="F376" s="212" t="s">
        <v>384</v>
      </c>
      <c r="G376" s="212" t="s">
        <v>931</v>
      </c>
      <c r="H376" s="212" t="s">
        <v>197</v>
      </c>
      <c r="I376" s="213">
        <v>38387.94</v>
      </c>
      <c r="J376" s="204"/>
      <c r="K376" s="214" t="s">
        <v>292</v>
      </c>
      <c r="L376" s="78"/>
      <c r="M376" s="78"/>
      <c r="N376" s="78"/>
      <c r="O376" s="149"/>
    </row>
    <row r="377" spans="1:15" x14ac:dyDescent="0.35">
      <c r="A377" s="212" t="s">
        <v>894</v>
      </c>
      <c r="B377" s="212" t="s">
        <v>895</v>
      </c>
      <c r="C377" s="212" t="s">
        <v>709</v>
      </c>
      <c r="D377" s="212" t="s">
        <v>710</v>
      </c>
      <c r="E377" s="212" t="s">
        <v>383</v>
      </c>
      <c r="F377" s="212" t="s">
        <v>384</v>
      </c>
      <c r="G377" s="212" t="s">
        <v>932</v>
      </c>
      <c r="H377" s="212" t="s">
        <v>202</v>
      </c>
      <c r="I377" s="213">
        <v>27172.14</v>
      </c>
      <c r="J377" s="204"/>
      <c r="K377" s="214" t="s">
        <v>292</v>
      </c>
      <c r="L377" s="78"/>
      <c r="M377" s="78"/>
      <c r="N377" s="78"/>
      <c r="O377" s="149"/>
    </row>
    <row r="378" spans="1:15" x14ac:dyDescent="0.35">
      <c r="A378" s="212" t="s">
        <v>894</v>
      </c>
      <c r="B378" s="212" t="s">
        <v>895</v>
      </c>
      <c r="C378" s="212" t="s">
        <v>709</v>
      </c>
      <c r="D378" s="212" t="s">
        <v>710</v>
      </c>
      <c r="E378" s="212" t="s">
        <v>383</v>
      </c>
      <c r="F378" s="212" t="s">
        <v>384</v>
      </c>
      <c r="G378" s="212" t="s">
        <v>565</v>
      </c>
      <c r="H378" s="212" t="s">
        <v>204</v>
      </c>
      <c r="I378" s="213">
        <v>29658.62</v>
      </c>
      <c r="J378" s="204"/>
      <c r="K378" s="214" t="s">
        <v>292</v>
      </c>
      <c r="L378" s="78"/>
      <c r="M378" s="78"/>
      <c r="N378" s="78"/>
      <c r="O378" s="149"/>
    </row>
    <row r="379" spans="1:15" x14ac:dyDescent="0.35">
      <c r="A379" s="212" t="s">
        <v>894</v>
      </c>
      <c r="B379" s="212" t="s">
        <v>895</v>
      </c>
      <c r="C379" s="212" t="s">
        <v>709</v>
      </c>
      <c r="D379" s="212" t="s">
        <v>710</v>
      </c>
      <c r="E379" s="212" t="s">
        <v>383</v>
      </c>
      <c r="F379" s="212" t="s">
        <v>384</v>
      </c>
      <c r="G379" s="212" t="s">
        <v>885</v>
      </c>
      <c r="H379" s="212" t="s">
        <v>886</v>
      </c>
      <c r="I379" s="213">
        <v>4921.9399999999996</v>
      </c>
      <c r="J379" s="204"/>
      <c r="K379" s="214" t="s">
        <v>292</v>
      </c>
      <c r="L379" s="78"/>
      <c r="M379" s="78"/>
      <c r="N379" s="78"/>
      <c r="O379" s="149"/>
    </row>
    <row r="380" spans="1:15" x14ac:dyDescent="0.35">
      <c r="A380" s="212" t="s">
        <v>894</v>
      </c>
      <c r="B380" s="212" t="s">
        <v>895</v>
      </c>
      <c r="C380" s="212" t="s">
        <v>709</v>
      </c>
      <c r="D380" s="212" t="s">
        <v>710</v>
      </c>
      <c r="E380" s="212" t="s">
        <v>383</v>
      </c>
      <c r="F380" s="212" t="s">
        <v>384</v>
      </c>
      <c r="G380" s="212" t="s">
        <v>887</v>
      </c>
      <c r="H380" s="212" t="s">
        <v>91</v>
      </c>
      <c r="I380" s="213">
        <v>45259.5</v>
      </c>
      <c r="J380" s="204"/>
      <c r="K380" s="214" t="s">
        <v>292</v>
      </c>
      <c r="L380" s="78"/>
      <c r="M380" s="78"/>
      <c r="N380" s="78"/>
      <c r="O380" s="149"/>
    </row>
    <row r="381" spans="1:15" x14ac:dyDescent="0.35">
      <c r="A381" s="212" t="s">
        <v>894</v>
      </c>
      <c r="B381" s="212" t="s">
        <v>895</v>
      </c>
      <c r="C381" s="212" t="s">
        <v>709</v>
      </c>
      <c r="D381" s="212" t="s">
        <v>710</v>
      </c>
      <c r="E381" s="212" t="s">
        <v>383</v>
      </c>
      <c r="F381" s="212" t="s">
        <v>384</v>
      </c>
      <c r="G381" s="212" t="s">
        <v>933</v>
      </c>
      <c r="H381" s="212" t="s">
        <v>206</v>
      </c>
      <c r="I381" s="213">
        <v>33402.36</v>
      </c>
      <c r="J381" s="204"/>
      <c r="K381" s="214" t="s">
        <v>292</v>
      </c>
      <c r="L381" s="78"/>
      <c r="M381" s="78"/>
      <c r="N381" s="78"/>
      <c r="O381" s="149"/>
    </row>
    <row r="382" spans="1:15" x14ac:dyDescent="0.35">
      <c r="A382" s="212" t="s">
        <v>894</v>
      </c>
      <c r="B382" s="212" t="s">
        <v>895</v>
      </c>
      <c r="C382" s="212" t="s">
        <v>709</v>
      </c>
      <c r="D382" s="212" t="s">
        <v>710</v>
      </c>
      <c r="E382" s="212" t="s">
        <v>383</v>
      </c>
      <c r="F382" s="212" t="s">
        <v>384</v>
      </c>
      <c r="G382" s="212" t="s">
        <v>934</v>
      </c>
      <c r="H382" s="212" t="s">
        <v>132</v>
      </c>
      <c r="I382" s="213">
        <v>31212.12</v>
      </c>
      <c r="J382" s="204"/>
      <c r="K382" s="214" t="s">
        <v>292</v>
      </c>
      <c r="L382" s="78"/>
      <c r="M382" s="78"/>
      <c r="N382" s="78"/>
      <c r="O382" s="149"/>
    </row>
    <row r="383" spans="1:15" x14ac:dyDescent="0.35">
      <c r="A383" s="212" t="s">
        <v>894</v>
      </c>
      <c r="B383" s="212" t="s">
        <v>895</v>
      </c>
      <c r="C383" s="212" t="s">
        <v>709</v>
      </c>
      <c r="D383" s="212" t="s">
        <v>710</v>
      </c>
      <c r="E383" s="212" t="s">
        <v>383</v>
      </c>
      <c r="F383" s="212" t="s">
        <v>384</v>
      </c>
      <c r="G383" s="212" t="s">
        <v>935</v>
      </c>
      <c r="H383" s="212" t="s">
        <v>211</v>
      </c>
      <c r="I383" s="213">
        <v>50862.76</v>
      </c>
      <c r="J383" s="204"/>
      <c r="K383" s="214" t="s">
        <v>292</v>
      </c>
      <c r="L383" s="78"/>
      <c r="M383" s="78"/>
      <c r="N383" s="78"/>
      <c r="O383" s="149"/>
    </row>
    <row r="384" spans="1:15" x14ac:dyDescent="0.35">
      <c r="A384" s="212" t="s">
        <v>894</v>
      </c>
      <c r="B384" s="212" t="s">
        <v>895</v>
      </c>
      <c r="C384" s="212" t="s">
        <v>709</v>
      </c>
      <c r="D384" s="212" t="s">
        <v>710</v>
      </c>
      <c r="E384" s="212" t="s">
        <v>383</v>
      </c>
      <c r="F384" s="212" t="s">
        <v>384</v>
      </c>
      <c r="G384" s="212" t="s">
        <v>936</v>
      </c>
      <c r="H384" s="212" t="s">
        <v>129</v>
      </c>
      <c r="I384" s="213">
        <v>33973.019999999997</v>
      </c>
      <c r="J384" s="204"/>
      <c r="K384" s="214" t="s">
        <v>292</v>
      </c>
      <c r="L384" s="78"/>
      <c r="M384" s="78"/>
      <c r="N384" s="78"/>
      <c r="O384" s="149"/>
    </row>
    <row r="385" spans="1:15" x14ac:dyDescent="0.35">
      <c r="A385" s="212" t="s">
        <v>894</v>
      </c>
      <c r="B385" s="212" t="s">
        <v>895</v>
      </c>
      <c r="C385" s="212" t="s">
        <v>709</v>
      </c>
      <c r="D385" s="212" t="s">
        <v>710</v>
      </c>
      <c r="E385" s="212" t="s">
        <v>383</v>
      </c>
      <c r="F385" s="212" t="s">
        <v>384</v>
      </c>
      <c r="G385" s="212" t="s">
        <v>888</v>
      </c>
      <c r="H385" s="212" t="s">
        <v>208</v>
      </c>
      <c r="I385" s="213">
        <v>53806.12</v>
      </c>
      <c r="J385" s="204"/>
      <c r="K385" s="214" t="s">
        <v>292</v>
      </c>
      <c r="L385" s="78"/>
      <c r="M385" s="78"/>
      <c r="N385" s="78"/>
      <c r="O385" s="149"/>
    </row>
    <row r="386" spans="1:15" x14ac:dyDescent="0.35">
      <c r="A386" s="212" t="s">
        <v>894</v>
      </c>
      <c r="B386" s="212" t="s">
        <v>895</v>
      </c>
      <c r="C386" s="212" t="s">
        <v>709</v>
      </c>
      <c r="D386" s="212" t="s">
        <v>710</v>
      </c>
      <c r="E386" s="212" t="s">
        <v>383</v>
      </c>
      <c r="F386" s="212" t="s">
        <v>384</v>
      </c>
      <c r="G386" s="212" t="s">
        <v>891</v>
      </c>
      <c r="H386" s="212" t="s">
        <v>194</v>
      </c>
      <c r="I386" s="213">
        <v>12501.44</v>
      </c>
      <c r="J386" s="204"/>
      <c r="K386" s="214" t="s">
        <v>292</v>
      </c>
      <c r="L386" s="78"/>
      <c r="M386" s="78"/>
      <c r="N386" s="78"/>
      <c r="O386" s="149"/>
    </row>
    <row r="387" spans="1:15" x14ac:dyDescent="0.35">
      <c r="A387" s="212" t="s">
        <v>894</v>
      </c>
      <c r="B387" s="212" t="s">
        <v>895</v>
      </c>
      <c r="C387" s="212" t="s">
        <v>709</v>
      </c>
      <c r="D387" s="212" t="s">
        <v>710</v>
      </c>
      <c r="E387" s="212" t="s">
        <v>383</v>
      </c>
      <c r="F387" s="212" t="s">
        <v>384</v>
      </c>
      <c r="G387" s="212" t="s">
        <v>937</v>
      </c>
      <c r="H387" s="212" t="s">
        <v>247</v>
      </c>
      <c r="I387" s="213">
        <v>36165.06</v>
      </c>
      <c r="J387" s="204"/>
      <c r="K387" s="214" t="s">
        <v>292</v>
      </c>
      <c r="L387" s="78"/>
      <c r="M387" s="78"/>
      <c r="N387" s="78"/>
      <c r="O387" s="149"/>
    </row>
    <row r="388" spans="1:15" x14ac:dyDescent="0.35">
      <c r="A388" s="212" t="s">
        <v>894</v>
      </c>
      <c r="B388" s="212" t="s">
        <v>895</v>
      </c>
      <c r="C388" s="212" t="s">
        <v>709</v>
      </c>
      <c r="D388" s="212" t="s">
        <v>710</v>
      </c>
      <c r="E388" s="212" t="s">
        <v>383</v>
      </c>
      <c r="F388" s="212" t="s">
        <v>384</v>
      </c>
      <c r="G388" s="212" t="s">
        <v>889</v>
      </c>
      <c r="H388" s="212" t="s">
        <v>236</v>
      </c>
      <c r="I388" s="213">
        <v>33536.5</v>
      </c>
      <c r="J388" s="204"/>
      <c r="K388" s="214" t="s">
        <v>292</v>
      </c>
      <c r="L388" s="78"/>
      <c r="M388" s="78"/>
      <c r="N388" s="78"/>
      <c r="O388" s="149"/>
    </row>
    <row r="389" spans="1:15" x14ac:dyDescent="0.35">
      <c r="A389" s="212" t="s">
        <v>894</v>
      </c>
      <c r="B389" s="212" t="s">
        <v>895</v>
      </c>
      <c r="C389" s="212" t="s">
        <v>709</v>
      </c>
      <c r="D389" s="212" t="s">
        <v>710</v>
      </c>
      <c r="E389" s="212" t="s">
        <v>383</v>
      </c>
      <c r="F389" s="212" t="s">
        <v>384</v>
      </c>
      <c r="G389" s="212" t="s">
        <v>938</v>
      </c>
      <c r="H389" s="212" t="s">
        <v>939</v>
      </c>
      <c r="I389" s="213">
        <v>38651.599999999999</v>
      </c>
      <c r="J389" s="204"/>
      <c r="K389" s="214" t="s">
        <v>292</v>
      </c>
      <c r="L389" s="78"/>
      <c r="M389" s="78"/>
      <c r="N389" s="78"/>
      <c r="O389" s="149"/>
    </row>
    <row r="390" spans="1:15" x14ac:dyDescent="0.35">
      <c r="A390" s="212" t="s">
        <v>894</v>
      </c>
      <c r="B390" s="212" t="s">
        <v>895</v>
      </c>
      <c r="C390" s="212" t="s">
        <v>709</v>
      </c>
      <c r="D390" s="212" t="s">
        <v>710</v>
      </c>
      <c r="E390" s="212" t="s">
        <v>383</v>
      </c>
      <c r="F390" s="212" t="s">
        <v>384</v>
      </c>
      <c r="G390" s="212" t="s">
        <v>554</v>
      </c>
      <c r="H390" s="212" t="s">
        <v>249</v>
      </c>
      <c r="I390" s="213">
        <v>66373.56</v>
      </c>
      <c r="J390" s="204"/>
      <c r="K390" s="214" t="s">
        <v>292</v>
      </c>
      <c r="L390" s="78"/>
      <c r="M390" s="78"/>
      <c r="N390" s="78"/>
      <c r="O390" s="149"/>
    </row>
    <row r="391" spans="1:15" x14ac:dyDescent="0.35">
      <c r="A391" s="212" t="s">
        <v>894</v>
      </c>
      <c r="B391" s="212" t="s">
        <v>895</v>
      </c>
      <c r="C391" s="212" t="s">
        <v>709</v>
      </c>
      <c r="D391" s="212" t="s">
        <v>710</v>
      </c>
      <c r="E391" s="212" t="s">
        <v>383</v>
      </c>
      <c r="F391" s="212" t="s">
        <v>384</v>
      </c>
      <c r="G391" s="212" t="s">
        <v>940</v>
      </c>
      <c r="H391" s="212" t="s">
        <v>84</v>
      </c>
      <c r="I391" s="213">
        <v>74651.86</v>
      </c>
      <c r="J391" s="204"/>
      <c r="K391" s="214" t="s">
        <v>292</v>
      </c>
      <c r="L391" s="78"/>
      <c r="M391" s="78"/>
      <c r="N391" s="78"/>
      <c r="O391" s="149"/>
    </row>
    <row r="392" spans="1:15" x14ac:dyDescent="0.35">
      <c r="A392" s="212" t="s">
        <v>894</v>
      </c>
      <c r="B392" s="212" t="s">
        <v>895</v>
      </c>
      <c r="C392" s="212" t="s">
        <v>709</v>
      </c>
      <c r="D392" s="212" t="s">
        <v>710</v>
      </c>
      <c r="E392" s="212" t="s">
        <v>383</v>
      </c>
      <c r="F392" s="212" t="s">
        <v>384</v>
      </c>
      <c r="G392" s="212" t="s">
        <v>941</v>
      </c>
      <c r="H392" s="212" t="s">
        <v>942</v>
      </c>
      <c r="I392" s="213">
        <v>76157.899999999994</v>
      </c>
      <c r="J392" s="204"/>
      <c r="K392" s="214" t="s">
        <v>292</v>
      </c>
      <c r="L392" s="78"/>
      <c r="M392" s="78"/>
      <c r="N392" s="78"/>
      <c r="O392" s="149"/>
    </row>
    <row r="393" spans="1:15" x14ac:dyDescent="0.35">
      <c r="A393" s="212" t="s">
        <v>894</v>
      </c>
      <c r="B393" s="212" t="s">
        <v>895</v>
      </c>
      <c r="C393" s="212" t="s">
        <v>709</v>
      </c>
      <c r="D393" s="212" t="s">
        <v>710</v>
      </c>
      <c r="E393" s="212" t="s">
        <v>297</v>
      </c>
      <c r="F393" s="212" t="s">
        <v>298</v>
      </c>
      <c r="G393" s="212" t="s">
        <v>81</v>
      </c>
      <c r="H393" s="212" t="s">
        <v>328</v>
      </c>
      <c r="I393" s="213">
        <v>162139.85</v>
      </c>
      <c r="J393" s="204"/>
      <c r="K393" s="214" t="s">
        <v>292</v>
      </c>
      <c r="L393" s="78"/>
      <c r="M393" s="78"/>
      <c r="N393" s="78"/>
      <c r="O393" s="149"/>
    </row>
    <row r="394" spans="1:15" x14ac:dyDescent="0.35">
      <c r="A394" s="212" t="s">
        <v>894</v>
      </c>
      <c r="B394" s="212" t="s">
        <v>895</v>
      </c>
      <c r="C394" s="212" t="s">
        <v>709</v>
      </c>
      <c r="D394" s="212" t="s">
        <v>710</v>
      </c>
      <c r="E394" s="212" t="s">
        <v>297</v>
      </c>
      <c r="F394" s="212" t="s">
        <v>298</v>
      </c>
      <c r="G394" s="212" t="s">
        <v>943</v>
      </c>
      <c r="H394" s="212" t="s">
        <v>944</v>
      </c>
      <c r="I394" s="213">
        <v>49714.83</v>
      </c>
      <c r="J394" s="204"/>
      <c r="K394" s="214" t="s">
        <v>292</v>
      </c>
      <c r="L394" s="78"/>
      <c r="M394" s="78"/>
      <c r="N394" s="78"/>
      <c r="O394" s="149"/>
    </row>
    <row r="395" spans="1:15" x14ac:dyDescent="0.35">
      <c r="A395" s="212" t="s">
        <v>894</v>
      </c>
      <c r="B395" s="212" t="s">
        <v>895</v>
      </c>
      <c r="C395" s="212" t="s">
        <v>709</v>
      </c>
      <c r="D395" s="212" t="s">
        <v>710</v>
      </c>
      <c r="E395" s="212" t="s">
        <v>297</v>
      </c>
      <c r="F395" s="212" t="s">
        <v>298</v>
      </c>
      <c r="G395" s="212" t="s">
        <v>925</v>
      </c>
      <c r="H395" s="212" t="s">
        <v>104</v>
      </c>
      <c r="I395" s="213">
        <v>10651</v>
      </c>
      <c r="J395" s="204"/>
      <c r="K395" s="214" t="s">
        <v>292</v>
      </c>
      <c r="L395" s="78"/>
      <c r="M395" s="78"/>
      <c r="N395" s="78"/>
      <c r="O395" s="149"/>
    </row>
    <row r="396" spans="1:15" x14ac:dyDescent="0.35">
      <c r="A396" s="212" t="s">
        <v>894</v>
      </c>
      <c r="B396" s="212" t="s">
        <v>895</v>
      </c>
      <c r="C396" s="212" t="s">
        <v>709</v>
      </c>
      <c r="D396" s="212" t="s">
        <v>710</v>
      </c>
      <c r="E396" s="212" t="s">
        <v>297</v>
      </c>
      <c r="F396" s="212" t="s">
        <v>298</v>
      </c>
      <c r="G396" s="212" t="s">
        <v>926</v>
      </c>
      <c r="H396" s="212" t="s">
        <v>927</v>
      </c>
      <c r="I396" s="213">
        <v>7237</v>
      </c>
      <c r="J396" s="204"/>
      <c r="K396" s="214" t="s">
        <v>292</v>
      </c>
      <c r="L396" s="78"/>
      <c r="M396" s="78"/>
      <c r="N396" s="78"/>
      <c r="O396" s="149"/>
    </row>
    <row r="397" spans="1:15" x14ac:dyDescent="0.35">
      <c r="A397" s="212" t="s">
        <v>894</v>
      </c>
      <c r="B397" s="212" t="s">
        <v>895</v>
      </c>
      <c r="C397" s="212" t="s">
        <v>709</v>
      </c>
      <c r="D397" s="212" t="s">
        <v>710</v>
      </c>
      <c r="E397" s="212" t="s">
        <v>297</v>
      </c>
      <c r="F397" s="212" t="s">
        <v>298</v>
      </c>
      <c r="G397" s="212" t="s">
        <v>945</v>
      </c>
      <c r="H397" s="212" t="s">
        <v>946</v>
      </c>
      <c r="I397" s="213">
        <v>2740.39</v>
      </c>
      <c r="J397" s="204"/>
      <c r="K397" s="214" t="s">
        <v>292</v>
      </c>
      <c r="L397" s="78"/>
      <c r="M397" s="78"/>
      <c r="N397" s="78"/>
      <c r="O397" s="149"/>
    </row>
    <row r="398" spans="1:15" x14ac:dyDescent="0.35">
      <c r="A398" s="212" t="s">
        <v>894</v>
      </c>
      <c r="B398" s="212" t="s">
        <v>895</v>
      </c>
      <c r="C398" s="212" t="s">
        <v>709</v>
      </c>
      <c r="D398" s="212" t="s">
        <v>710</v>
      </c>
      <c r="E398" s="212" t="s">
        <v>814</v>
      </c>
      <c r="F398" s="212" t="s">
        <v>815</v>
      </c>
      <c r="G398" s="212" t="s">
        <v>947</v>
      </c>
      <c r="H398" s="212" t="s">
        <v>161</v>
      </c>
      <c r="I398" s="213">
        <v>15496.8</v>
      </c>
      <c r="J398" s="204"/>
      <c r="K398" s="214" t="s">
        <v>292</v>
      </c>
      <c r="L398" s="78"/>
      <c r="M398" s="78"/>
      <c r="N398" s="78"/>
      <c r="O398" s="149"/>
    </row>
    <row r="399" spans="1:15" x14ac:dyDescent="0.35">
      <c r="A399" s="212" t="s">
        <v>894</v>
      </c>
      <c r="B399" s="212" t="s">
        <v>895</v>
      </c>
      <c r="C399" s="212" t="s">
        <v>709</v>
      </c>
      <c r="D399" s="212" t="s">
        <v>710</v>
      </c>
      <c r="E399" s="212" t="s">
        <v>814</v>
      </c>
      <c r="F399" s="212" t="s">
        <v>815</v>
      </c>
      <c r="G399" s="212" t="s">
        <v>907</v>
      </c>
      <c r="H399" s="212" t="s">
        <v>158</v>
      </c>
      <c r="I399" s="213">
        <v>16562.18</v>
      </c>
      <c r="J399" s="204"/>
      <c r="K399" s="214" t="s">
        <v>292</v>
      </c>
      <c r="L399" s="78"/>
      <c r="M399" s="78"/>
      <c r="N399" s="78"/>
      <c r="O399" s="149"/>
    </row>
    <row r="400" spans="1:15" x14ac:dyDescent="0.35">
      <c r="A400" s="212" t="s">
        <v>894</v>
      </c>
      <c r="B400" s="212" t="s">
        <v>895</v>
      </c>
      <c r="C400" s="212" t="s">
        <v>709</v>
      </c>
      <c r="D400" s="212" t="s">
        <v>710</v>
      </c>
      <c r="E400" s="212" t="s">
        <v>814</v>
      </c>
      <c r="F400" s="212" t="s">
        <v>815</v>
      </c>
      <c r="G400" s="212" t="s">
        <v>908</v>
      </c>
      <c r="H400" s="212" t="s">
        <v>164</v>
      </c>
      <c r="I400" s="213">
        <v>16021.88</v>
      </c>
      <c r="J400" s="204"/>
      <c r="K400" s="214" t="s">
        <v>292</v>
      </c>
      <c r="L400" s="78"/>
      <c r="M400" s="78"/>
      <c r="N400" s="78"/>
      <c r="O400" s="149"/>
    </row>
    <row r="401" spans="1:15" x14ac:dyDescent="0.35">
      <c r="A401" s="212" t="s">
        <v>894</v>
      </c>
      <c r="B401" s="212" t="s">
        <v>895</v>
      </c>
      <c r="C401" s="212" t="s">
        <v>709</v>
      </c>
      <c r="D401" s="212" t="s">
        <v>710</v>
      </c>
      <c r="E401" s="212" t="s">
        <v>814</v>
      </c>
      <c r="F401" s="212" t="s">
        <v>815</v>
      </c>
      <c r="G401" s="212" t="s">
        <v>909</v>
      </c>
      <c r="H401" s="212" t="s">
        <v>910</v>
      </c>
      <c r="I401" s="213">
        <v>11302.24</v>
      </c>
      <c r="J401" s="204"/>
      <c r="K401" s="214" t="s">
        <v>292</v>
      </c>
      <c r="L401" s="78"/>
      <c r="M401" s="78"/>
      <c r="N401" s="78"/>
      <c r="O401" s="149"/>
    </row>
    <row r="402" spans="1:15" x14ac:dyDescent="0.35">
      <c r="A402" s="212" t="s">
        <v>894</v>
      </c>
      <c r="B402" s="212" t="s">
        <v>895</v>
      </c>
      <c r="C402" s="212" t="s">
        <v>709</v>
      </c>
      <c r="D402" s="212" t="s">
        <v>710</v>
      </c>
      <c r="E402" s="212" t="s">
        <v>814</v>
      </c>
      <c r="F402" s="212" t="s">
        <v>815</v>
      </c>
      <c r="G402" s="212" t="s">
        <v>911</v>
      </c>
      <c r="H402" s="212" t="s">
        <v>912</v>
      </c>
      <c r="I402" s="213">
        <v>14360.76</v>
      </c>
      <c r="J402" s="204"/>
      <c r="K402" s="214" t="s">
        <v>292</v>
      </c>
      <c r="L402" s="78"/>
      <c r="M402" s="78"/>
      <c r="N402" s="78"/>
      <c r="O402" s="149"/>
    </row>
    <row r="403" spans="1:15" x14ac:dyDescent="0.35">
      <c r="A403" s="212" t="s">
        <v>894</v>
      </c>
      <c r="B403" s="212" t="s">
        <v>895</v>
      </c>
      <c r="C403" s="212" t="s">
        <v>709</v>
      </c>
      <c r="D403" s="212" t="s">
        <v>710</v>
      </c>
      <c r="E403" s="212" t="s">
        <v>814</v>
      </c>
      <c r="F403" s="212" t="s">
        <v>815</v>
      </c>
      <c r="G403" s="212" t="s">
        <v>913</v>
      </c>
      <c r="H403" s="212" t="s">
        <v>914</v>
      </c>
      <c r="I403" s="213">
        <v>11144.04</v>
      </c>
      <c r="J403" s="204"/>
      <c r="K403" s="214" t="s">
        <v>292</v>
      </c>
      <c r="L403" s="78"/>
      <c r="M403" s="78"/>
      <c r="N403" s="78"/>
      <c r="O403" s="149"/>
    </row>
    <row r="404" spans="1:15" x14ac:dyDescent="0.35">
      <c r="A404" s="212" t="s">
        <v>894</v>
      </c>
      <c r="B404" s="212" t="s">
        <v>895</v>
      </c>
      <c r="C404" s="212" t="s">
        <v>709</v>
      </c>
      <c r="D404" s="212" t="s">
        <v>710</v>
      </c>
      <c r="E404" s="212" t="s">
        <v>814</v>
      </c>
      <c r="F404" s="212" t="s">
        <v>815</v>
      </c>
      <c r="G404" s="212" t="s">
        <v>915</v>
      </c>
      <c r="H404" s="212" t="s">
        <v>916</v>
      </c>
      <c r="I404" s="213">
        <v>11513.16</v>
      </c>
      <c r="J404" s="204"/>
      <c r="K404" s="214" t="s">
        <v>292</v>
      </c>
      <c r="L404" s="78"/>
      <c r="M404" s="78"/>
      <c r="N404" s="78"/>
      <c r="O404" s="149"/>
    </row>
    <row r="405" spans="1:15" x14ac:dyDescent="0.35">
      <c r="A405" s="212" t="s">
        <v>894</v>
      </c>
      <c r="B405" s="212" t="s">
        <v>895</v>
      </c>
      <c r="C405" s="212" t="s">
        <v>709</v>
      </c>
      <c r="D405" s="212" t="s">
        <v>710</v>
      </c>
      <c r="E405" s="212" t="s">
        <v>814</v>
      </c>
      <c r="F405" s="212" t="s">
        <v>815</v>
      </c>
      <c r="G405" s="212" t="s">
        <v>878</v>
      </c>
      <c r="H405" s="212" t="s">
        <v>879</v>
      </c>
      <c r="I405" s="213">
        <v>15494.52</v>
      </c>
      <c r="J405" s="204"/>
      <c r="K405" s="214" t="s">
        <v>292</v>
      </c>
      <c r="L405" s="78"/>
      <c r="M405" s="78"/>
      <c r="N405" s="78"/>
      <c r="O405" s="149"/>
    </row>
    <row r="406" spans="1:15" x14ac:dyDescent="0.35">
      <c r="A406" s="212" t="s">
        <v>894</v>
      </c>
      <c r="B406" s="212" t="s">
        <v>895</v>
      </c>
      <c r="C406" s="212" t="s">
        <v>709</v>
      </c>
      <c r="D406" s="212" t="s">
        <v>710</v>
      </c>
      <c r="E406" s="212" t="s">
        <v>814</v>
      </c>
      <c r="F406" s="212" t="s">
        <v>815</v>
      </c>
      <c r="G406" s="212" t="s">
        <v>917</v>
      </c>
      <c r="H406" s="212" t="s">
        <v>918</v>
      </c>
      <c r="I406" s="213">
        <v>15204.48</v>
      </c>
      <c r="J406" s="204"/>
      <c r="K406" s="214" t="s">
        <v>292</v>
      </c>
      <c r="L406" s="78"/>
      <c r="M406" s="78"/>
      <c r="N406" s="78"/>
      <c r="O406" s="149"/>
    </row>
    <row r="407" spans="1:15" x14ac:dyDescent="0.35">
      <c r="A407" s="212" t="s">
        <v>894</v>
      </c>
      <c r="B407" s="212" t="s">
        <v>895</v>
      </c>
      <c r="C407" s="212" t="s">
        <v>709</v>
      </c>
      <c r="D407" s="212" t="s">
        <v>710</v>
      </c>
      <c r="E407" s="212" t="s">
        <v>814</v>
      </c>
      <c r="F407" s="212" t="s">
        <v>815</v>
      </c>
      <c r="G407" s="212" t="s">
        <v>919</v>
      </c>
      <c r="H407" s="212" t="s">
        <v>180</v>
      </c>
      <c r="I407" s="213">
        <v>13136.36</v>
      </c>
      <c r="J407" s="204"/>
      <c r="K407" s="214" t="s">
        <v>292</v>
      </c>
      <c r="L407" s="78"/>
      <c r="M407" s="78"/>
      <c r="N407" s="78"/>
      <c r="O407" s="149"/>
    </row>
    <row r="408" spans="1:15" x14ac:dyDescent="0.35">
      <c r="A408" s="212" t="s">
        <v>894</v>
      </c>
      <c r="B408" s="212" t="s">
        <v>895</v>
      </c>
      <c r="C408" s="212" t="s">
        <v>709</v>
      </c>
      <c r="D408" s="212" t="s">
        <v>710</v>
      </c>
      <c r="E408" s="212" t="s">
        <v>814</v>
      </c>
      <c r="F408" s="212" t="s">
        <v>815</v>
      </c>
      <c r="G408" s="212" t="s">
        <v>920</v>
      </c>
      <c r="H408" s="212" t="s">
        <v>178</v>
      </c>
      <c r="I408" s="213">
        <v>62453.56</v>
      </c>
      <c r="J408" s="204"/>
      <c r="K408" s="214" t="s">
        <v>292</v>
      </c>
      <c r="L408" s="78"/>
      <c r="M408" s="78"/>
      <c r="N408" s="78"/>
      <c r="O408" s="149"/>
    </row>
    <row r="409" spans="1:15" x14ac:dyDescent="0.35">
      <c r="A409" s="212" t="s">
        <v>894</v>
      </c>
      <c r="B409" s="212" t="s">
        <v>895</v>
      </c>
      <c r="C409" s="212" t="s">
        <v>709</v>
      </c>
      <c r="D409" s="212" t="s">
        <v>710</v>
      </c>
      <c r="E409" s="212" t="s">
        <v>814</v>
      </c>
      <c r="F409" s="212" t="s">
        <v>815</v>
      </c>
      <c r="G409" s="212" t="s">
        <v>881</v>
      </c>
      <c r="H409" s="212" t="s">
        <v>182</v>
      </c>
      <c r="I409" s="213">
        <v>17208.36</v>
      </c>
      <c r="J409" s="204"/>
      <c r="K409" s="214" t="s">
        <v>292</v>
      </c>
      <c r="L409" s="78"/>
      <c r="M409" s="78"/>
      <c r="N409" s="78"/>
      <c r="O409" s="149"/>
    </row>
    <row r="410" spans="1:15" x14ac:dyDescent="0.35">
      <c r="A410" s="212" t="s">
        <v>894</v>
      </c>
      <c r="B410" s="212" t="s">
        <v>895</v>
      </c>
      <c r="C410" s="212" t="s">
        <v>709</v>
      </c>
      <c r="D410" s="212" t="s">
        <v>710</v>
      </c>
      <c r="E410" s="212" t="s">
        <v>814</v>
      </c>
      <c r="F410" s="212" t="s">
        <v>815</v>
      </c>
      <c r="G410" s="212" t="s">
        <v>921</v>
      </c>
      <c r="H410" s="212" t="s">
        <v>184</v>
      </c>
      <c r="I410" s="213">
        <v>22218.04</v>
      </c>
      <c r="J410" s="204"/>
      <c r="K410" s="214" t="s">
        <v>292</v>
      </c>
      <c r="L410" s="78"/>
      <c r="M410" s="78"/>
      <c r="N410" s="78"/>
      <c r="O410" s="149"/>
    </row>
    <row r="411" spans="1:15" x14ac:dyDescent="0.35">
      <c r="A411" s="212" t="s">
        <v>894</v>
      </c>
      <c r="B411" s="212" t="s">
        <v>895</v>
      </c>
      <c r="C411" s="212" t="s">
        <v>709</v>
      </c>
      <c r="D411" s="212" t="s">
        <v>710</v>
      </c>
      <c r="E411" s="212" t="s">
        <v>814</v>
      </c>
      <c r="F411" s="212" t="s">
        <v>815</v>
      </c>
      <c r="G411" s="212" t="s">
        <v>882</v>
      </c>
      <c r="H411" s="212" t="s">
        <v>186</v>
      </c>
      <c r="I411" s="213">
        <v>19449.52</v>
      </c>
      <c r="J411" s="204"/>
      <c r="K411" s="214" t="s">
        <v>292</v>
      </c>
      <c r="L411" s="78"/>
      <c r="M411" s="78"/>
      <c r="N411" s="78"/>
      <c r="O411" s="149"/>
    </row>
    <row r="412" spans="1:15" x14ac:dyDescent="0.35">
      <c r="A412" s="212" t="s">
        <v>894</v>
      </c>
      <c r="B412" s="212" t="s">
        <v>895</v>
      </c>
      <c r="C412" s="212" t="s">
        <v>709</v>
      </c>
      <c r="D412" s="212" t="s">
        <v>710</v>
      </c>
      <c r="E412" s="212" t="s">
        <v>814</v>
      </c>
      <c r="F412" s="212" t="s">
        <v>815</v>
      </c>
      <c r="G412" s="212" t="s">
        <v>883</v>
      </c>
      <c r="H412" s="212" t="s">
        <v>134</v>
      </c>
      <c r="I412" s="213">
        <v>13147.92</v>
      </c>
      <c r="J412" s="204"/>
      <c r="K412" s="214" t="s">
        <v>292</v>
      </c>
      <c r="L412" s="78"/>
      <c r="M412" s="78"/>
      <c r="N412" s="78"/>
      <c r="O412" s="149"/>
    </row>
    <row r="413" spans="1:15" x14ac:dyDescent="0.35">
      <c r="A413" s="212" t="s">
        <v>894</v>
      </c>
      <c r="B413" s="212" t="s">
        <v>895</v>
      </c>
      <c r="C413" s="212" t="s">
        <v>709</v>
      </c>
      <c r="D413" s="212" t="s">
        <v>710</v>
      </c>
      <c r="E413" s="212" t="s">
        <v>814</v>
      </c>
      <c r="F413" s="212" t="s">
        <v>815</v>
      </c>
      <c r="G413" s="212" t="s">
        <v>922</v>
      </c>
      <c r="H413" s="212" t="s">
        <v>923</v>
      </c>
      <c r="I413" s="213">
        <v>2985.2</v>
      </c>
      <c r="J413" s="204"/>
      <c r="K413" s="214" t="s">
        <v>292</v>
      </c>
      <c r="L413" s="78"/>
      <c r="M413" s="78"/>
      <c r="N413" s="78"/>
      <c r="O413" s="149"/>
    </row>
    <row r="414" spans="1:15" x14ac:dyDescent="0.35">
      <c r="A414" s="212" t="s">
        <v>894</v>
      </c>
      <c r="B414" s="212" t="s">
        <v>895</v>
      </c>
      <c r="C414" s="212" t="s">
        <v>709</v>
      </c>
      <c r="D414" s="212" t="s">
        <v>710</v>
      </c>
      <c r="E414" s="212" t="s">
        <v>814</v>
      </c>
      <c r="F414" s="212" t="s">
        <v>815</v>
      </c>
      <c r="G414" s="212" t="s">
        <v>900</v>
      </c>
      <c r="H414" s="212" t="s">
        <v>238</v>
      </c>
      <c r="I414" s="213">
        <v>14492.64</v>
      </c>
      <c r="J414" s="204"/>
      <c r="K414" s="214" t="s">
        <v>292</v>
      </c>
      <c r="L414" s="78"/>
      <c r="M414" s="78"/>
      <c r="N414" s="78"/>
      <c r="O414" s="149"/>
    </row>
    <row r="415" spans="1:15" x14ac:dyDescent="0.35">
      <c r="A415" s="212" t="s">
        <v>894</v>
      </c>
      <c r="B415" s="212" t="s">
        <v>895</v>
      </c>
      <c r="C415" s="212" t="s">
        <v>709</v>
      </c>
      <c r="D415" s="212" t="s">
        <v>710</v>
      </c>
      <c r="E415" s="212" t="s">
        <v>814</v>
      </c>
      <c r="F415" s="212" t="s">
        <v>815</v>
      </c>
      <c r="G415" s="212" t="s">
        <v>662</v>
      </c>
      <c r="H415" s="212" t="s">
        <v>243</v>
      </c>
      <c r="I415" s="213">
        <v>16944.72</v>
      </c>
      <c r="J415" s="204"/>
      <c r="K415" s="214" t="s">
        <v>292</v>
      </c>
      <c r="L415" s="78"/>
      <c r="M415" s="78"/>
      <c r="N415" s="78"/>
      <c r="O415" s="149"/>
    </row>
    <row r="416" spans="1:15" x14ac:dyDescent="0.35">
      <c r="A416" s="212" t="s">
        <v>894</v>
      </c>
      <c r="B416" s="212" t="s">
        <v>895</v>
      </c>
      <c r="C416" s="212" t="s">
        <v>709</v>
      </c>
      <c r="D416" s="212" t="s">
        <v>710</v>
      </c>
      <c r="E416" s="212" t="s">
        <v>814</v>
      </c>
      <c r="F416" s="212" t="s">
        <v>815</v>
      </c>
      <c r="G416" s="212" t="s">
        <v>924</v>
      </c>
      <c r="H416" s="212" t="s">
        <v>245</v>
      </c>
      <c r="I416" s="213">
        <v>21057.919999999998</v>
      </c>
      <c r="J416" s="204"/>
      <c r="K416" s="214" t="s">
        <v>292</v>
      </c>
      <c r="L416" s="78"/>
      <c r="M416" s="78"/>
      <c r="N416" s="78"/>
      <c r="O416" s="149"/>
    </row>
    <row r="417" spans="1:15" x14ac:dyDescent="0.35">
      <c r="A417" s="212" t="s">
        <v>894</v>
      </c>
      <c r="B417" s="212" t="s">
        <v>895</v>
      </c>
      <c r="C417" s="212" t="s">
        <v>709</v>
      </c>
      <c r="D417" s="212" t="s">
        <v>710</v>
      </c>
      <c r="E417" s="212" t="s">
        <v>814</v>
      </c>
      <c r="F417" s="212" t="s">
        <v>815</v>
      </c>
      <c r="G417" s="212" t="s">
        <v>925</v>
      </c>
      <c r="H417" s="212" t="s">
        <v>104</v>
      </c>
      <c r="I417" s="213">
        <v>18746.72</v>
      </c>
      <c r="J417" s="204"/>
      <c r="K417" s="214" t="s">
        <v>292</v>
      </c>
      <c r="L417" s="78"/>
      <c r="M417" s="78"/>
      <c r="N417" s="78"/>
      <c r="O417" s="149"/>
    </row>
    <row r="418" spans="1:15" x14ac:dyDescent="0.35">
      <c r="A418" s="212" t="s">
        <v>894</v>
      </c>
      <c r="B418" s="212" t="s">
        <v>895</v>
      </c>
      <c r="C418" s="212" t="s">
        <v>709</v>
      </c>
      <c r="D418" s="212" t="s">
        <v>710</v>
      </c>
      <c r="E418" s="212" t="s">
        <v>814</v>
      </c>
      <c r="F418" s="212" t="s">
        <v>815</v>
      </c>
      <c r="G418" s="212" t="s">
        <v>906</v>
      </c>
      <c r="H418" s="212" t="s">
        <v>167</v>
      </c>
      <c r="I418" s="213">
        <v>20873.32</v>
      </c>
      <c r="J418" s="204"/>
      <c r="K418" s="214" t="s">
        <v>292</v>
      </c>
      <c r="L418" s="78"/>
      <c r="M418" s="78"/>
      <c r="N418" s="78"/>
      <c r="O418" s="149"/>
    </row>
    <row r="419" spans="1:15" x14ac:dyDescent="0.35">
      <c r="A419" s="212" t="s">
        <v>894</v>
      </c>
      <c r="B419" s="212" t="s">
        <v>895</v>
      </c>
      <c r="C419" s="212" t="s">
        <v>709</v>
      </c>
      <c r="D419" s="212" t="s">
        <v>710</v>
      </c>
      <c r="E419" s="212" t="s">
        <v>814</v>
      </c>
      <c r="F419" s="212" t="s">
        <v>815</v>
      </c>
      <c r="G419" s="212" t="s">
        <v>901</v>
      </c>
      <c r="H419" s="212" t="s">
        <v>213</v>
      </c>
      <c r="I419" s="213">
        <v>26480.36</v>
      </c>
      <c r="J419" s="204"/>
      <c r="K419" s="214" t="s">
        <v>292</v>
      </c>
      <c r="L419" s="78"/>
      <c r="M419" s="78"/>
      <c r="N419" s="78"/>
      <c r="O419" s="149"/>
    </row>
    <row r="420" spans="1:15" x14ac:dyDescent="0.35">
      <c r="A420" s="212" t="s">
        <v>894</v>
      </c>
      <c r="B420" s="212" t="s">
        <v>895</v>
      </c>
      <c r="C420" s="212" t="s">
        <v>709</v>
      </c>
      <c r="D420" s="212" t="s">
        <v>710</v>
      </c>
      <c r="E420" s="212" t="s">
        <v>814</v>
      </c>
      <c r="F420" s="212" t="s">
        <v>815</v>
      </c>
      <c r="G420" s="212" t="s">
        <v>926</v>
      </c>
      <c r="H420" s="212" t="s">
        <v>927</v>
      </c>
      <c r="I420" s="213">
        <v>12409.64</v>
      </c>
      <c r="J420" s="204"/>
      <c r="K420" s="214" t="s">
        <v>292</v>
      </c>
      <c r="L420" s="78"/>
      <c r="M420" s="78"/>
      <c r="N420" s="78"/>
      <c r="O420" s="149"/>
    </row>
    <row r="421" spans="1:15" x14ac:dyDescent="0.35">
      <c r="A421" s="212" t="s">
        <v>894</v>
      </c>
      <c r="B421" s="212" t="s">
        <v>895</v>
      </c>
      <c r="C421" s="212" t="s">
        <v>709</v>
      </c>
      <c r="D421" s="212" t="s">
        <v>710</v>
      </c>
      <c r="E421" s="212" t="s">
        <v>814</v>
      </c>
      <c r="F421" s="212" t="s">
        <v>815</v>
      </c>
      <c r="G421" s="212" t="s">
        <v>928</v>
      </c>
      <c r="H421" s="212" t="s">
        <v>929</v>
      </c>
      <c r="I421" s="213">
        <v>7742.76</v>
      </c>
      <c r="J421" s="204"/>
      <c r="K421" s="214" t="s">
        <v>292</v>
      </c>
      <c r="L421" s="78"/>
      <c r="M421" s="78"/>
      <c r="N421" s="78"/>
      <c r="O421" s="149"/>
    </row>
    <row r="422" spans="1:15" x14ac:dyDescent="0.35">
      <c r="A422" s="212" t="s">
        <v>894</v>
      </c>
      <c r="B422" s="212" t="s">
        <v>895</v>
      </c>
      <c r="C422" s="212" t="s">
        <v>709</v>
      </c>
      <c r="D422" s="212" t="s">
        <v>710</v>
      </c>
      <c r="E422" s="212" t="s">
        <v>814</v>
      </c>
      <c r="F422" s="212" t="s">
        <v>815</v>
      </c>
      <c r="G422" s="212" t="s">
        <v>812</v>
      </c>
      <c r="H422" s="212" t="s">
        <v>813</v>
      </c>
      <c r="I422" s="213">
        <v>2473.11</v>
      </c>
      <c r="J422" s="204"/>
      <c r="K422" s="214" t="s">
        <v>292</v>
      </c>
      <c r="L422" s="78"/>
      <c r="M422" s="78"/>
      <c r="N422" s="78"/>
      <c r="O422" s="149"/>
    </row>
    <row r="423" spans="1:15" x14ac:dyDescent="0.35">
      <c r="A423" s="212" t="s">
        <v>894</v>
      </c>
      <c r="B423" s="212" t="s">
        <v>895</v>
      </c>
      <c r="C423" s="212" t="s">
        <v>709</v>
      </c>
      <c r="D423" s="212" t="s">
        <v>710</v>
      </c>
      <c r="E423" s="212" t="s">
        <v>814</v>
      </c>
      <c r="F423" s="212" t="s">
        <v>815</v>
      </c>
      <c r="G423" s="212" t="s">
        <v>931</v>
      </c>
      <c r="H423" s="212" t="s">
        <v>197</v>
      </c>
      <c r="I423" s="213">
        <v>19133.12</v>
      </c>
      <c r="J423" s="204"/>
      <c r="K423" s="214" t="s">
        <v>292</v>
      </c>
      <c r="L423" s="78"/>
      <c r="M423" s="78"/>
      <c r="N423" s="78"/>
      <c r="O423" s="149"/>
    </row>
    <row r="424" spans="1:15" x14ac:dyDescent="0.35">
      <c r="A424" s="212" t="s">
        <v>894</v>
      </c>
      <c r="B424" s="212" t="s">
        <v>895</v>
      </c>
      <c r="C424" s="212" t="s">
        <v>709</v>
      </c>
      <c r="D424" s="212" t="s">
        <v>710</v>
      </c>
      <c r="E424" s="212" t="s">
        <v>814</v>
      </c>
      <c r="F424" s="212" t="s">
        <v>815</v>
      </c>
      <c r="G424" s="212" t="s">
        <v>932</v>
      </c>
      <c r="H424" s="212" t="s">
        <v>202</v>
      </c>
      <c r="I424" s="213">
        <v>14255.28</v>
      </c>
      <c r="J424" s="204"/>
      <c r="K424" s="214" t="s">
        <v>292</v>
      </c>
      <c r="L424" s="78"/>
      <c r="M424" s="78"/>
      <c r="N424" s="78"/>
      <c r="O424" s="149"/>
    </row>
    <row r="425" spans="1:15" x14ac:dyDescent="0.35">
      <c r="A425" s="212" t="s">
        <v>894</v>
      </c>
      <c r="B425" s="212" t="s">
        <v>895</v>
      </c>
      <c r="C425" s="212" t="s">
        <v>709</v>
      </c>
      <c r="D425" s="212" t="s">
        <v>710</v>
      </c>
      <c r="E425" s="212" t="s">
        <v>814</v>
      </c>
      <c r="F425" s="212" t="s">
        <v>815</v>
      </c>
      <c r="G425" s="212" t="s">
        <v>565</v>
      </c>
      <c r="H425" s="212" t="s">
        <v>204</v>
      </c>
      <c r="I425" s="213">
        <v>15072.68</v>
      </c>
      <c r="J425" s="204"/>
      <c r="K425" s="214" t="s">
        <v>292</v>
      </c>
      <c r="L425" s="78"/>
      <c r="M425" s="78"/>
      <c r="N425" s="78"/>
      <c r="O425" s="149"/>
    </row>
    <row r="426" spans="1:15" x14ac:dyDescent="0.35">
      <c r="A426" s="212" t="s">
        <v>894</v>
      </c>
      <c r="B426" s="212" t="s">
        <v>895</v>
      </c>
      <c r="C426" s="212" t="s">
        <v>709</v>
      </c>
      <c r="D426" s="212" t="s">
        <v>710</v>
      </c>
      <c r="E426" s="212" t="s">
        <v>814</v>
      </c>
      <c r="F426" s="212" t="s">
        <v>815</v>
      </c>
      <c r="G426" s="212" t="s">
        <v>885</v>
      </c>
      <c r="H426" s="212" t="s">
        <v>886</v>
      </c>
      <c r="I426" s="213">
        <v>2141.48</v>
      </c>
      <c r="J426" s="204"/>
      <c r="K426" s="214" t="s">
        <v>292</v>
      </c>
      <c r="L426" s="78"/>
      <c r="M426" s="78"/>
      <c r="N426" s="78"/>
      <c r="O426" s="149"/>
    </row>
    <row r="427" spans="1:15" x14ac:dyDescent="0.35">
      <c r="A427" s="212" t="s">
        <v>894</v>
      </c>
      <c r="B427" s="212" t="s">
        <v>895</v>
      </c>
      <c r="C427" s="212" t="s">
        <v>709</v>
      </c>
      <c r="D427" s="212" t="s">
        <v>710</v>
      </c>
      <c r="E427" s="212" t="s">
        <v>814</v>
      </c>
      <c r="F427" s="212" t="s">
        <v>815</v>
      </c>
      <c r="G427" s="212" t="s">
        <v>887</v>
      </c>
      <c r="H427" s="212" t="s">
        <v>91</v>
      </c>
      <c r="I427" s="213">
        <v>22508.080000000002</v>
      </c>
      <c r="J427" s="204"/>
      <c r="K427" s="214" t="s">
        <v>292</v>
      </c>
      <c r="L427" s="78"/>
      <c r="M427" s="78"/>
      <c r="N427" s="78"/>
      <c r="O427" s="149"/>
    </row>
    <row r="428" spans="1:15" x14ac:dyDescent="0.35">
      <c r="A428" s="212" t="s">
        <v>894</v>
      </c>
      <c r="B428" s="212" t="s">
        <v>895</v>
      </c>
      <c r="C428" s="212" t="s">
        <v>709</v>
      </c>
      <c r="D428" s="212" t="s">
        <v>710</v>
      </c>
      <c r="E428" s="212" t="s">
        <v>814</v>
      </c>
      <c r="F428" s="212" t="s">
        <v>815</v>
      </c>
      <c r="G428" s="212" t="s">
        <v>716</v>
      </c>
      <c r="H428" s="212" t="s">
        <v>123</v>
      </c>
      <c r="I428" s="213">
        <v>25142.15</v>
      </c>
      <c r="J428" s="204"/>
      <c r="K428" s="214" t="s">
        <v>292</v>
      </c>
      <c r="L428" s="78"/>
      <c r="M428" s="78"/>
      <c r="N428" s="78"/>
      <c r="O428" s="149"/>
    </row>
    <row r="429" spans="1:15" x14ac:dyDescent="0.35">
      <c r="A429" s="212" t="s">
        <v>894</v>
      </c>
      <c r="B429" s="212" t="s">
        <v>895</v>
      </c>
      <c r="C429" s="212" t="s">
        <v>709</v>
      </c>
      <c r="D429" s="212" t="s">
        <v>710</v>
      </c>
      <c r="E429" s="212" t="s">
        <v>814</v>
      </c>
      <c r="F429" s="212" t="s">
        <v>815</v>
      </c>
      <c r="G429" s="212" t="s">
        <v>933</v>
      </c>
      <c r="H429" s="212" t="s">
        <v>206</v>
      </c>
      <c r="I429" s="213">
        <v>15362.72</v>
      </c>
      <c r="J429" s="204"/>
      <c r="K429" s="214" t="s">
        <v>292</v>
      </c>
      <c r="L429" s="78"/>
      <c r="M429" s="78"/>
      <c r="N429" s="78"/>
      <c r="O429" s="149"/>
    </row>
    <row r="430" spans="1:15" x14ac:dyDescent="0.35">
      <c r="A430" s="212" t="s">
        <v>894</v>
      </c>
      <c r="B430" s="212" t="s">
        <v>895</v>
      </c>
      <c r="C430" s="212" t="s">
        <v>709</v>
      </c>
      <c r="D430" s="212" t="s">
        <v>710</v>
      </c>
      <c r="E430" s="212" t="s">
        <v>814</v>
      </c>
      <c r="F430" s="212" t="s">
        <v>815</v>
      </c>
      <c r="G430" s="212" t="s">
        <v>934</v>
      </c>
      <c r="H430" s="212" t="s">
        <v>132</v>
      </c>
      <c r="I430" s="213">
        <v>15362.72</v>
      </c>
      <c r="J430" s="204"/>
      <c r="K430" s="214" t="s">
        <v>292</v>
      </c>
      <c r="L430" s="78"/>
      <c r="M430" s="78"/>
      <c r="N430" s="78"/>
      <c r="O430" s="149"/>
    </row>
    <row r="431" spans="1:15" x14ac:dyDescent="0.35">
      <c r="A431" s="212" t="s">
        <v>894</v>
      </c>
      <c r="B431" s="212" t="s">
        <v>895</v>
      </c>
      <c r="C431" s="212" t="s">
        <v>709</v>
      </c>
      <c r="D431" s="212" t="s">
        <v>710</v>
      </c>
      <c r="E431" s="212" t="s">
        <v>814</v>
      </c>
      <c r="F431" s="212" t="s">
        <v>815</v>
      </c>
      <c r="G431" s="212" t="s">
        <v>936</v>
      </c>
      <c r="H431" s="212" t="s">
        <v>129</v>
      </c>
      <c r="I431" s="213">
        <v>15800.12</v>
      </c>
      <c r="J431" s="204"/>
      <c r="K431" s="214" t="s">
        <v>292</v>
      </c>
      <c r="L431" s="78"/>
      <c r="M431" s="78"/>
      <c r="N431" s="78"/>
      <c r="O431" s="149"/>
    </row>
    <row r="432" spans="1:15" x14ac:dyDescent="0.35">
      <c r="A432" s="212" t="s">
        <v>894</v>
      </c>
      <c r="B432" s="212" t="s">
        <v>895</v>
      </c>
      <c r="C432" s="212" t="s">
        <v>709</v>
      </c>
      <c r="D432" s="212" t="s">
        <v>710</v>
      </c>
      <c r="E432" s="212" t="s">
        <v>814</v>
      </c>
      <c r="F432" s="212" t="s">
        <v>815</v>
      </c>
      <c r="G432" s="212" t="s">
        <v>888</v>
      </c>
      <c r="H432" s="212" t="s">
        <v>208</v>
      </c>
      <c r="I432" s="213">
        <v>25777.52</v>
      </c>
      <c r="J432" s="204"/>
      <c r="K432" s="214" t="s">
        <v>292</v>
      </c>
      <c r="L432" s="78"/>
      <c r="M432" s="78"/>
      <c r="N432" s="78"/>
      <c r="O432" s="149"/>
    </row>
    <row r="433" spans="1:15" x14ac:dyDescent="0.35">
      <c r="A433" s="212" t="s">
        <v>894</v>
      </c>
      <c r="B433" s="212" t="s">
        <v>895</v>
      </c>
      <c r="C433" s="212" t="s">
        <v>709</v>
      </c>
      <c r="D433" s="212" t="s">
        <v>710</v>
      </c>
      <c r="E433" s="212" t="s">
        <v>814</v>
      </c>
      <c r="F433" s="212" t="s">
        <v>815</v>
      </c>
      <c r="G433" s="212" t="s">
        <v>891</v>
      </c>
      <c r="H433" s="212" t="s">
        <v>194</v>
      </c>
      <c r="I433" s="213">
        <v>13490.68</v>
      </c>
      <c r="J433" s="204"/>
      <c r="K433" s="214" t="s">
        <v>292</v>
      </c>
      <c r="L433" s="78"/>
      <c r="M433" s="78"/>
      <c r="N433" s="78"/>
      <c r="O433" s="149"/>
    </row>
    <row r="434" spans="1:15" x14ac:dyDescent="0.35">
      <c r="A434" s="212" t="s">
        <v>894</v>
      </c>
      <c r="B434" s="212" t="s">
        <v>895</v>
      </c>
      <c r="C434" s="212" t="s">
        <v>709</v>
      </c>
      <c r="D434" s="212" t="s">
        <v>710</v>
      </c>
      <c r="E434" s="212" t="s">
        <v>814</v>
      </c>
      <c r="F434" s="212" t="s">
        <v>815</v>
      </c>
      <c r="G434" s="212" t="s">
        <v>937</v>
      </c>
      <c r="H434" s="212" t="s">
        <v>247</v>
      </c>
      <c r="I434" s="213">
        <v>18052.080000000002</v>
      </c>
      <c r="J434" s="204"/>
      <c r="K434" s="214" t="s">
        <v>292</v>
      </c>
      <c r="L434" s="78"/>
      <c r="M434" s="78"/>
      <c r="N434" s="78"/>
      <c r="O434" s="149"/>
    </row>
    <row r="435" spans="1:15" x14ac:dyDescent="0.35">
      <c r="A435" s="212" t="s">
        <v>894</v>
      </c>
      <c r="B435" s="212" t="s">
        <v>895</v>
      </c>
      <c r="C435" s="212" t="s">
        <v>709</v>
      </c>
      <c r="D435" s="212" t="s">
        <v>710</v>
      </c>
      <c r="E435" s="212" t="s">
        <v>814</v>
      </c>
      <c r="F435" s="212" t="s">
        <v>815</v>
      </c>
      <c r="G435" s="212" t="s">
        <v>889</v>
      </c>
      <c r="H435" s="212" t="s">
        <v>236</v>
      </c>
      <c r="I435" s="213">
        <v>16707.36</v>
      </c>
      <c r="J435" s="204"/>
      <c r="K435" s="214" t="s">
        <v>292</v>
      </c>
      <c r="L435" s="78"/>
      <c r="M435" s="78"/>
      <c r="N435" s="78"/>
      <c r="O435" s="149"/>
    </row>
    <row r="436" spans="1:15" x14ac:dyDescent="0.35">
      <c r="A436" s="212" t="s">
        <v>894</v>
      </c>
      <c r="B436" s="212" t="s">
        <v>895</v>
      </c>
      <c r="C436" s="212" t="s">
        <v>709</v>
      </c>
      <c r="D436" s="212" t="s">
        <v>710</v>
      </c>
      <c r="E436" s="212" t="s">
        <v>814</v>
      </c>
      <c r="F436" s="212" t="s">
        <v>815</v>
      </c>
      <c r="G436" s="212" t="s">
        <v>938</v>
      </c>
      <c r="H436" s="212" t="s">
        <v>939</v>
      </c>
      <c r="I436" s="213">
        <v>19264.96</v>
      </c>
      <c r="J436" s="204"/>
      <c r="K436" s="214" t="s">
        <v>292</v>
      </c>
      <c r="L436" s="78"/>
      <c r="M436" s="78"/>
      <c r="N436" s="78"/>
      <c r="O436" s="149"/>
    </row>
    <row r="437" spans="1:15" x14ac:dyDescent="0.35">
      <c r="A437" s="212" t="s">
        <v>894</v>
      </c>
      <c r="B437" s="212" t="s">
        <v>895</v>
      </c>
      <c r="C437" s="212" t="s">
        <v>709</v>
      </c>
      <c r="D437" s="212" t="s">
        <v>710</v>
      </c>
      <c r="E437" s="212" t="s">
        <v>814</v>
      </c>
      <c r="F437" s="212" t="s">
        <v>815</v>
      </c>
      <c r="G437" s="212" t="s">
        <v>941</v>
      </c>
      <c r="H437" s="212" t="s">
        <v>942</v>
      </c>
      <c r="I437" s="213">
        <v>9299.19</v>
      </c>
      <c r="J437" s="204"/>
      <c r="K437" s="214" t="s">
        <v>292</v>
      </c>
      <c r="L437" s="78"/>
      <c r="M437" s="78"/>
      <c r="N437" s="78"/>
      <c r="O437" s="149"/>
    </row>
    <row r="438" spans="1:15" x14ac:dyDescent="0.35">
      <c r="A438" s="212" t="s">
        <v>894</v>
      </c>
      <c r="B438" s="212" t="s">
        <v>895</v>
      </c>
      <c r="C438" s="212" t="s">
        <v>709</v>
      </c>
      <c r="D438" s="212" t="s">
        <v>710</v>
      </c>
      <c r="E438" s="212" t="s">
        <v>452</v>
      </c>
      <c r="F438" s="212" t="s">
        <v>453</v>
      </c>
      <c r="G438" s="212" t="s">
        <v>81</v>
      </c>
      <c r="H438" s="212" t="s">
        <v>328</v>
      </c>
      <c r="I438" s="213">
        <v>23957.17</v>
      </c>
      <c r="J438" s="204"/>
      <c r="K438" s="214" t="s">
        <v>292</v>
      </c>
      <c r="L438" s="78"/>
      <c r="M438" s="78"/>
      <c r="N438" s="78"/>
      <c r="O438" s="149"/>
    </row>
    <row r="439" spans="1:15" x14ac:dyDescent="0.35">
      <c r="A439" s="212" t="s">
        <v>894</v>
      </c>
      <c r="B439" s="212" t="s">
        <v>895</v>
      </c>
      <c r="C439" s="212" t="s">
        <v>709</v>
      </c>
      <c r="D439" s="212" t="s">
        <v>710</v>
      </c>
      <c r="E439" s="212" t="s">
        <v>452</v>
      </c>
      <c r="F439" s="212" t="s">
        <v>453</v>
      </c>
      <c r="G439" s="212" t="s">
        <v>948</v>
      </c>
      <c r="H439" s="212" t="s">
        <v>949</v>
      </c>
      <c r="I439" s="213">
        <v>181.5</v>
      </c>
      <c r="J439" s="204"/>
      <c r="K439" s="214" t="s">
        <v>292</v>
      </c>
      <c r="L439" s="78"/>
      <c r="M439" s="78"/>
      <c r="N439" s="78"/>
      <c r="O439" s="149"/>
    </row>
    <row r="440" spans="1:15" x14ac:dyDescent="0.35">
      <c r="A440" s="212" t="s">
        <v>894</v>
      </c>
      <c r="B440" s="212" t="s">
        <v>895</v>
      </c>
      <c r="C440" s="212" t="s">
        <v>709</v>
      </c>
      <c r="D440" s="212" t="s">
        <v>710</v>
      </c>
      <c r="E440" s="212" t="s">
        <v>466</v>
      </c>
      <c r="F440" s="212" t="s">
        <v>467</v>
      </c>
      <c r="G440" s="212" t="s">
        <v>81</v>
      </c>
      <c r="H440" s="212" t="s">
        <v>328</v>
      </c>
      <c r="I440" s="213">
        <v>3115.82</v>
      </c>
      <c r="J440" s="204"/>
      <c r="K440" s="214" t="s">
        <v>292</v>
      </c>
      <c r="L440" s="78"/>
      <c r="M440" s="78"/>
      <c r="N440" s="78"/>
      <c r="O440" s="149"/>
    </row>
    <row r="441" spans="1:15" x14ac:dyDescent="0.35">
      <c r="A441" s="212" t="s">
        <v>894</v>
      </c>
      <c r="B441" s="212" t="s">
        <v>895</v>
      </c>
      <c r="C441" s="212" t="s">
        <v>709</v>
      </c>
      <c r="D441" s="212" t="s">
        <v>710</v>
      </c>
      <c r="E441" s="212" t="s">
        <v>466</v>
      </c>
      <c r="F441" s="212" t="s">
        <v>467</v>
      </c>
      <c r="G441" s="212" t="s">
        <v>528</v>
      </c>
      <c r="H441" s="212" t="s">
        <v>529</v>
      </c>
      <c r="I441" s="213">
        <v>2462.86</v>
      </c>
      <c r="J441" s="204"/>
      <c r="K441" s="214" t="s">
        <v>292</v>
      </c>
      <c r="L441" s="78"/>
      <c r="M441" s="78"/>
      <c r="N441" s="78"/>
      <c r="O441" s="149"/>
    </row>
    <row r="442" spans="1:15" x14ac:dyDescent="0.35">
      <c r="A442" s="212" t="s">
        <v>894</v>
      </c>
      <c r="B442" s="212" t="s">
        <v>895</v>
      </c>
      <c r="C442" s="212" t="s">
        <v>709</v>
      </c>
      <c r="D442" s="212" t="s">
        <v>710</v>
      </c>
      <c r="E442" s="212" t="s">
        <v>466</v>
      </c>
      <c r="F442" s="212" t="s">
        <v>467</v>
      </c>
      <c r="G442" s="212" t="s">
        <v>950</v>
      </c>
      <c r="H442" s="212" t="s">
        <v>951</v>
      </c>
      <c r="I442" s="213">
        <v>2820.29</v>
      </c>
      <c r="J442" s="204"/>
      <c r="K442" s="214" t="s">
        <v>292</v>
      </c>
      <c r="L442" s="78"/>
      <c r="M442" s="78"/>
      <c r="N442" s="78"/>
      <c r="O442" s="149"/>
    </row>
    <row r="443" spans="1:15" x14ac:dyDescent="0.35">
      <c r="A443" s="212" t="s">
        <v>894</v>
      </c>
      <c r="B443" s="212" t="s">
        <v>895</v>
      </c>
      <c r="C443" s="212" t="s">
        <v>709</v>
      </c>
      <c r="D443" s="212" t="s">
        <v>710</v>
      </c>
      <c r="E443" s="212" t="s">
        <v>563</v>
      </c>
      <c r="F443" s="212" t="s">
        <v>564</v>
      </c>
      <c r="G443" s="212" t="s">
        <v>81</v>
      </c>
      <c r="H443" s="212" t="s">
        <v>328</v>
      </c>
      <c r="I443" s="213">
        <v>39248.769999999997</v>
      </c>
      <c r="J443" s="204"/>
      <c r="K443" s="214" t="s">
        <v>292</v>
      </c>
      <c r="L443" s="78"/>
      <c r="M443" s="78"/>
      <c r="N443" s="78"/>
      <c r="O443" s="149"/>
    </row>
    <row r="444" spans="1:15" x14ac:dyDescent="0.35">
      <c r="A444" s="212" t="s">
        <v>894</v>
      </c>
      <c r="B444" s="212" t="s">
        <v>895</v>
      </c>
      <c r="C444" s="212" t="s">
        <v>709</v>
      </c>
      <c r="D444" s="212" t="s">
        <v>710</v>
      </c>
      <c r="E444" s="212" t="s">
        <v>563</v>
      </c>
      <c r="F444" s="212" t="s">
        <v>564</v>
      </c>
      <c r="G444" s="212" t="s">
        <v>908</v>
      </c>
      <c r="H444" s="212" t="s">
        <v>164</v>
      </c>
      <c r="I444" s="213">
        <v>2585.6</v>
      </c>
      <c r="J444" s="204"/>
      <c r="K444" s="214" t="s">
        <v>292</v>
      </c>
      <c r="L444" s="78"/>
      <c r="M444" s="78"/>
      <c r="N444" s="78"/>
      <c r="O444" s="149"/>
    </row>
    <row r="445" spans="1:15" x14ac:dyDescent="0.35">
      <c r="A445" s="212" t="s">
        <v>894</v>
      </c>
      <c r="B445" s="212" t="s">
        <v>895</v>
      </c>
      <c r="C445" s="212" t="s">
        <v>709</v>
      </c>
      <c r="D445" s="212" t="s">
        <v>710</v>
      </c>
      <c r="E445" s="212" t="s">
        <v>563</v>
      </c>
      <c r="F445" s="212" t="s">
        <v>564</v>
      </c>
      <c r="G445" s="212" t="s">
        <v>883</v>
      </c>
      <c r="H445" s="212" t="s">
        <v>134</v>
      </c>
      <c r="I445" s="213">
        <v>20652.5</v>
      </c>
      <c r="J445" s="204"/>
      <c r="K445" s="214" t="s">
        <v>292</v>
      </c>
      <c r="L445" s="78"/>
      <c r="M445" s="78"/>
      <c r="N445" s="78"/>
      <c r="O445" s="149"/>
    </row>
    <row r="446" spans="1:15" x14ac:dyDescent="0.35">
      <c r="A446" s="212" t="s">
        <v>894</v>
      </c>
      <c r="B446" s="212" t="s">
        <v>895</v>
      </c>
      <c r="C446" s="212" t="s">
        <v>709</v>
      </c>
      <c r="D446" s="212" t="s">
        <v>710</v>
      </c>
      <c r="E446" s="212" t="s">
        <v>563</v>
      </c>
      <c r="F446" s="212" t="s">
        <v>564</v>
      </c>
      <c r="G446" s="212" t="s">
        <v>928</v>
      </c>
      <c r="H446" s="212" t="s">
        <v>929</v>
      </c>
      <c r="I446" s="213">
        <v>13050</v>
      </c>
      <c r="J446" s="204"/>
      <c r="K446" s="214" t="s">
        <v>292</v>
      </c>
      <c r="L446" s="78"/>
      <c r="M446" s="78"/>
      <c r="N446" s="78"/>
      <c r="O446" s="149"/>
    </row>
    <row r="447" spans="1:15" x14ac:dyDescent="0.35">
      <c r="A447" s="212" t="s">
        <v>894</v>
      </c>
      <c r="B447" s="212" t="s">
        <v>895</v>
      </c>
      <c r="C447" s="212" t="s">
        <v>709</v>
      </c>
      <c r="D447" s="212" t="s">
        <v>710</v>
      </c>
      <c r="E447" s="212" t="s">
        <v>563</v>
      </c>
      <c r="F447" s="212" t="s">
        <v>564</v>
      </c>
      <c r="G447" s="212" t="s">
        <v>940</v>
      </c>
      <c r="H447" s="212" t="s">
        <v>84</v>
      </c>
      <c r="I447" s="213">
        <v>3580</v>
      </c>
      <c r="J447" s="204"/>
      <c r="K447" s="214" t="s">
        <v>292</v>
      </c>
      <c r="L447" s="78"/>
      <c r="M447" s="78"/>
      <c r="N447" s="78"/>
      <c r="O447" s="149"/>
    </row>
    <row r="448" spans="1:15" x14ac:dyDescent="0.35">
      <c r="A448" s="212" t="s">
        <v>894</v>
      </c>
      <c r="B448" s="212" t="s">
        <v>895</v>
      </c>
      <c r="C448" s="212" t="s">
        <v>709</v>
      </c>
      <c r="D448" s="212" t="s">
        <v>710</v>
      </c>
      <c r="E448" s="212" t="s">
        <v>660</v>
      </c>
      <c r="F448" s="212" t="s">
        <v>661</v>
      </c>
      <c r="G448" s="212" t="s">
        <v>917</v>
      </c>
      <c r="H448" s="212" t="s">
        <v>918</v>
      </c>
      <c r="I448" s="213">
        <v>2471</v>
      </c>
      <c r="J448" s="204"/>
      <c r="K448" s="214" t="s">
        <v>292</v>
      </c>
      <c r="L448" s="78"/>
      <c r="M448" s="78"/>
      <c r="N448" s="78"/>
      <c r="O448" s="149"/>
    </row>
    <row r="449" spans="1:15" x14ac:dyDescent="0.35">
      <c r="A449" s="212" t="s">
        <v>894</v>
      </c>
      <c r="B449" s="212" t="s">
        <v>895</v>
      </c>
      <c r="C449" s="212" t="s">
        <v>709</v>
      </c>
      <c r="D449" s="212" t="s">
        <v>710</v>
      </c>
      <c r="E449" s="212" t="s">
        <v>660</v>
      </c>
      <c r="F449" s="212" t="s">
        <v>661</v>
      </c>
      <c r="G449" s="212" t="s">
        <v>930</v>
      </c>
      <c r="H449" s="212" t="s">
        <v>200</v>
      </c>
      <c r="I449" s="213">
        <v>1106</v>
      </c>
      <c r="J449" s="204"/>
      <c r="K449" s="214" t="s">
        <v>292</v>
      </c>
      <c r="L449" s="78"/>
      <c r="M449" s="78"/>
      <c r="N449" s="78"/>
      <c r="O449" s="149"/>
    </row>
    <row r="450" spans="1:15" x14ac:dyDescent="0.35">
      <c r="A450" s="212" t="s">
        <v>894</v>
      </c>
      <c r="B450" s="212" t="s">
        <v>895</v>
      </c>
      <c r="C450" s="212" t="s">
        <v>709</v>
      </c>
      <c r="D450" s="212" t="s">
        <v>710</v>
      </c>
      <c r="E450" s="212" t="s">
        <v>952</v>
      </c>
      <c r="F450" s="212" t="s">
        <v>953</v>
      </c>
      <c r="G450" s="212" t="s">
        <v>930</v>
      </c>
      <c r="H450" s="212" t="s">
        <v>200</v>
      </c>
      <c r="I450" s="213">
        <v>14591.82</v>
      </c>
      <c r="J450" s="204"/>
      <c r="K450" s="214" t="s">
        <v>292</v>
      </c>
      <c r="L450" s="78"/>
      <c r="M450" s="78"/>
      <c r="N450" s="78"/>
      <c r="O450" s="149"/>
    </row>
    <row r="451" spans="1:15" x14ac:dyDescent="0.35">
      <c r="A451" s="212" t="s">
        <v>894</v>
      </c>
      <c r="B451" s="212" t="s">
        <v>895</v>
      </c>
      <c r="C451" s="212" t="s">
        <v>709</v>
      </c>
      <c r="D451" s="212" t="s">
        <v>710</v>
      </c>
      <c r="E451" s="212" t="s">
        <v>307</v>
      </c>
      <c r="F451" s="212" t="s">
        <v>308</v>
      </c>
      <c r="G451" s="212" t="s">
        <v>81</v>
      </c>
      <c r="H451" s="212" t="s">
        <v>328</v>
      </c>
      <c r="I451" s="213">
        <v>84332.800000000003</v>
      </c>
      <c r="J451" s="204"/>
      <c r="K451" s="214" t="s">
        <v>292</v>
      </c>
      <c r="L451" s="78"/>
      <c r="M451" s="78"/>
      <c r="N451" s="78"/>
      <c r="O451" s="149"/>
    </row>
    <row r="452" spans="1:15" x14ac:dyDescent="0.35">
      <c r="A452" s="212" t="s">
        <v>894</v>
      </c>
      <c r="B452" s="212" t="s">
        <v>895</v>
      </c>
      <c r="C452" s="212" t="s">
        <v>709</v>
      </c>
      <c r="D452" s="212" t="s">
        <v>710</v>
      </c>
      <c r="E452" s="212" t="s">
        <v>307</v>
      </c>
      <c r="F452" s="212" t="s">
        <v>308</v>
      </c>
      <c r="G452" s="212" t="s">
        <v>902</v>
      </c>
      <c r="H452" s="212" t="s">
        <v>903</v>
      </c>
      <c r="I452" s="213">
        <v>6401</v>
      </c>
      <c r="J452" s="204"/>
      <c r="K452" s="214" t="s">
        <v>292</v>
      </c>
      <c r="L452" s="78"/>
      <c r="M452" s="78"/>
      <c r="N452" s="78"/>
      <c r="O452" s="149"/>
    </row>
    <row r="453" spans="1:15" x14ac:dyDescent="0.35">
      <c r="A453" s="212" t="s">
        <v>894</v>
      </c>
      <c r="B453" s="212" t="s">
        <v>895</v>
      </c>
      <c r="C453" s="212" t="s">
        <v>709</v>
      </c>
      <c r="D453" s="212" t="s">
        <v>710</v>
      </c>
      <c r="E453" s="212" t="s">
        <v>954</v>
      </c>
      <c r="F453" s="212" t="s">
        <v>955</v>
      </c>
      <c r="G453" s="212" t="s">
        <v>921</v>
      </c>
      <c r="H453" s="212" t="s">
        <v>184</v>
      </c>
      <c r="I453" s="213">
        <v>756</v>
      </c>
      <c r="J453" s="204"/>
      <c r="K453" s="214" t="s">
        <v>292</v>
      </c>
      <c r="L453" s="78"/>
      <c r="M453" s="78"/>
      <c r="N453" s="78"/>
      <c r="O453" s="149"/>
    </row>
    <row r="454" spans="1:15" x14ac:dyDescent="0.35">
      <c r="A454" s="212" t="s">
        <v>894</v>
      </c>
      <c r="B454" s="212" t="s">
        <v>895</v>
      </c>
      <c r="C454" s="212" t="s">
        <v>709</v>
      </c>
      <c r="D454" s="212" t="s">
        <v>710</v>
      </c>
      <c r="E454" s="212" t="s">
        <v>954</v>
      </c>
      <c r="F454" s="212" t="s">
        <v>955</v>
      </c>
      <c r="G454" s="212" t="s">
        <v>924</v>
      </c>
      <c r="H454" s="212" t="s">
        <v>245</v>
      </c>
      <c r="I454" s="213">
        <v>13268.8</v>
      </c>
      <c r="J454" s="204"/>
      <c r="K454" s="214" t="s">
        <v>292</v>
      </c>
      <c r="L454" s="78"/>
      <c r="M454" s="78"/>
      <c r="N454" s="78"/>
      <c r="O454" s="149"/>
    </row>
    <row r="455" spans="1:15" x14ac:dyDescent="0.35">
      <c r="A455" s="212" t="s">
        <v>894</v>
      </c>
      <c r="B455" s="212" t="s">
        <v>895</v>
      </c>
      <c r="C455" s="212" t="s">
        <v>709</v>
      </c>
      <c r="D455" s="212" t="s">
        <v>710</v>
      </c>
      <c r="E455" s="212" t="s">
        <v>954</v>
      </c>
      <c r="F455" s="212" t="s">
        <v>955</v>
      </c>
      <c r="G455" s="212" t="s">
        <v>925</v>
      </c>
      <c r="H455" s="212" t="s">
        <v>104</v>
      </c>
      <c r="I455" s="213">
        <v>15995.8</v>
      </c>
      <c r="J455" s="204"/>
      <c r="K455" s="214" t="s">
        <v>292</v>
      </c>
      <c r="L455" s="78"/>
      <c r="M455" s="78"/>
      <c r="N455" s="78"/>
      <c r="O455" s="149"/>
    </row>
    <row r="456" spans="1:15" x14ac:dyDescent="0.35">
      <c r="A456" s="212" t="s">
        <v>894</v>
      </c>
      <c r="B456" s="212" t="s">
        <v>895</v>
      </c>
      <c r="C456" s="212" t="s">
        <v>709</v>
      </c>
      <c r="D456" s="212" t="s">
        <v>710</v>
      </c>
      <c r="E456" s="212" t="s">
        <v>954</v>
      </c>
      <c r="F456" s="212" t="s">
        <v>955</v>
      </c>
      <c r="G456" s="212" t="s">
        <v>906</v>
      </c>
      <c r="H456" s="212" t="s">
        <v>167</v>
      </c>
      <c r="I456" s="213">
        <v>13031</v>
      </c>
      <c r="J456" s="204"/>
      <c r="K456" s="214" t="s">
        <v>292</v>
      </c>
      <c r="L456" s="78"/>
      <c r="M456" s="78"/>
      <c r="N456" s="78"/>
      <c r="O456" s="149"/>
    </row>
    <row r="457" spans="1:15" x14ac:dyDescent="0.35">
      <c r="A457" s="212" t="s">
        <v>894</v>
      </c>
      <c r="B457" s="212" t="s">
        <v>895</v>
      </c>
      <c r="C457" s="212" t="s">
        <v>709</v>
      </c>
      <c r="D457" s="212" t="s">
        <v>710</v>
      </c>
      <c r="E457" s="212" t="s">
        <v>954</v>
      </c>
      <c r="F457" s="212" t="s">
        <v>955</v>
      </c>
      <c r="G457" s="212" t="s">
        <v>901</v>
      </c>
      <c r="H457" s="212" t="s">
        <v>213</v>
      </c>
      <c r="I457" s="213">
        <v>37657</v>
      </c>
      <c r="J457" s="204"/>
      <c r="K457" s="214" t="s">
        <v>292</v>
      </c>
      <c r="L457" s="78"/>
      <c r="M457" s="78"/>
      <c r="N457" s="78"/>
      <c r="O457" s="149"/>
    </row>
    <row r="458" spans="1:15" x14ac:dyDescent="0.35">
      <c r="A458" s="212" t="s">
        <v>894</v>
      </c>
      <c r="B458" s="212" t="s">
        <v>895</v>
      </c>
      <c r="C458" s="212" t="s">
        <v>709</v>
      </c>
      <c r="D458" s="212" t="s">
        <v>710</v>
      </c>
      <c r="E458" s="212" t="s">
        <v>954</v>
      </c>
      <c r="F458" s="212" t="s">
        <v>955</v>
      </c>
      <c r="G458" s="212" t="s">
        <v>938</v>
      </c>
      <c r="H458" s="212" t="s">
        <v>939</v>
      </c>
      <c r="I458" s="213">
        <v>24783</v>
      </c>
      <c r="J458" s="204"/>
      <c r="K458" s="214" t="s">
        <v>292</v>
      </c>
      <c r="L458" s="78"/>
      <c r="M458" s="78"/>
      <c r="N458" s="78"/>
      <c r="O458" s="149"/>
    </row>
    <row r="459" spans="1:15" x14ac:dyDescent="0.35">
      <c r="A459" s="212" t="s">
        <v>894</v>
      </c>
      <c r="B459" s="212" t="s">
        <v>895</v>
      </c>
      <c r="C459" s="212" t="s">
        <v>709</v>
      </c>
      <c r="D459" s="212" t="s">
        <v>710</v>
      </c>
      <c r="E459" s="212" t="s">
        <v>954</v>
      </c>
      <c r="F459" s="212" t="s">
        <v>955</v>
      </c>
      <c r="G459" s="212" t="s">
        <v>940</v>
      </c>
      <c r="H459" s="212" t="s">
        <v>84</v>
      </c>
      <c r="I459" s="213">
        <v>4490.3999999999996</v>
      </c>
      <c r="J459" s="204"/>
      <c r="K459" s="214" t="s">
        <v>292</v>
      </c>
      <c r="L459" s="78"/>
      <c r="M459" s="78"/>
      <c r="N459" s="78"/>
      <c r="O459" s="149"/>
    </row>
    <row r="460" spans="1:15" x14ac:dyDescent="0.35">
      <c r="A460" s="212" t="s">
        <v>894</v>
      </c>
      <c r="B460" s="212" t="s">
        <v>895</v>
      </c>
      <c r="C460" s="212" t="s">
        <v>709</v>
      </c>
      <c r="D460" s="212" t="s">
        <v>710</v>
      </c>
      <c r="E460" s="212" t="s">
        <v>956</v>
      </c>
      <c r="F460" s="212" t="s">
        <v>957</v>
      </c>
      <c r="G460" s="212" t="s">
        <v>81</v>
      </c>
      <c r="H460" s="212" t="s">
        <v>328</v>
      </c>
      <c r="I460" s="213">
        <v>2926.5</v>
      </c>
      <c r="J460" s="204"/>
      <c r="K460" s="214" t="s">
        <v>292</v>
      </c>
      <c r="L460" s="78"/>
      <c r="M460" s="78"/>
      <c r="N460" s="78"/>
      <c r="O460" s="149"/>
    </row>
    <row r="461" spans="1:15" x14ac:dyDescent="0.35">
      <c r="A461" s="212" t="s">
        <v>894</v>
      </c>
      <c r="B461" s="212" t="s">
        <v>895</v>
      </c>
      <c r="C461" s="212" t="s">
        <v>709</v>
      </c>
      <c r="D461" s="212" t="s">
        <v>710</v>
      </c>
      <c r="E461" s="212" t="s">
        <v>956</v>
      </c>
      <c r="F461" s="212" t="s">
        <v>957</v>
      </c>
      <c r="G461" s="212" t="s">
        <v>947</v>
      </c>
      <c r="H461" s="212" t="s">
        <v>161</v>
      </c>
      <c r="I461" s="213">
        <v>15268</v>
      </c>
      <c r="J461" s="204"/>
      <c r="K461" s="214" t="s">
        <v>292</v>
      </c>
      <c r="L461" s="78"/>
      <c r="M461" s="78"/>
      <c r="N461" s="78"/>
      <c r="O461" s="149"/>
    </row>
    <row r="462" spans="1:15" x14ac:dyDescent="0.35">
      <c r="A462" s="212" t="s">
        <v>894</v>
      </c>
      <c r="B462" s="212" t="s">
        <v>895</v>
      </c>
      <c r="C462" s="212" t="s">
        <v>709</v>
      </c>
      <c r="D462" s="212" t="s">
        <v>710</v>
      </c>
      <c r="E462" s="212" t="s">
        <v>956</v>
      </c>
      <c r="F462" s="212" t="s">
        <v>957</v>
      </c>
      <c r="G462" s="212" t="s">
        <v>907</v>
      </c>
      <c r="H462" s="212" t="s">
        <v>158</v>
      </c>
      <c r="I462" s="213">
        <v>13355.49</v>
      </c>
      <c r="J462" s="204"/>
      <c r="K462" s="214" t="s">
        <v>292</v>
      </c>
      <c r="L462" s="78"/>
      <c r="M462" s="78"/>
      <c r="N462" s="78"/>
      <c r="O462" s="149"/>
    </row>
    <row r="463" spans="1:15" x14ac:dyDescent="0.35">
      <c r="A463" s="212" t="s">
        <v>894</v>
      </c>
      <c r="B463" s="212" t="s">
        <v>895</v>
      </c>
      <c r="C463" s="212" t="s">
        <v>709</v>
      </c>
      <c r="D463" s="212" t="s">
        <v>710</v>
      </c>
      <c r="E463" s="212" t="s">
        <v>956</v>
      </c>
      <c r="F463" s="212" t="s">
        <v>957</v>
      </c>
      <c r="G463" s="212" t="s">
        <v>908</v>
      </c>
      <c r="H463" s="212" t="s">
        <v>164</v>
      </c>
      <c r="I463" s="213">
        <v>40598.74</v>
      </c>
      <c r="J463" s="204"/>
      <c r="K463" s="214" t="s">
        <v>292</v>
      </c>
      <c r="L463" s="78"/>
      <c r="M463" s="78"/>
      <c r="N463" s="78"/>
      <c r="O463" s="149"/>
    </row>
    <row r="464" spans="1:15" x14ac:dyDescent="0.35">
      <c r="A464" s="212" t="s">
        <v>894</v>
      </c>
      <c r="B464" s="212" t="s">
        <v>895</v>
      </c>
      <c r="C464" s="212" t="s">
        <v>709</v>
      </c>
      <c r="D464" s="212" t="s">
        <v>710</v>
      </c>
      <c r="E464" s="212" t="s">
        <v>956</v>
      </c>
      <c r="F464" s="212" t="s">
        <v>957</v>
      </c>
      <c r="G464" s="212" t="s">
        <v>909</v>
      </c>
      <c r="H464" s="212" t="s">
        <v>910</v>
      </c>
      <c r="I464" s="213">
        <v>6214.76</v>
      </c>
      <c r="J464" s="204"/>
      <c r="K464" s="214" t="s">
        <v>292</v>
      </c>
      <c r="L464" s="78"/>
      <c r="M464" s="78"/>
      <c r="N464" s="78"/>
      <c r="O464" s="149"/>
    </row>
    <row r="465" spans="1:15" x14ac:dyDescent="0.35">
      <c r="A465" s="212" t="s">
        <v>894</v>
      </c>
      <c r="B465" s="212" t="s">
        <v>895</v>
      </c>
      <c r="C465" s="212" t="s">
        <v>709</v>
      </c>
      <c r="D465" s="212" t="s">
        <v>710</v>
      </c>
      <c r="E465" s="212" t="s">
        <v>956</v>
      </c>
      <c r="F465" s="212" t="s">
        <v>957</v>
      </c>
      <c r="G465" s="212" t="s">
        <v>913</v>
      </c>
      <c r="H465" s="212" t="s">
        <v>914</v>
      </c>
      <c r="I465" s="213">
        <v>11698</v>
      </c>
      <c r="J465" s="204"/>
      <c r="K465" s="214" t="s">
        <v>292</v>
      </c>
      <c r="L465" s="78"/>
      <c r="M465" s="78"/>
      <c r="N465" s="78"/>
      <c r="O465" s="149"/>
    </row>
    <row r="466" spans="1:15" x14ac:dyDescent="0.35">
      <c r="A466" s="212" t="s">
        <v>894</v>
      </c>
      <c r="B466" s="212" t="s">
        <v>895</v>
      </c>
      <c r="C466" s="212" t="s">
        <v>709</v>
      </c>
      <c r="D466" s="212" t="s">
        <v>710</v>
      </c>
      <c r="E466" s="212" t="s">
        <v>956</v>
      </c>
      <c r="F466" s="212" t="s">
        <v>957</v>
      </c>
      <c r="G466" s="212" t="s">
        <v>915</v>
      </c>
      <c r="H466" s="212" t="s">
        <v>916</v>
      </c>
      <c r="I466" s="213">
        <v>9620.44</v>
      </c>
      <c r="J466" s="204"/>
      <c r="K466" s="214" t="s">
        <v>292</v>
      </c>
      <c r="L466" s="78"/>
      <c r="M466" s="78"/>
      <c r="N466" s="78"/>
      <c r="O466" s="149"/>
    </row>
    <row r="467" spans="1:15" x14ac:dyDescent="0.35">
      <c r="A467" s="212" t="s">
        <v>894</v>
      </c>
      <c r="B467" s="212" t="s">
        <v>895</v>
      </c>
      <c r="C467" s="212" t="s">
        <v>709</v>
      </c>
      <c r="D467" s="212" t="s">
        <v>710</v>
      </c>
      <c r="E467" s="212" t="s">
        <v>956</v>
      </c>
      <c r="F467" s="212" t="s">
        <v>957</v>
      </c>
      <c r="G467" s="212" t="s">
        <v>878</v>
      </c>
      <c r="H467" s="212" t="s">
        <v>879</v>
      </c>
      <c r="I467" s="213">
        <v>6482.9</v>
      </c>
      <c r="J467" s="204"/>
      <c r="K467" s="214" t="s">
        <v>292</v>
      </c>
      <c r="L467" s="78"/>
      <c r="M467" s="78"/>
      <c r="N467" s="78"/>
      <c r="O467" s="149"/>
    </row>
    <row r="468" spans="1:15" x14ac:dyDescent="0.35">
      <c r="A468" s="212" t="s">
        <v>894</v>
      </c>
      <c r="B468" s="212" t="s">
        <v>895</v>
      </c>
      <c r="C468" s="212" t="s">
        <v>709</v>
      </c>
      <c r="D468" s="212" t="s">
        <v>710</v>
      </c>
      <c r="E468" s="212" t="s">
        <v>956</v>
      </c>
      <c r="F468" s="212" t="s">
        <v>957</v>
      </c>
      <c r="G468" s="212" t="s">
        <v>917</v>
      </c>
      <c r="H468" s="212" t="s">
        <v>918</v>
      </c>
      <c r="I468" s="213">
        <v>31569.98</v>
      </c>
      <c r="J468" s="204"/>
      <c r="K468" s="214" t="s">
        <v>292</v>
      </c>
      <c r="L468" s="78"/>
      <c r="M468" s="78"/>
      <c r="N468" s="78"/>
      <c r="O468" s="149"/>
    </row>
    <row r="469" spans="1:15" x14ac:dyDescent="0.35">
      <c r="A469" s="212" t="s">
        <v>894</v>
      </c>
      <c r="B469" s="212" t="s">
        <v>895</v>
      </c>
      <c r="C469" s="212" t="s">
        <v>709</v>
      </c>
      <c r="D469" s="212" t="s">
        <v>710</v>
      </c>
      <c r="E469" s="212" t="s">
        <v>956</v>
      </c>
      <c r="F469" s="212" t="s">
        <v>957</v>
      </c>
      <c r="G469" s="212" t="s">
        <v>919</v>
      </c>
      <c r="H469" s="212" t="s">
        <v>180</v>
      </c>
      <c r="I469" s="213">
        <v>52935.42</v>
      </c>
      <c r="J469" s="204"/>
      <c r="K469" s="214" t="s">
        <v>292</v>
      </c>
      <c r="L469" s="78"/>
      <c r="M469" s="78"/>
      <c r="N469" s="78"/>
      <c r="O469" s="149"/>
    </row>
    <row r="470" spans="1:15" x14ac:dyDescent="0.35">
      <c r="A470" s="212" t="s">
        <v>894</v>
      </c>
      <c r="B470" s="212" t="s">
        <v>895</v>
      </c>
      <c r="C470" s="212" t="s">
        <v>709</v>
      </c>
      <c r="D470" s="212" t="s">
        <v>710</v>
      </c>
      <c r="E470" s="212" t="s">
        <v>956</v>
      </c>
      <c r="F470" s="212" t="s">
        <v>957</v>
      </c>
      <c r="G470" s="212" t="s">
        <v>920</v>
      </c>
      <c r="H470" s="212" t="s">
        <v>178</v>
      </c>
      <c r="I470" s="213">
        <v>11234.69</v>
      </c>
      <c r="J470" s="204"/>
      <c r="K470" s="214" t="s">
        <v>292</v>
      </c>
      <c r="L470" s="78"/>
      <c r="M470" s="78"/>
      <c r="N470" s="78"/>
      <c r="O470" s="149"/>
    </row>
    <row r="471" spans="1:15" x14ac:dyDescent="0.35">
      <c r="A471" s="212" t="s">
        <v>894</v>
      </c>
      <c r="B471" s="212" t="s">
        <v>895</v>
      </c>
      <c r="C471" s="212" t="s">
        <v>709</v>
      </c>
      <c r="D471" s="212" t="s">
        <v>710</v>
      </c>
      <c r="E471" s="212" t="s">
        <v>956</v>
      </c>
      <c r="F471" s="212" t="s">
        <v>957</v>
      </c>
      <c r="G471" s="212" t="s">
        <v>880</v>
      </c>
      <c r="H471" s="212" t="s">
        <v>136</v>
      </c>
      <c r="I471" s="213">
        <v>11084.5</v>
      </c>
      <c r="J471" s="204"/>
      <c r="K471" s="214" t="s">
        <v>292</v>
      </c>
      <c r="L471" s="78"/>
      <c r="M471" s="78"/>
      <c r="N471" s="78"/>
      <c r="O471" s="149"/>
    </row>
    <row r="472" spans="1:15" x14ac:dyDescent="0.35">
      <c r="A472" s="212" t="s">
        <v>894</v>
      </c>
      <c r="B472" s="212" t="s">
        <v>895</v>
      </c>
      <c r="C472" s="212" t="s">
        <v>709</v>
      </c>
      <c r="D472" s="212" t="s">
        <v>710</v>
      </c>
      <c r="E472" s="212" t="s">
        <v>956</v>
      </c>
      <c r="F472" s="212" t="s">
        <v>957</v>
      </c>
      <c r="G472" s="212" t="s">
        <v>881</v>
      </c>
      <c r="H472" s="212" t="s">
        <v>182</v>
      </c>
      <c r="I472" s="213">
        <v>15016.5</v>
      </c>
      <c r="J472" s="204"/>
      <c r="K472" s="214" t="s">
        <v>292</v>
      </c>
      <c r="L472" s="78"/>
      <c r="M472" s="78"/>
      <c r="N472" s="78"/>
      <c r="O472" s="149"/>
    </row>
    <row r="473" spans="1:15" x14ac:dyDescent="0.35">
      <c r="A473" s="212" t="s">
        <v>894</v>
      </c>
      <c r="B473" s="212" t="s">
        <v>895</v>
      </c>
      <c r="C473" s="212" t="s">
        <v>709</v>
      </c>
      <c r="D473" s="212" t="s">
        <v>710</v>
      </c>
      <c r="E473" s="212" t="s">
        <v>956</v>
      </c>
      <c r="F473" s="212" t="s">
        <v>957</v>
      </c>
      <c r="G473" s="212" t="s">
        <v>921</v>
      </c>
      <c r="H473" s="212" t="s">
        <v>184</v>
      </c>
      <c r="I473" s="213">
        <v>56708.2</v>
      </c>
      <c r="J473" s="204"/>
      <c r="K473" s="214" t="s">
        <v>292</v>
      </c>
      <c r="L473" s="78"/>
      <c r="M473" s="78"/>
      <c r="N473" s="78"/>
      <c r="O473" s="149"/>
    </row>
    <row r="474" spans="1:15" x14ac:dyDescent="0.35">
      <c r="A474" s="212" t="s">
        <v>894</v>
      </c>
      <c r="B474" s="212" t="s">
        <v>895</v>
      </c>
      <c r="C474" s="212" t="s">
        <v>709</v>
      </c>
      <c r="D474" s="212" t="s">
        <v>710</v>
      </c>
      <c r="E474" s="212" t="s">
        <v>956</v>
      </c>
      <c r="F474" s="212" t="s">
        <v>957</v>
      </c>
      <c r="G474" s="212" t="s">
        <v>882</v>
      </c>
      <c r="H474" s="212" t="s">
        <v>186</v>
      </c>
      <c r="I474" s="213">
        <v>476</v>
      </c>
      <c r="J474" s="204"/>
      <c r="K474" s="214" t="s">
        <v>292</v>
      </c>
      <c r="L474" s="78"/>
      <c r="M474" s="78"/>
      <c r="N474" s="78"/>
      <c r="O474" s="149"/>
    </row>
    <row r="475" spans="1:15" x14ac:dyDescent="0.35">
      <c r="A475" s="212" t="s">
        <v>894</v>
      </c>
      <c r="B475" s="212" t="s">
        <v>895</v>
      </c>
      <c r="C475" s="212" t="s">
        <v>709</v>
      </c>
      <c r="D475" s="212" t="s">
        <v>710</v>
      </c>
      <c r="E475" s="212" t="s">
        <v>956</v>
      </c>
      <c r="F475" s="212" t="s">
        <v>957</v>
      </c>
      <c r="G475" s="212" t="s">
        <v>883</v>
      </c>
      <c r="H475" s="212" t="s">
        <v>134</v>
      </c>
      <c r="I475" s="213">
        <v>13589</v>
      </c>
      <c r="J475" s="204"/>
      <c r="K475" s="214" t="s">
        <v>292</v>
      </c>
      <c r="L475" s="78"/>
      <c r="M475" s="78"/>
      <c r="N475" s="78"/>
      <c r="O475" s="149"/>
    </row>
    <row r="476" spans="1:15" x14ac:dyDescent="0.35">
      <c r="A476" s="212" t="s">
        <v>894</v>
      </c>
      <c r="B476" s="212" t="s">
        <v>895</v>
      </c>
      <c r="C476" s="212" t="s">
        <v>709</v>
      </c>
      <c r="D476" s="212" t="s">
        <v>710</v>
      </c>
      <c r="E476" s="212" t="s">
        <v>956</v>
      </c>
      <c r="F476" s="212" t="s">
        <v>957</v>
      </c>
      <c r="G476" s="212" t="s">
        <v>884</v>
      </c>
      <c r="H476" s="212" t="s">
        <v>234</v>
      </c>
      <c r="I476" s="213">
        <v>13497.32</v>
      </c>
      <c r="J476" s="204"/>
      <c r="K476" s="214" t="s">
        <v>292</v>
      </c>
      <c r="L476" s="78"/>
      <c r="M476" s="78"/>
      <c r="N476" s="78"/>
      <c r="O476" s="149"/>
    </row>
    <row r="477" spans="1:15" x14ac:dyDescent="0.35">
      <c r="A477" s="212" t="s">
        <v>894</v>
      </c>
      <c r="B477" s="212" t="s">
        <v>895</v>
      </c>
      <c r="C477" s="212" t="s">
        <v>709</v>
      </c>
      <c r="D477" s="212" t="s">
        <v>710</v>
      </c>
      <c r="E477" s="212" t="s">
        <v>956</v>
      </c>
      <c r="F477" s="212" t="s">
        <v>957</v>
      </c>
      <c r="G477" s="212" t="s">
        <v>900</v>
      </c>
      <c r="H477" s="212" t="s">
        <v>238</v>
      </c>
      <c r="I477" s="213">
        <v>14427.58</v>
      </c>
      <c r="J477" s="204"/>
      <c r="K477" s="214" t="s">
        <v>292</v>
      </c>
      <c r="L477" s="78"/>
      <c r="M477" s="78"/>
      <c r="N477" s="78"/>
      <c r="O477" s="149"/>
    </row>
    <row r="478" spans="1:15" x14ac:dyDescent="0.35">
      <c r="A478" s="212" t="s">
        <v>894</v>
      </c>
      <c r="B478" s="212" t="s">
        <v>895</v>
      </c>
      <c r="C478" s="212" t="s">
        <v>709</v>
      </c>
      <c r="D478" s="212" t="s">
        <v>710</v>
      </c>
      <c r="E478" s="212" t="s">
        <v>956</v>
      </c>
      <c r="F478" s="212" t="s">
        <v>957</v>
      </c>
      <c r="G478" s="212" t="s">
        <v>662</v>
      </c>
      <c r="H478" s="212" t="s">
        <v>243</v>
      </c>
      <c r="I478" s="213">
        <v>6808.23</v>
      </c>
      <c r="J478" s="204"/>
      <c r="K478" s="214" t="s">
        <v>292</v>
      </c>
      <c r="L478" s="78"/>
      <c r="M478" s="78"/>
      <c r="N478" s="78"/>
      <c r="O478" s="149"/>
    </row>
    <row r="479" spans="1:15" x14ac:dyDescent="0.35">
      <c r="A479" s="212" t="s">
        <v>894</v>
      </c>
      <c r="B479" s="212" t="s">
        <v>895</v>
      </c>
      <c r="C479" s="212" t="s">
        <v>709</v>
      </c>
      <c r="D479" s="212" t="s">
        <v>710</v>
      </c>
      <c r="E479" s="212" t="s">
        <v>956</v>
      </c>
      <c r="F479" s="212" t="s">
        <v>957</v>
      </c>
      <c r="G479" s="212" t="s">
        <v>924</v>
      </c>
      <c r="H479" s="212" t="s">
        <v>245</v>
      </c>
      <c r="I479" s="213">
        <v>12830</v>
      </c>
      <c r="J479" s="204"/>
      <c r="K479" s="214" t="s">
        <v>292</v>
      </c>
      <c r="L479" s="78"/>
      <c r="M479" s="78"/>
      <c r="N479" s="78"/>
      <c r="O479" s="149"/>
    </row>
    <row r="480" spans="1:15" x14ac:dyDescent="0.35">
      <c r="A480" s="212" t="s">
        <v>894</v>
      </c>
      <c r="B480" s="212" t="s">
        <v>895</v>
      </c>
      <c r="C480" s="212" t="s">
        <v>709</v>
      </c>
      <c r="D480" s="212" t="s">
        <v>710</v>
      </c>
      <c r="E480" s="212" t="s">
        <v>956</v>
      </c>
      <c r="F480" s="212" t="s">
        <v>957</v>
      </c>
      <c r="G480" s="212" t="s">
        <v>925</v>
      </c>
      <c r="H480" s="212" t="s">
        <v>104</v>
      </c>
      <c r="I480" s="213">
        <v>139933.65</v>
      </c>
      <c r="J480" s="204"/>
      <c r="K480" s="214" t="s">
        <v>292</v>
      </c>
      <c r="L480" s="78"/>
      <c r="M480" s="78"/>
      <c r="N480" s="78"/>
      <c r="O480" s="149"/>
    </row>
    <row r="481" spans="1:15" x14ac:dyDescent="0.35">
      <c r="A481" s="212" t="s">
        <v>894</v>
      </c>
      <c r="B481" s="212" t="s">
        <v>895</v>
      </c>
      <c r="C481" s="212" t="s">
        <v>709</v>
      </c>
      <c r="D481" s="212" t="s">
        <v>710</v>
      </c>
      <c r="E481" s="212" t="s">
        <v>956</v>
      </c>
      <c r="F481" s="212" t="s">
        <v>957</v>
      </c>
      <c r="G481" s="212" t="s">
        <v>906</v>
      </c>
      <c r="H481" s="212" t="s">
        <v>167</v>
      </c>
      <c r="I481" s="213">
        <v>41022.29</v>
      </c>
      <c r="J481" s="204"/>
      <c r="K481" s="214" t="s">
        <v>292</v>
      </c>
      <c r="L481" s="78"/>
      <c r="M481" s="78"/>
      <c r="N481" s="78"/>
      <c r="O481" s="149"/>
    </row>
    <row r="482" spans="1:15" x14ac:dyDescent="0.35">
      <c r="A482" s="212" t="s">
        <v>894</v>
      </c>
      <c r="B482" s="212" t="s">
        <v>895</v>
      </c>
      <c r="C482" s="212" t="s">
        <v>709</v>
      </c>
      <c r="D482" s="212" t="s">
        <v>710</v>
      </c>
      <c r="E482" s="212" t="s">
        <v>956</v>
      </c>
      <c r="F482" s="212" t="s">
        <v>957</v>
      </c>
      <c r="G482" s="212" t="s">
        <v>958</v>
      </c>
      <c r="H482" s="212" t="s">
        <v>959</v>
      </c>
      <c r="I482" s="213">
        <v>9689.98</v>
      </c>
      <c r="J482" s="204"/>
      <c r="K482" s="214" t="s">
        <v>292</v>
      </c>
      <c r="L482" s="78"/>
      <c r="M482" s="78"/>
      <c r="N482" s="78"/>
      <c r="O482" s="149"/>
    </row>
    <row r="483" spans="1:15" x14ac:dyDescent="0.35">
      <c r="A483" s="212" t="s">
        <v>894</v>
      </c>
      <c r="B483" s="212" t="s">
        <v>895</v>
      </c>
      <c r="C483" s="212" t="s">
        <v>709</v>
      </c>
      <c r="D483" s="212" t="s">
        <v>710</v>
      </c>
      <c r="E483" s="212" t="s">
        <v>956</v>
      </c>
      <c r="F483" s="212" t="s">
        <v>957</v>
      </c>
      <c r="G483" s="212" t="s">
        <v>901</v>
      </c>
      <c r="H483" s="212" t="s">
        <v>213</v>
      </c>
      <c r="I483" s="213">
        <v>39633.74</v>
      </c>
      <c r="J483" s="204"/>
      <c r="K483" s="214" t="s">
        <v>292</v>
      </c>
      <c r="L483" s="78"/>
      <c r="M483" s="78"/>
      <c r="N483" s="78"/>
      <c r="O483" s="149"/>
    </row>
    <row r="484" spans="1:15" x14ac:dyDescent="0.35">
      <c r="A484" s="212" t="s">
        <v>894</v>
      </c>
      <c r="B484" s="212" t="s">
        <v>895</v>
      </c>
      <c r="C484" s="212" t="s">
        <v>709</v>
      </c>
      <c r="D484" s="212" t="s">
        <v>710</v>
      </c>
      <c r="E484" s="212" t="s">
        <v>956</v>
      </c>
      <c r="F484" s="212" t="s">
        <v>957</v>
      </c>
      <c r="G484" s="212" t="s">
        <v>926</v>
      </c>
      <c r="H484" s="212" t="s">
        <v>927</v>
      </c>
      <c r="I484" s="213">
        <v>6143.04</v>
      </c>
      <c r="J484" s="204"/>
      <c r="K484" s="214" t="s">
        <v>292</v>
      </c>
      <c r="L484" s="78"/>
      <c r="M484" s="78"/>
      <c r="N484" s="78"/>
      <c r="O484" s="149"/>
    </row>
    <row r="485" spans="1:15" x14ac:dyDescent="0.35">
      <c r="A485" s="212" t="s">
        <v>894</v>
      </c>
      <c r="B485" s="212" t="s">
        <v>895</v>
      </c>
      <c r="C485" s="212" t="s">
        <v>709</v>
      </c>
      <c r="D485" s="212" t="s">
        <v>710</v>
      </c>
      <c r="E485" s="212" t="s">
        <v>956</v>
      </c>
      <c r="F485" s="212" t="s">
        <v>957</v>
      </c>
      <c r="G485" s="212" t="s">
        <v>812</v>
      </c>
      <c r="H485" s="212" t="s">
        <v>813</v>
      </c>
      <c r="I485" s="213">
        <v>9716.33</v>
      </c>
      <c r="J485" s="204"/>
      <c r="K485" s="214" t="s">
        <v>292</v>
      </c>
      <c r="L485" s="78"/>
      <c r="M485" s="78"/>
      <c r="N485" s="78"/>
      <c r="O485" s="149"/>
    </row>
    <row r="486" spans="1:15" x14ac:dyDescent="0.35">
      <c r="A486" s="212" t="s">
        <v>894</v>
      </c>
      <c r="B486" s="212" t="s">
        <v>895</v>
      </c>
      <c r="C486" s="212" t="s">
        <v>709</v>
      </c>
      <c r="D486" s="212" t="s">
        <v>710</v>
      </c>
      <c r="E486" s="212" t="s">
        <v>956</v>
      </c>
      <c r="F486" s="212" t="s">
        <v>957</v>
      </c>
      <c r="G486" s="212" t="s">
        <v>930</v>
      </c>
      <c r="H486" s="212" t="s">
        <v>200</v>
      </c>
      <c r="I486" s="213">
        <v>39864.82</v>
      </c>
      <c r="J486" s="204"/>
      <c r="K486" s="214" t="s">
        <v>292</v>
      </c>
      <c r="L486" s="78"/>
      <c r="M486" s="78"/>
      <c r="N486" s="78"/>
      <c r="O486" s="149"/>
    </row>
    <row r="487" spans="1:15" x14ac:dyDescent="0.35">
      <c r="A487" s="212" t="s">
        <v>894</v>
      </c>
      <c r="B487" s="212" t="s">
        <v>895</v>
      </c>
      <c r="C487" s="212" t="s">
        <v>709</v>
      </c>
      <c r="D487" s="212" t="s">
        <v>710</v>
      </c>
      <c r="E487" s="212" t="s">
        <v>956</v>
      </c>
      <c r="F487" s="212" t="s">
        <v>957</v>
      </c>
      <c r="G487" s="212" t="s">
        <v>890</v>
      </c>
      <c r="H487" s="212" t="s">
        <v>191</v>
      </c>
      <c r="I487" s="213">
        <v>6073.05</v>
      </c>
      <c r="J487" s="204"/>
      <c r="K487" s="214" t="s">
        <v>292</v>
      </c>
      <c r="L487" s="78"/>
      <c r="M487" s="78"/>
      <c r="N487" s="78"/>
      <c r="O487" s="149"/>
    </row>
    <row r="488" spans="1:15" x14ac:dyDescent="0.35">
      <c r="A488" s="212" t="s">
        <v>894</v>
      </c>
      <c r="B488" s="212" t="s">
        <v>895</v>
      </c>
      <c r="C488" s="212" t="s">
        <v>709</v>
      </c>
      <c r="D488" s="212" t="s">
        <v>710</v>
      </c>
      <c r="E488" s="212" t="s">
        <v>956</v>
      </c>
      <c r="F488" s="212" t="s">
        <v>957</v>
      </c>
      <c r="G488" s="212" t="s">
        <v>931</v>
      </c>
      <c r="H488" s="212" t="s">
        <v>197</v>
      </c>
      <c r="I488" s="213">
        <v>6177.95</v>
      </c>
      <c r="J488" s="204"/>
      <c r="K488" s="214" t="s">
        <v>292</v>
      </c>
      <c r="L488" s="78"/>
      <c r="M488" s="78"/>
      <c r="N488" s="78"/>
      <c r="O488" s="149"/>
    </row>
    <row r="489" spans="1:15" x14ac:dyDescent="0.35">
      <c r="A489" s="212" t="s">
        <v>894</v>
      </c>
      <c r="B489" s="212" t="s">
        <v>895</v>
      </c>
      <c r="C489" s="212" t="s">
        <v>709</v>
      </c>
      <c r="D489" s="212" t="s">
        <v>710</v>
      </c>
      <c r="E489" s="212" t="s">
        <v>956</v>
      </c>
      <c r="F489" s="212" t="s">
        <v>957</v>
      </c>
      <c r="G489" s="212" t="s">
        <v>932</v>
      </c>
      <c r="H489" s="212" t="s">
        <v>202</v>
      </c>
      <c r="I489" s="213">
        <v>7919.6</v>
      </c>
      <c r="J489" s="204"/>
      <c r="K489" s="214" t="s">
        <v>292</v>
      </c>
      <c r="L489" s="78"/>
      <c r="M489" s="78"/>
      <c r="N489" s="78"/>
      <c r="O489" s="149"/>
    </row>
    <row r="490" spans="1:15" x14ac:dyDescent="0.35">
      <c r="A490" s="212" t="s">
        <v>894</v>
      </c>
      <c r="B490" s="212" t="s">
        <v>895</v>
      </c>
      <c r="C490" s="212" t="s">
        <v>709</v>
      </c>
      <c r="D490" s="212" t="s">
        <v>710</v>
      </c>
      <c r="E490" s="212" t="s">
        <v>956</v>
      </c>
      <c r="F490" s="212" t="s">
        <v>957</v>
      </c>
      <c r="G490" s="212" t="s">
        <v>565</v>
      </c>
      <c r="H490" s="212" t="s">
        <v>204</v>
      </c>
      <c r="I490" s="213">
        <v>18038.150000000001</v>
      </c>
      <c r="J490" s="204"/>
      <c r="K490" s="214" t="s">
        <v>292</v>
      </c>
      <c r="L490" s="78"/>
      <c r="M490" s="78"/>
      <c r="N490" s="78"/>
      <c r="O490" s="149"/>
    </row>
    <row r="491" spans="1:15" x14ac:dyDescent="0.35">
      <c r="A491" s="212" t="s">
        <v>894</v>
      </c>
      <c r="B491" s="212" t="s">
        <v>895</v>
      </c>
      <c r="C491" s="212" t="s">
        <v>709</v>
      </c>
      <c r="D491" s="212" t="s">
        <v>710</v>
      </c>
      <c r="E491" s="212" t="s">
        <v>956</v>
      </c>
      <c r="F491" s="212" t="s">
        <v>957</v>
      </c>
      <c r="G491" s="212" t="s">
        <v>887</v>
      </c>
      <c r="H491" s="212" t="s">
        <v>91</v>
      </c>
      <c r="I491" s="213">
        <v>28187</v>
      </c>
      <c r="J491" s="204"/>
      <c r="K491" s="214" t="s">
        <v>292</v>
      </c>
      <c r="L491" s="78"/>
      <c r="M491" s="78"/>
      <c r="N491" s="78"/>
      <c r="O491" s="149"/>
    </row>
    <row r="492" spans="1:15" x14ac:dyDescent="0.35">
      <c r="A492" s="212" t="s">
        <v>894</v>
      </c>
      <c r="B492" s="212" t="s">
        <v>895</v>
      </c>
      <c r="C492" s="212" t="s">
        <v>709</v>
      </c>
      <c r="D492" s="212" t="s">
        <v>710</v>
      </c>
      <c r="E492" s="212" t="s">
        <v>956</v>
      </c>
      <c r="F492" s="212" t="s">
        <v>957</v>
      </c>
      <c r="G492" s="212" t="s">
        <v>960</v>
      </c>
      <c r="H492" s="212" t="s">
        <v>94</v>
      </c>
      <c r="I492" s="213">
        <v>546</v>
      </c>
      <c r="J492" s="204"/>
      <c r="K492" s="214" t="s">
        <v>292</v>
      </c>
      <c r="L492" s="78"/>
      <c r="M492" s="78"/>
      <c r="N492" s="78"/>
      <c r="O492" s="149"/>
    </row>
    <row r="493" spans="1:15" x14ac:dyDescent="0.35">
      <c r="A493" s="212" t="s">
        <v>894</v>
      </c>
      <c r="B493" s="212" t="s">
        <v>895</v>
      </c>
      <c r="C493" s="212" t="s">
        <v>709</v>
      </c>
      <c r="D493" s="212" t="s">
        <v>710</v>
      </c>
      <c r="E493" s="212" t="s">
        <v>956</v>
      </c>
      <c r="F493" s="212" t="s">
        <v>957</v>
      </c>
      <c r="G493" s="212" t="s">
        <v>716</v>
      </c>
      <c r="H493" s="212" t="s">
        <v>123</v>
      </c>
      <c r="I493" s="213">
        <v>3533.6</v>
      </c>
      <c r="J493" s="204"/>
      <c r="K493" s="214" t="s">
        <v>292</v>
      </c>
      <c r="L493" s="78"/>
      <c r="M493" s="78"/>
      <c r="N493" s="78"/>
      <c r="O493" s="149"/>
    </row>
    <row r="494" spans="1:15" x14ac:dyDescent="0.35">
      <c r="A494" s="212" t="s">
        <v>894</v>
      </c>
      <c r="B494" s="212" t="s">
        <v>895</v>
      </c>
      <c r="C494" s="212" t="s">
        <v>709</v>
      </c>
      <c r="D494" s="212" t="s">
        <v>710</v>
      </c>
      <c r="E494" s="212" t="s">
        <v>956</v>
      </c>
      <c r="F494" s="212" t="s">
        <v>957</v>
      </c>
      <c r="G494" s="212" t="s">
        <v>933</v>
      </c>
      <c r="H494" s="212" t="s">
        <v>206</v>
      </c>
      <c r="I494" s="213">
        <v>20535.099999999999</v>
      </c>
      <c r="J494" s="204"/>
      <c r="K494" s="214" t="s">
        <v>292</v>
      </c>
      <c r="L494" s="78"/>
      <c r="M494" s="78"/>
      <c r="N494" s="78"/>
      <c r="O494" s="149"/>
    </row>
    <row r="495" spans="1:15" x14ac:dyDescent="0.35">
      <c r="A495" s="212" t="s">
        <v>894</v>
      </c>
      <c r="B495" s="212" t="s">
        <v>895</v>
      </c>
      <c r="C495" s="212" t="s">
        <v>709</v>
      </c>
      <c r="D495" s="212" t="s">
        <v>710</v>
      </c>
      <c r="E495" s="212" t="s">
        <v>956</v>
      </c>
      <c r="F495" s="212" t="s">
        <v>957</v>
      </c>
      <c r="G495" s="212" t="s">
        <v>934</v>
      </c>
      <c r="H495" s="212" t="s">
        <v>132</v>
      </c>
      <c r="I495" s="213">
        <v>9196.15</v>
      </c>
      <c r="J495" s="204"/>
      <c r="K495" s="214" t="s">
        <v>292</v>
      </c>
      <c r="L495" s="78"/>
      <c r="M495" s="78"/>
      <c r="N495" s="78"/>
      <c r="O495" s="149"/>
    </row>
    <row r="496" spans="1:15" x14ac:dyDescent="0.35">
      <c r="A496" s="212" t="s">
        <v>894</v>
      </c>
      <c r="B496" s="212" t="s">
        <v>895</v>
      </c>
      <c r="C496" s="212" t="s">
        <v>709</v>
      </c>
      <c r="D496" s="212" t="s">
        <v>710</v>
      </c>
      <c r="E496" s="212" t="s">
        <v>956</v>
      </c>
      <c r="F496" s="212" t="s">
        <v>957</v>
      </c>
      <c r="G496" s="212" t="s">
        <v>935</v>
      </c>
      <c r="H496" s="212" t="s">
        <v>211</v>
      </c>
      <c r="I496" s="213">
        <v>5225.05</v>
      </c>
      <c r="J496" s="204"/>
      <c r="K496" s="214" t="s">
        <v>292</v>
      </c>
      <c r="L496" s="78"/>
      <c r="M496" s="78"/>
      <c r="N496" s="78"/>
      <c r="O496" s="149"/>
    </row>
    <row r="497" spans="1:15" x14ac:dyDescent="0.35">
      <c r="A497" s="212" t="s">
        <v>894</v>
      </c>
      <c r="B497" s="212" t="s">
        <v>895</v>
      </c>
      <c r="C497" s="212" t="s">
        <v>709</v>
      </c>
      <c r="D497" s="212" t="s">
        <v>710</v>
      </c>
      <c r="E497" s="212" t="s">
        <v>956</v>
      </c>
      <c r="F497" s="212" t="s">
        <v>957</v>
      </c>
      <c r="G497" s="212" t="s">
        <v>936</v>
      </c>
      <c r="H497" s="212" t="s">
        <v>129</v>
      </c>
      <c r="I497" s="213">
        <v>8895.5499999999993</v>
      </c>
      <c r="J497" s="204"/>
      <c r="K497" s="214" t="s">
        <v>292</v>
      </c>
      <c r="L497" s="78"/>
      <c r="M497" s="78"/>
      <c r="N497" s="78"/>
      <c r="O497" s="149"/>
    </row>
    <row r="498" spans="1:15" x14ac:dyDescent="0.35">
      <c r="A498" s="212" t="s">
        <v>894</v>
      </c>
      <c r="B498" s="212" t="s">
        <v>895</v>
      </c>
      <c r="C498" s="212" t="s">
        <v>709</v>
      </c>
      <c r="D498" s="212" t="s">
        <v>710</v>
      </c>
      <c r="E498" s="212" t="s">
        <v>956</v>
      </c>
      <c r="F498" s="212" t="s">
        <v>957</v>
      </c>
      <c r="G498" s="212" t="s">
        <v>888</v>
      </c>
      <c r="H498" s="212" t="s">
        <v>208</v>
      </c>
      <c r="I498" s="213">
        <v>6715.05</v>
      </c>
      <c r="J498" s="204"/>
      <c r="K498" s="214" t="s">
        <v>292</v>
      </c>
      <c r="L498" s="78"/>
      <c r="M498" s="78"/>
      <c r="N498" s="78"/>
      <c r="O498" s="149"/>
    </row>
    <row r="499" spans="1:15" x14ac:dyDescent="0.35">
      <c r="A499" s="212" t="s">
        <v>894</v>
      </c>
      <c r="B499" s="212" t="s">
        <v>895</v>
      </c>
      <c r="C499" s="212" t="s">
        <v>709</v>
      </c>
      <c r="D499" s="212" t="s">
        <v>710</v>
      </c>
      <c r="E499" s="212" t="s">
        <v>956</v>
      </c>
      <c r="F499" s="212" t="s">
        <v>957</v>
      </c>
      <c r="G499" s="212" t="s">
        <v>961</v>
      </c>
      <c r="H499" s="212" t="s">
        <v>107</v>
      </c>
      <c r="I499" s="213">
        <v>14824.75</v>
      </c>
      <c r="J499" s="204"/>
      <c r="K499" s="214" t="s">
        <v>292</v>
      </c>
      <c r="L499" s="78"/>
      <c r="M499" s="78"/>
      <c r="N499" s="78"/>
      <c r="O499" s="149"/>
    </row>
    <row r="500" spans="1:15" x14ac:dyDescent="0.35">
      <c r="A500" s="212" t="s">
        <v>894</v>
      </c>
      <c r="B500" s="212" t="s">
        <v>895</v>
      </c>
      <c r="C500" s="212" t="s">
        <v>709</v>
      </c>
      <c r="D500" s="212" t="s">
        <v>710</v>
      </c>
      <c r="E500" s="212" t="s">
        <v>956</v>
      </c>
      <c r="F500" s="212" t="s">
        <v>957</v>
      </c>
      <c r="G500" s="212" t="s">
        <v>891</v>
      </c>
      <c r="H500" s="212" t="s">
        <v>194</v>
      </c>
      <c r="I500" s="213">
        <v>18114.55</v>
      </c>
      <c r="J500" s="204"/>
      <c r="K500" s="214" t="s">
        <v>292</v>
      </c>
      <c r="L500" s="78"/>
      <c r="M500" s="78"/>
      <c r="N500" s="78"/>
      <c r="O500" s="149"/>
    </row>
    <row r="501" spans="1:15" x14ac:dyDescent="0.35">
      <c r="A501" s="212" t="s">
        <v>894</v>
      </c>
      <c r="B501" s="212" t="s">
        <v>895</v>
      </c>
      <c r="C501" s="212" t="s">
        <v>709</v>
      </c>
      <c r="D501" s="212" t="s">
        <v>710</v>
      </c>
      <c r="E501" s="212" t="s">
        <v>956</v>
      </c>
      <c r="F501" s="212" t="s">
        <v>957</v>
      </c>
      <c r="G501" s="212" t="s">
        <v>937</v>
      </c>
      <c r="H501" s="212" t="s">
        <v>247</v>
      </c>
      <c r="I501" s="213">
        <v>16089.14</v>
      </c>
      <c r="J501" s="204"/>
      <c r="K501" s="214" t="s">
        <v>292</v>
      </c>
      <c r="L501" s="78"/>
      <c r="M501" s="78"/>
      <c r="N501" s="78"/>
      <c r="O501" s="149"/>
    </row>
    <row r="502" spans="1:15" x14ac:dyDescent="0.35">
      <c r="A502" s="212" t="s">
        <v>894</v>
      </c>
      <c r="B502" s="212" t="s">
        <v>895</v>
      </c>
      <c r="C502" s="212" t="s">
        <v>709</v>
      </c>
      <c r="D502" s="212" t="s">
        <v>710</v>
      </c>
      <c r="E502" s="212" t="s">
        <v>956</v>
      </c>
      <c r="F502" s="212" t="s">
        <v>957</v>
      </c>
      <c r="G502" s="212" t="s">
        <v>889</v>
      </c>
      <c r="H502" s="212" t="s">
        <v>236</v>
      </c>
      <c r="I502" s="213">
        <v>13717.05</v>
      </c>
      <c r="J502" s="204"/>
      <c r="K502" s="214" t="s">
        <v>292</v>
      </c>
      <c r="L502" s="78"/>
      <c r="M502" s="78"/>
      <c r="N502" s="78"/>
      <c r="O502" s="149"/>
    </row>
    <row r="503" spans="1:15" x14ac:dyDescent="0.35">
      <c r="A503" s="212" t="s">
        <v>894</v>
      </c>
      <c r="B503" s="212" t="s">
        <v>895</v>
      </c>
      <c r="C503" s="212" t="s">
        <v>709</v>
      </c>
      <c r="D503" s="212" t="s">
        <v>710</v>
      </c>
      <c r="E503" s="212" t="s">
        <v>956</v>
      </c>
      <c r="F503" s="212" t="s">
        <v>957</v>
      </c>
      <c r="G503" s="212" t="s">
        <v>938</v>
      </c>
      <c r="H503" s="212" t="s">
        <v>939</v>
      </c>
      <c r="I503" s="213">
        <v>34263.74</v>
      </c>
      <c r="J503" s="204"/>
      <c r="K503" s="214" t="s">
        <v>292</v>
      </c>
      <c r="L503" s="78"/>
      <c r="M503" s="78"/>
      <c r="N503" s="78"/>
      <c r="O503" s="149"/>
    </row>
    <row r="504" spans="1:15" x14ac:dyDescent="0.35">
      <c r="A504" s="212" t="s">
        <v>894</v>
      </c>
      <c r="B504" s="212" t="s">
        <v>895</v>
      </c>
      <c r="C504" s="212" t="s">
        <v>709</v>
      </c>
      <c r="D504" s="212" t="s">
        <v>710</v>
      </c>
      <c r="E504" s="212" t="s">
        <v>956</v>
      </c>
      <c r="F504" s="212" t="s">
        <v>957</v>
      </c>
      <c r="G504" s="212" t="s">
        <v>554</v>
      </c>
      <c r="H504" s="212" t="s">
        <v>249</v>
      </c>
      <c r="I504" s="213">
        <v>111146.56</v>
      </c>
      <c r="J504" s="204"/>
      <c r="K504" s="214" t="s">
        <v>292</v>
      </c>
      <c r="L504" s="78"/>
      <c r="M504" s="78"/>
      <c r="N504" s="78"/>
      <c r="O504" s="149"/>
    </row>
    <row r="505" spans="1:15" x14ac:dyDescent="0.35">
      <c r="A505" s="212" t="s">
        <v>894</v>
      </c>
      <c r="B505" s="212" t="s">
        <v>895</v>
      </c>
      <c r="C505" s="212" t="s">
        <v>709</v>
      </c>
      <c r="D505" s="212" t="s">
        <v>710</v>
      </c>
      <c r="E505" s="212" t="s">
        <v>956</v>
      </c>
      <c r="F505" s="212" t="s">
        <v>957</v>
      </c>
      <c r="G505" s="212" t="s">
        <v>940</v>
      </c>
      <c r="H505" s="212" t="s">
        <v>84</v>
      </c>
      <c r="I505" s="213">
        <v>52054.5</v>
      </c>
      <c r="J505" s="204"/>
      <c r="K505" s="214" t="s">
        <v>292</v>
      </c>
      <c r="L505" s="78"/>
      <c r="M505" s="78"/>
      <c r="N505" s="78"/>
      <c r="O505" s="149"/>
    </row>
    <row r="506" spans="1:15" x14ac:dyDescent="0.35">
      <c r="A506" s="212" t="s">
        <v>894</v>
      </c>
      <c r="B506" s="212" t="s">
        <v>895</v>
      </c>
      <c r="C506" s="212" t="s">
        <v>709</v>
      </c>
      <c r="D506" s="212" t="s">
        <v>710</v>
      </c>
      <c r="E506" s="212" t="s">
        <v>956</v>
      </c>
      <c r="F506" s="212" t="s">
        <v>957</v>
      </c>
      <c r="G506" s="212" t="s">
        <v>902</v>
      </c>
      <c r="H506" s="212" t="s">
        <v>903</v>
      </c>
      <c r="I506" s="213">
        <v>7891.05</v>
      </c>
      <c r="J506" s="204"/>
      <c r="K506" s="214" t="s">
        <v>292</v>
      </c>
      <c r="L506" s="78"/>
      <c r="M506" s="78"/>
      <c r="N506" s="78"/>
      <c r="O506" s="149"/>
    </row>
    <row r="507" spans="1:15" x14ac:dyDescent="0.35">
      <c r="A507" s="212" t="s">
        <v>894</v>
      </c>
      <c r="B507" s="212" t="s">
        <v>895</v>
      </c>
      <c r="C507" s="212" t="s">
        <v>709</v>
      </c>
      <c r="D507" s="212" t="s">
        <v>710</v>
      </c>
      <c r="E507" s="212" t="s">
        <v>962</v>
      </c>
      <c r="F507" s="212" t="s">
        <v>963</v>
      </c>
      <c r="G507" s="212" t="s">
        <v>81</v>
      </c>
      <c r="H507" s="212" t="s">
        <v>328</v>
      </c>
      <c r="I507" s="213">
        <v>106218.6</v>
      </c>
      <c r="J507" s="204"/>
      <c r="K507" s="214" t="s">
        <v>292</v>
      </c>
      <c r="L507" s="78"/>
      <c r="M507" s="78"/>
      <c r="N507" s="78"/>
      <c r="O507" s="149"/>
    </row>
    <row r="508" spans="1:15" x14ac:dyDescent="0.35">
      <c r="A508" s="212" t="s">
        <v>894</v>
      </c>
      <c r="B508" s="212" t="s">
        <v>895</v>
      </c>
      <c r="C508" s="212" t="s">
        <v>709</v>
      </c>
      <c r="D508" s="212" t="s">
        <v>710</v>
      </c>
      <c r="E508" s="212" t="s">
        <v>962</v>
      </c>
      <c r="F508" s="212" t="s">
        <v>963</v>
      </c>
      <c r="G508" s="212" t="s">
        <v>913</v>
      </c>
      <c r="H508" s="212" t="s">
        <v>914</v>
      </c>
      <c r="I508" s="213">
        <v>2987.2</v>
      </c>
      <c r="J508" s="204"/>
      <c r="K508" s="214" t="s">
        <v>292</v>
      </c>
      <c r="L508" s="78"/>
      <c r="M508" s="78"/>
      <c r="N508" s="78"/>
      <c r="O508" s="149"/>
    </row>
    <row r="509" spans="1:15" x14ac:dyDescent="0.35">
      <c r="A509" s="212" t="s">
        <v>894</v>
      </c>
      <c r="B509" s="212" t="s">
        <v>895</v>
      </c>
      <c r="C509" s="212" t="s">
        <v>709</v>
      </c>
      <c r="D509" s="212" t="s">
        <v>710</v>
      </c>
      <c r="E509" s="212" t="s">
        <v>962</v>
      </c>
      <c r="F509" s="212" t="s">
        <v>963</v>
      </c>
      <c r="G509" s="212" t="s">
        <v>921</v>
      </c>
      <c r="H509" s="212" t="s">
        <v>184</v>
      </c>
      <c r="I509" s="213">
        <v>2464.8000000000002</v>
      </c>
      <c r="J509" s="204"/>
      <c r="K509" s="214" t="s">
        <v>292</v>
      </c>
      <c r="L509" s="78"/>
      <c r="M509" s="78"/>
      <c r="N509" s="78"/>
      <c r="O509" s="149"/>
    </row>
    <row r="510" spans="1:15" x14ac:dyDescent="0.35">
      <c r="A510" s="212" t="s">
        <v>894</v>
      </c>
      <c r="B510" s="212" t="s">
        <v>895</v>
      </c>
      <c r="C510" s="212" t="s">
        <v>709</v>
      </c>
      <c r="D510" s="212" t="s">
        <v>710</v>
      </c>
      <c r="E510" s="212" t="s">
        <v>962</v>
      </c>
      <c r="F510" s="212" t="s">
        <v>963</v>
      </c>
      <c r="G510" s="212" t="s">
        <v>882</v>
      </c>
      <c r="H510" s="212" t="s">
        <v>186</v>
      </c>
      <c r="I510" s="213">
        <v>1919.2</v>
      </c>
      <c r="J510" s="204"/>
      <c r="K510" s="214" t="s">
        <v>292</v>
      </c>
      <c r="L510" s="78"/>
      <c r="M510" s="78"/>
      <c r="N510" s="78"/>
      <c r="O510" s="149"/>
    </row>
    <row r="511" spans="1:15" x14ac:dyDescent="0.35">
      <c r="A511" s="212" t="s">
        <v>894</v>
      </c>
      <c r="B511" s="212" t="s">
        <v>895</v>
      </c>
      <c r="C511" s="212" t="s">
        <v>709</v>
      </c>
      <c r="D511" s="212" t="s">
        <v>710</v>
      </c>
      <c r="E511" s="212" t="s">
        <v>962</v>
      </c>
      <c r="F511" s="212" t="s">
        <v>963</v>
      </c>
      <c r="G511" s="212" t="s">
        <v>901</v>
      </c>
      <c r="H511" s="212" t="s">
        <v>213</v>
      </c>
      <c r="I511" s="213">
        <v>43547.8</v>
      </c>
      <c r="J511" s="204"/>
      <c r="K511" s="214" t="s">
        <v>292</v>
      </c>
      <c r="L511" s="78"/>
      <c r="M511" s="78"/>
      <c r="N511" s="78"/>
      <c r="O511" s="149"/>
    </row>
    <row r="512" spans="1:15" x14ac:dyDescent="0.35">
      <c r="A512" s="212" t="s">
        <v>894</v>
      </c>
      <c r="B512" s="212" t="s">
        <v>895</v>
      </c>
      <c r="C512" s="212" t="s">
        <v>709</v>
      </c>
      <c r="D512" s="212" t="s">
        <v>710</v>
      </c>
      <c r="E512" s="212" t="s">
        <v>962</v>
      </c>
      <c r="F512" s="212" t="s">
        <v>963</v>
      </c>
      <c r="G512" s="212" t="s">
        <v>926</v>
      </c>
      <c r="H512" s="212" t="s">
        <v>927</v>
      </c>
      <c r="I512" s="213">
        <v>2730</v>
      </c>
      <c r="J512" s="204"/>
      <c r="K512" s="214" t="s">
        <v>292</v>
      </c>
      <c r="L512" s="78"/>
      <c r="M512" s="78"/>
      <c r="N512" s="78"/>
      <c r="O512" s="149"/>
    </row>
    <row r="513" spans="1:15" x14ac:dyDescent="0.35">
      <c r="A513" s="212" t="s">
        <v>894</v>
      </c>
      <c r="B513" s="212" t="s">
        <v>895</v>
      </c>
      <c r="C513" s="212" t="s">
        <v>709</v>
      </c>
      <c r="D513" s="212" t="s">
        <v>710</v>
      </c>
      <c r="E513" s="212" t="s">
        <v>962</v>
      </c>
      <c r="F513" s="212" t="s">
        <v>963</v>
      </c>
      <c r="G513" s="212" t="s">
        <v>890</v>
      </c>
      <c r="H513" s="212" t="s">
        <v>191</v>
      </c>
      <c r="I513" s="213">
        <v>1154.4000000000001</v>
      </c>
      <c r="J513" s="204"/>
      <c r="K513" s="214" t="s">
        <v>292</v>
      </c>
      <c r="L513" s="78"/>
      <c r="M513" s="78"/>
      <c r="N513" s="78"/>
      <c r="O513" s="149"/>
    </row>
    <row r="514" spans="1:15" x14ac:dyDescent="0.35">
      <c r="A514" s="212" t="s">
        <v>894</v>
      </c>
      <c r="B514" s="212" t="s">
        <v>895</v>
      </c>
      <c r="C514" s="212" t="s">
        <v>709</v>
      </c>
      <c r="D514" s="212" t="s">
        <v>710</v>
      </c>
      <c r="E514" s="212" t="s">
        <v>962</v>
      </c>
      <c r="F514" s="212" t="s">
        <v>963</v>
      </c>
      <c r="G514" s="212" t="s">
        <v>887</v>
      </c>
      <c r="H514" s="212" t="s">
        <v>91</v>
      </c>
      <c r="I514" s="213">
        <v>3533.6</v>
      </c>
      <c r="J514" s="204"/>
      <c r="K514" s="214" t="s">
        <v>292</v>
      </c>
      <c r="L514" s="78"/>
      <c r="M514" s="78"/>
      <c r="N514" s="78"/>
      <c r="O514" s="149"/>
    </row>
    <row r="515" spans="1:15" x14ac:dyDescent="0.35">
      <c r="A515" s="212" t="s">
        <v>894</v>
      </c>
      <c r="B515" s="212" t="s">
        <v>895</v>
      </c>
      <c r="C515" s="212" t="s">
        <v>709</v>
      </c>
      <c r="D515" s="212" t="s">
        <v>710</v>
      </c>
      <c r="E515" s="212" t="s">
        <v>962</v>
      </c>
      <c r="F515" s="212" t="s">
        <v>963</v>
      </c>
      <c r="G515" s="212" t="s">
        <v>716</v>
      </c>
      <c r="H515" s="212" t="s">
        <v>123</v>
      </c>
      <c r="I515" s="213">
        <v>1868</v>
      </c>
      <c r="J515" s="204"/>
      <c r="K515" s="214" t="s">
        <v>292</v>
      </c>
      <c r="L515" s="78"/>
      <c r="M515" s="78"/>
      <c r="N515" s="78"/>
      <c r="O515" s="149"/>
    </row>
    <row r="516" spans="1:15" x14ac:dyDescent="0.35">
      <c r="A516" s="212" t="s">
        <v>894</v>
      </c>
      <c r="B516" s="212" t="s">
        <v>895</v>
      </c>
      <c r="C516" s="212" t="s">
        <v>709</v>
      </c>
      <c r="D516" s="212" t="s">
        <v>710</v>
      </c>
      <c r="E516" s="212" t="s">
        <v>962</v>
      </c>
      <c r="F516" s="212" t="s">
        <v>963</v>
      </c>
      <c r="G516" s="212" t="s">
        <v>933</v>
      </c>
      <c r="H516" s="212" t="s">
        <v>206</v>
      </c>
      <c r="I516" s="213">
        <v>2987.2</v>
      </c>
      <c r="J516" s="204"/>
      <c r="K516" s="214" t="s">
        <v>292</v>
      </c>
      <c r="L516" s="78"/>
      <c r="M516" s="78"/>
      <c r="N516" s="78"/>
      <c r="O516" s="149"/>
    </row>
    <row r="517" spans="1:15" x14ac:dyDescent="0.35">
      <c r="A517" s="212" t="s">
        <v>894</v>
      </c>
      <c r="B517" s="212" t="s">
        <v>895</v>
      </c>
      <c r="C517" s="212" t="s">
        <v>709</v>
      </c>
      <c r="D517" s="212" t="s">
        <v>710</v>
      </c>
      <c r="E517" s="212" t="s">
        <v>962</v>
      </c>
      <c r="F517" s="212" t="s">
        <v>963</v>
      </c>
      <c r="G517" s="212" t="s">
        <v>936</v>
      </c>
      <c r="H517" s="212" t="s">
        <v>129</v>
      </c>
      <c r="I517" s="213">
        <v>2987.2</v>
      </c>
      <c r="J517" s="204"/>
      <c r="K517" s="214" t="s">
        <v>292</v>
      </c>
      <c r="L517" s="78"/>
      <c r="M517" s="78"/>
      <c r="N517" s="78"/>
      <c r="O517" s="149"/>
    </row>
    <row r="518" spans="1:15" x14ac:dyDescent="0.35">
      <c r="A518" s="212" t="s">
        <v>894</v>
      </c>
      <c r="B518" s="212" t="s">
        <v>895</v>
      </c>
      <c r="C518" s="212" t="s">
        <v>709</v>
      </c>
      <c r="D518" s="212" t="s">
        <v>710</v>
      </c>
      <c r="E518" s="212" t="s">
        <v>962</v>
      </c>
      <c r="F518" s="212" t="s">
        <v>963</v>
      </c>
      <c r="G518" s="212" t="s">
        <v>888</v>
      </c>
      <c r="H518" s="212" t="s">
        <v>208</v>
      </c>
      <c r="I518" s="213">
        <v>2987.2</v>
      </c>
      <c r="J518" s="204"/>
      <c r="K518" s="214" t="s">
        <v>292</v>
      </c>
      <c r="L518" s="78"/>
      <c r="M518" s="78"/>
      <c r="N518" s="78"/>
      <c r="O518" s="149"/>
    </row>
    <row r="519" spans="1:15" x14ac:dyDescent="0.35">
      <c r="A519" s="212" t="s">
        <v>894</v>
      </c>
      <c r="B519" s="212" t="s">
        <v>895</v>
      </c>
      <c r="C519" s="212" t="s">
        <v>709</v>
      </c>
      <c r="D519" s="212" t="s">
        <v>710</v>
      </c>
      <c r="E519" s="212" t="s">
        <v>962</v>
      </c>
      <c r="F519" s="212" t="s">
        <v>963</v>
      </c>
      <c r="G519" s="212" t="s">
        <v>889</v>
      </c>
      <c r="H519" s="212" t="s">
        <v>236</v>
      </c>
      <c r="I519" s="213">
        <v>1193.5999999999999</v>
      </c>
      <c r="J519" s="204"/>
      <c r="K519" s="214" t="s">
        <v>292</v>
      </c>
      <c r="L519" s="78"/>
      <c r="M519" s="78"/>
      <c r="N519" s="78"/>
      <c r="O519" s="149"/>
    </row>
    <row r="520" spans="1:15" x14ac:dyDescent="0.35">
      <c r="A520" s="212" t="s">
        <v>894</v>
      </c>
      <c r="B520" s="212" t="s">
        <v>895</v>
      </c>
      <c r="C520" s="212" t="s">
        <v>709</v>
      </c>
      <c r="D520" s="212" t="s">
        <v>710</v>
      </c>
      <c r="E520" s="212" t="s">
        <v>962</v>
      </c>
      <c r="F520" s="212" t="s">
        <v>963</v>
      </c>
      <c r="G520" s="212" t="s">
        <v>938</v>
      </c>
      <c r="H520" s="212" t="s">
        <v>939</v>
      </c>
      <c r="I520" s="213">
        <v>2285.6</v>
      </c>
      <c r="J520" s="204"/>
      <c r="K520" s="214" t="s">
        <v>292</v>
      </c>
      <c r="L520" s="78"/>
      <c r="M520" s="78"/>
      <c r="N520" s="78"/>
      <c r="O520" s="149"/>
    </row>
    <row r="521" spans="1:15" x14ac:dyDescent="0.35">
      <c r="A521" s="212" t="s">
        <v>894</v>
      </c>
      <c r="B521" s="212" t="s">
        <v>895</v>
      </c>
      <c r="C521" s="212" t="s">
        <v>709</v>
      </c>
      <c r="D521" s="212" t="s">
        <v>710</v>
      </c>
      <c r="E521" s="212" t="s">
        <v>962</v>
      </c>
      <c r="F521" s="212" t="s">
        <v>963</v>
      </c>
      <c r="G521" s="212" t="s">
        <v>940</v>
      </c>
      <c r="H521" s="212" t="s">
        <v>84</v>
      </c>
      <c r="I521" s="213">
        <v>4204.8</v>
      </c>
      <c r="J521" s="204"/>
      <c r="K521" s="214" t="s">
        <v>292</v>
      </c>
      <c r="L521" s="78"/>
      <c r="M521" s="78"/>
      <c r="N521" s="78"/>
      <c r="O521" s="149"/>
    </row>
    <row r="522" spans="1:15" x14ac:dyDescent="0.35">
      <c r="A522" s="212" t="s">
        <v>894</v>
      </c>
      <c r="B522" s="212" t="s">
        <v>895</v>
      </c>
      <c r="C522" s="212" t="s">
        <v>709</v>
      </c>
      <c r="D522" s="212" t="s">
        <v>710</v>
      </c>
      <c r="E522" s="212" t="s">
        <v>962</v>
      </c>
      <c r="F522" s="212" t="s">
        <v>963</v>
      </c>
      <c r="G522" s="212" t="s">
        <v>902</v>
      </c>
      <c r="H522" s="212" t="s">
        <v>903</v>
      </c>
      <c r="I522" s="213">
        <v>2987.2</v>
      </c>
      <c r="J522" s="204"/>
      <c r="K522" s="214" t="s">
        <v>292</v>
      </c>
      <c r="L522" s="78"/>
      <c r="M522" s="78"/>
      <c r="N522" s="78"/>
      <c r="O522" s="149"/>
    </row>
    <row r="523" spans="1:15" x14ac:dyDescent="0.35">
      <c r="A523" s="212" t="s">
        <v>894</v>
      </c>
      <c r="B523" s="212" t="s">
        <v>895</v>
      </c>
      <c r="C523" s="212" t="s">
        <v>709</v>
      </c>
      <c r="D523" s="212" t="s">
        <v>710</v>
      </c>
      <c r="E523" s="212" t="s">
        <v>964</v>
      </c>
      <c r="F523" s="212" t="s">
        <v>965</v>
      </c>
      <c r="G523" s="212" t="s">
        <v>81</v>
      </c>
      <c r="H523" s="212" t="s">
        <v>328</v>
      </c>
      <c r="I523" s="213">
        <v>71884.350000000006</v>
      </c>
      <c r="J523" s="204"/>
      <c r="K523" s="214" t="s">
        <v>292</v>
      </c>
      <c r="L523" s="78"/>
      <c r="M523" s="78"/>
      <c r="N523" s="78"/>
      <c r="O523" s="149"/>
    </row>
    <row r="524" spans="1:15" x14ac:dyDescent="0.35">
      <c r="A524" s="212" t="s">
        <v>894</v>
      </c>
      <c r="B524" s="212" t="s">
        <v>895</v>
      </c>
      <c r="C524" s="212" t="s">
        <v>709</v>
      </c>
      <c r="D524" s="212" t="s">
        <v>710</v>
      </c>
      <c r="E524" s="212" t="s">
        <v>964</v>
      </c>
      <c r="F524" s="212" t="s">
        <v>965</v>
      </c>
      <c r="G524" s="212" t="s">
        <v>907</v>
      </c>
      <c r="H524" s="212" t="s">
        <v>158</v>
      </c>
      <c r="I524" s="213">
        <v>1782</v>
      </c>
      <c r="J524" s="204"/>
      <c r="K524" s="214" t="s">
        <v>292</v>
      </c>
      <c r="L524" s="78"/>
      <c r="M524" s="78"/>
      <c r="N524" s="78"/>
      <c r="O524" s="149"/>
    </row>
    <row r="525" spans="1:15" x14ac:dyDescent="0.35">
      <c r="A525" s="212" t="s">
        <v>894</v>
      </c>
      <c r="B525" s="212" t="s">
        <v>895</v>
      </c>
      <c r="C525" s="212" t="s">
        <v>709</v>
      </c>
      <c r="D525" s="212" t="s">
        <v>710</v>
      </c>
      <c r="E525" s="212" t="s">
        <v>964</v>
      </c>
      <c r="F525" s="212" t="s">
        <v>965</v>
      </c>
      <c r="G525" s="212" t="s">
        <v>909</v>
      </c>
      <c r="H525" s="212" t="s">
        <v>910</v>
      </c>
      <c r="I525" s="213">
        <v>3564</v>
      </c>
      <c r="J525" s="204"/>
      <c r="K525" s="214" t="s">
        <v>292</v>
      </c>
      <c r="L525" s="78"/>
      <c r="M525" s="78"/>
      <c r="N525" s="78"/>
      <c r="O525" s="149"/>
    </row>
    <row r="526" spans="1:15" x14ac:dyDescent="0.35">
      <c r="A526" s="212" t="s">
        <v>894</v>
      </c>
      <c r="B526" s="212" t="s">
        <v>895</v>
      </c>
      <c r="C526" s="212" t="s">
        <v>709</v>
      </c>
      <c r="D526" s="212" t="s">
        <v>710</v>
      </c>
      <c r="E526" s="212" t="s">
        <v>964</v>
      </c>
      <c r="F526" s="212" t="s">
        <v>965</v>
      </c>
      <c r="G526" s="212" t="s">
        <v>662</v>
      </c>
      <c r="H526" s="212" t="s">
        <v>243</v>
      </c>
      <c r="I526" s="213">
        <v>10000</v>
      </c>
      <c r="J526" s="204"/>
      <c r="K526" s="214" t="s">
        <v>292</v>
      </c>
      <c r="L526" s="78"/>
      <c r="M526" s="78"/>
      <c r="N526" s="78"/>
      <c r="O526" s="149"/>
    </row>
    <row r="527" spans="1:15" x14ac:dyDescent="0.35">
      <c r="A527" s="212" t="s">
        <v>894</v>
      </c>
      <c r="B527" s="212" t="s">
        <v>895</v>
      </c>
      <c r="C527" s="212" t="s">
        <v>709</v>
      </c>
      <c r="D527" s="212" t="s">
        <v>710</v>
      </c>
      <c r="E527" s="212" t="s">
        <v>964</v>
      </c>
      <c r="F527" s="212" t="s">
        <v>965</v>
      </c>
      <c r="G527" s="212" t="s">
        <v>925</v>
      </c>
      <c r="H527" s="212" t="s">
        <v>104</v>
      </c>
      <c r="I527" s="213">
        <v>63372</v>
      </c>
      <c r="J527" s="204"/>
      <c r="K527" s="214" t="s">
        <v>292</v>
      </c>
      <c r="L527" s="78"/>
      <c r="M527" s="78"/>
      <c r="N527" s="78"/>
      <c r="O527" s="149"/>
    </row>
    <row r="528" spans="1:15" x14ac:dyDescent="0.35">
      <c r="A528" s="212" t="s">
        <v>894</v>
      </c>
      <c r="B528" s="212" t="s">
        <v>895</v>
      </c>
      <c r="C528" s="212" t="s">
        <v>709</v>
      </c>
      <c r="D528" s="212" t="s">
        <v>710</v>
      </c>
      <c r="E528" s="212" t="s">
        <v>964</v>
      </c>
      <c r="F528" s="212" t="s">
        <v>965</v>
      </c>
      <c r="G528" s="212" t="s">
        <v>906</v>
      </c>
      <c r="H528" s="212" t="s">
        <v>167</v>
      </c>
      <c r="I528" s="213">
        <v>10000</v>
      </c>
      <c r="J528" s="204"/>
      <c r="K528" s="214" t="s">
        <v>292</v>
      </c>
      <c r="L528" s="78"/>
      <c r="M528" s="78"/>
      <c r="N528" s="78"/>
      <c r="O528" s="149"/>
    </row>
    <row r="529" spans="1:15" x14ac:dyDescent="0.35">
      <c r="A529" s="212" t="s">
        <v>894</v>
      </c>
      <c r="B529" s="212" t="s">
        <v>895</v>
      </c>
      <c r="C529" s="212" t="s">
        <v>709</v>
      </c>
      <c r="D529" s="212" t="s">
        <v>710</v>
      </c>
      <c r="E529" s="212" t="s">
        <v>964</v>
      </c>
      <c r="F529" s="212" t="s">
        <v>965</v>
      </c>
      <c r="G529" s="212" t="s">
        <v>901</v>
      </c>
      <c r="H529" s="212" t="s">
        <v>213</v>
      </c>
      <c r="I529" s="213">
        <v>73166.34</v>
      </c>
      <c r="J529" s="204"/>
      <c r="K529" s="214" t="s">
        <v>292</v>
      </c>
      <c r="L529" s="78"/>
      <c r="M529" s="78"/>
      <c r="N529" s="78"/>
      <c r="O529" s="149"/>
    </row>
    <row r="530" spans="1:15" x14ac:dyDescent="0.35">
      <c r="A530" s="212" t="s">
        <v>894</v>
      </c>
      <c r="B530" s="212" t="s">
        <v>895</v>
      </c>
      <c r="C530" s="212" t="s">
        <v>709</v>
      </c>
      <c r="D530" s="212" t="s">
        <v>710</v>
      </c>
      <c r="E530" s="212" t="s">
        <v>964</v>
      </c>
      <c r="F530" s="212" t="s">
        <v>965</v>
      </c>
      <c r="G530" s="212" t="s">
        <v>926</v>
      </c>
      <c r="H530" s="212" t="s">
        <v>927</v>
      </c>
      <c r="I530" s="213">
        <v>38675.5</v>
      </c>
      <c r="J530" s="204"/>
      <c r="K530" s="214" t="s">
        <v>292</v>
      </c>
      <c r="L530" s="78"/>
      <c r="M530" s="78"/>
      <c r="N530" s="78"/>
      <c r="O530" s="149"/>
    </row>
    <row r="531" spans="1:15" x14ac:dyDescent="0.35">
      <c r="A531" s="212" t="s">
        <v>894</v>
      </c>
      <c r="B531" s="212" t="s">
        <v>895</v>
      </c>
      <c r="C531" s="212" t="s">
        <v>709</v>
      </c>
      <c r="D531" s="212" t="s">
        <v>710</v>
      </c>
      <c r="E531" s="212" t="s">
        <v>964</v>
      </c>
      <c r="F531" s="212" t="s">
        <v>965</v>
      </c>
      <c r="G531" s="212" t="s">
        <v>887</v>
      </c>
      <c r="H531" s="212" t="s">
        <v>91</v>
      </c>
      <c r="I531" s="213">
        <v>8217</v>
      </c>
      <c r="J531" s="204"/>
      <c r="K531" s="214" t="s">
        <v>292</v>
      </c>
      <c r="L531" s="78"/>
      <c r="M531" s="78"/>
      <c r="N531" s="78"/>
      <c r="O531" s="149"/>
    </row>
    <row r="532" spans="1:15" x14ac:dyDescent="0.35">
      <c r="A532" s="212" t="s">
        <v>894</v>
      </c>
      <c r="B532" s="212" t="s">
        <v>895</v>
      </c>
      <c r="C532" s="212" t="s">
        <v>709</v>
      </c>
      <c r="D532" s="212" t="s">
        <v>710</v>
      </c>
      <c r="E532" s="212" t="s">
        <v>964</v>
      </c>
      <c r="F532" s="212" t="s">
        <v>965</v>
      </c>
      <c r="G532" s="212" t="s">
        <v>936</v>
      </c>
      <c r="H532" s="212" t="s">
        <v>129</v>
      </c>
      <c r="I532" s="213">
        <v>39796.800000000003</v>
      </c>
      <c r="J532" s="204"/>
      <c r="K532" s="214" t="s">
        <v>292</v>
      </c>
      <c r="L532" s="78"/>
      <c r="M532" s="78"/>
      <c r="N532" s="78"/>
      <c r="O532" s="149"/>
    </row>
    <row r="533" spans="1:15" x14ac:dyDescent="0.35">
      <c r="A533" s="212" t="s">
        <v>894</v>
      </c>
      <c r="B533" s="212" t="s">
        <v>895</v>
      </c>
      <c r="C533" s="212" t="s">
        <v>709</v>
      </c>
      <c r="D533" s="212" t="s">
        <v>710</v>
      </c>
      <c r="E533" s="212" t="s">
        <v>964</v>
      </c>
      <c r="F533" s="212" t="s">
        <v>965</v>
      </c>
      <c r="G533" s="212" t="s">
        <v>888</v>
      </c>
      <c r="H533" s="212" t="s">
        <v>208</v>
      </c>
      <c r="I533" s="213">
        <v>4215</v>
      </c>
      <c r="J533" s="204"/>
      <c r="K533" s="214" t="s">
        <v>292</v>
      </c>
      <c r="L533" s="78"/>
      <c r="M533" s="78"/>
      <c r="N533" s="78"/>
      <c r="O533" s="149"/>
    </row>
    <row r="534" spans="1:15" x14ac:dyDescent="0.35">
      <c r="A534" s="212" t="s">
        <v>894</v>
      </c>
      <c r="B534" s="212" t="s">
        <v>895</v>
      </c>
      <c r="C534" s="212" t="s">
        <v>709</v>
      </c>
      <c r="D534" s="212" t="s">
        <v>710</v>
      </c>
      <c r="E534" s="212" t="s">
        <v>964</v>
      </c>
      <c r="F534" s="212" t="s">
        <v>965</v>
      </c>
      <c r="G534" s="212" t="s">
        <v>554</v>
      </c>
      <c r="H534" s="212" t="s">
        <v>249</v>
      </c>
      <c r="I534" s="213">
        <v>9662.7000000000007</v>
      </c>
      <c r="J534" s="204"/>
      <c r="K534" s="214" t="s">
        <v>292</v>
      </c>
      <c r="L534" s="78"/>
      <c r="M534" s="78"/>
      <c r="N534" s="78"/>
      <c r="O534" s="149"/>
    </row>
    <row r="535" spans="1:15" x14ac:dyDescent="0.35">
      <c r="A535" s="212" t="s">
        <v>894</v>
      </c>
      <c r="B535" s="212" t="s">
        <v>895</v>
      </c>
      <c r="C535" s="212" t="s">
        <v>709</v>
      </c>
      <c r="D535" s="212" t="s">
        <v>710</v>
      </c>
      <c r="E535" s="212" t="s">
        <v>964</v>
      </c>
      <c r="F535" s="212" t="s">
        <v>965</v>
      </c>
      <c r="G535" s="212" t="s">
        <v>940</v>
      </c>
      <c r="H535" s="212" t="s">
        <v>84</v>
      </c>
      <c r="I535" s="213">
        <v>8541.4</v>
      </c>
      <c r="J535" s="204"/>
      <c r="K535" s="214" t="s">
        <v>292</v>
      </c>
      <c r="L535" s="78"/>
      <c r="M535" s="78"/>
      <c r="N535" s="78"/>
      <c r="O535" s="149"/>
    </row>
    <row r="536" spans="1:15" x14ac:dyDescent="0.35">
      <c r="A536" s="212" t="s">
        <v>894</v>
      </c>
      <c r="B536" s="212" t="s">
        <v>895</v>
      </c>
      <c r="C536" s="212" t="s">
        <v>709</v>
      </c>
      <c r="D536" s="212" t="s">
        <v>710</v>
      </c>
      <c r="E536" s="212" t="s">
        <v>626</v>
      </c>
      <c r="F536" s="212" t="s">
        <v>627</v>
      </c>
      <c r="G536" s="212" t="s">
        <v>81</v>
      </c>
      <c r="H536" s="212" t="s">
        <v>328</v>
      </c>
      <c r="I536" s="213">
        <v>7533.54</v>
      </c>
      <c r="J536" s="204"/>
      <c r="K536" s="214" t="s">
        <v>292</v>
      </c>
      <c r="L536" s="78"/>
      <c r="M536" s="78"/>
      <c r="N536" s="78"/>
      <c r="O536" s="149"/>
    </row>
    <row r="537" spans="1:15" x14ac:dyDescent="0.35">
      <c r="A537" s="212" t="s">
        <v>894</v>
      </c>
      <c r="B537" s="212" t="s">
        <v>895</v>
      </c>
      <c r="C537" s="212" t="s">
        <v>709</v>
      </c>
      <c r="D537" s="212" t="s">
        <v>710</v>
      </c>
      <c r="E537" s="212" t="s">
        <v>626</v>
      </c>
      <c r="F537" s="212" t="s">
        <v>627</v>
      </c>
      <c r="G537" s="212" t="s">
        <v>948</v>
      </c>
      <c r="H537" s="212" t="s">
        <v>949</v>
      </c>
      <c r="I537" s="213">
        <v>315.04000000000002</v>
      </c>
      <c r="J537" s="204"/>
      <c r="K537" s="214" t="s">
        <v>292</v>
      </c>
      <c r="L537" s="78"/>
      <c r="M537" s="78"/>
      <c r="N537" s="78"/>
      <c r="O537" s="149"/>
    </row>
    <row r="538" spans="1:15" x14ac:dyDescent="0.35">
      <c r="A538" s="212" t="s">
        <v>894</v>
      </c>
      <c r="B538" s="212" t="s">
        <v>895</v>
      </c>
      <c r="C538" s="212" t="s">
        <v>709</v>
      </c>
      <c r="D538" s="212" t="s">
        <v>710</v>
      </c>
      <c r="E538" s="212" t="s">
        <v>385</v>
      </c>
      <c r="F538" s="212" t="s">
        <v>386</v>
      </c>
      <c r="G538" s="212" t="s">
        <v>81</v>
      </c>
      <c r="H538" s="212" t="s">
        <v>328</v>
      </c>
      <c r="I538" s="213">
        <v>3769.5</v>
      </c>
      <c r="J538" s="204"/>
      <c r="K538" s="214" t="s">
        <v>292</v>
      </c>
      <c r="L538" s="78"/>
      <c r="M538" s="78"/>
      <c r="N538" s="78"/>
      <c r="O538" s="149"/>
    </row>
    <row r="539" spans="1:15" x14ac:dyDescent="0.35">
      <c r="A539" s="212" t="s">
        <v>894</v>
      </c>
      <c r="B539" s="212" t="s">
        <v>895</v>
      </c>
      <c r="C539" s="212" t="s">
        <v>709</v>
      </c>
      <c r="D539" s="212" t="s">
        <v>710</v>
      </c>
      <c r="E539" s="212" t="s">
        <v>385</v>
      </c>
      <c r="F539" s="212" t="s">
        <v>386</v>
      </c>
      <c r="G539" s="212" t="s">
        <v>812</v>
      </c>
      <c r="H539" s="212" t="s">
        <v>813</v>
      </c>
      <c r="I539" s="213">
        <v>7452</v>
      </c>
      <c r="J539" s="204"/>
      <c r="K539" s="214" t="s">
        <v>292</v>
      </c>
      <c r="L539" s="78"/>
      <c r="M539" s="78"/>
      <c r="N539" s="78"/>
      <c r="O539" s="149"/>
    </row>
    <row r="540" spans="1:15" x14ac:dyDescent="0.35">
      <c r="A540" s="212" t="s">
        <v>894</v>
      </c>
      <c r="B540" s="212" t="s">
        <v>895</v>
      </c>
      <c r="C540" s="212" t="s">
        <v>709</v>
      </c>
      <c r="D540" s="212" t="s">
        <v>710</v>
      </c>
      <c r="E540" s="212" t="s">
        <v>385</v>
      </c>
      <c r="F540" s="212" t="s">
        <v>386</v>
      </c>
      <c r="G540" s="212" t="s">
        <v>902</v>
      </c>
      <c r="H540" s="212" t="s">
        <v>903</v>
      </c>
      <c r="I540" s="213">
        <v>3618.2</v>
      </c>
      <c r="J540" s="204"/>
      <c r="K540" s="214" t="s">
        <v>292</v>
      </c>
      <c r="L540" s="78"/>
      <c r="M540" s="78"/>
      <c r="N540" s="78"/>
      <c r="O540" s="149"/>
    </row>
    <row r="541" spans="1:15" x14ac:dyDescent="0.35">
      <c r="A541" s="212" t="s">
        <v>894</v>
      </c>
      <c r="B541" s="212" t="s">
        <v>895</v>
      </c>
      <c r="C541" s="212" t="s">
        <v>709</v>
      </c>
      <c r="D541" s="212" t="s">
        <v>710</v>
      </c>
      <c r="E541" s="212" t="s">
        <v>312</v>
      </c>
      <c r="F541" s="212" t="s">
        <v>313</v>
      </c>
      <c r="G541" s="212" t="s">
        <v>81</v>
      </c>
      <c r="H541" s="212" t="s">
        <v>328</v>
      </c>
      <c r="I541" s="213">
        <v>542083.64</v>
      </c>
      <c r="J541" s="204"/>
      <c r="K541" s="214" t="s">
        <v>306</v>
      </c>
      <c r="L541" s="78"/>
      <c r="M541" s="78"/>
      <c r="N541" s="78"/>
      <c r="O541" s="149"/>
    </row>
    <row r="542" spans="1:15" x14ac:dyDescent="0.35">
      <c r="A542" s="212" t="s">
        <v>894</v>
      </c>
      <c r="B542" s="212" t="s">
        <v>895</v>
      </c>
      <c r="C542" s="212" t="s">
        <v>709</v>
      </c>
      <c r="D542" s="212" t="s">
        <v>710</v>
      </c>
      <c r="E542" s="212" t="s">
        <v>312</v>
      </c>
      <c r="F542" s="212" t="s">
        <v>313</v>
      </c>
      <c r="G542" s="212" t="s">
        <v>528</v>
      </c>
      <c r="H542" s="212" t="s">
        <v>529</v>
      </c>
      <c r="I542" s="213">
        <v>615.72</v>
      </c>
      <c r="J542" s="204"/>
      <c r="K542" s="214" t="s">
        <v>306</v>
      </c>
      <c r="L542" s="78"/>
      <c r="M542" s="78"/>
      <c r="N542" s="78"/>
      <c r="O542" s="149"/>
    </row>
    <row r="543" spans="1:15" x14ac:dyDescent="0.35">
      <c r="A543" s="212" t="s">
        <v>894</v>
      </c>
      <c r="B543" s="212" t="s">
        <v>895</v>
      </c>
      <c r="C543" s="212" t="s">
        <v>709</v>
      </c>
      <c r="D543" s="212" t="s">
        <v>710</v>
      </c>
      <c r="E543" s="212" t="s">
        <v>312</v>
      </c>
      <c r="F543" s="212" t="s">
        <v>313</v>
      </c>
      <c r="G543" s="212" t="s">
        <v>943</v>
      </c>
      <c r="H543" s="212" t="s">
        <v>944</v>
      </c>
      <c r="I543" s="213">
        <v>12428.71</v>
      </c>
      <c r="J543" s="204"/>
      <c r="K543" s="214" t="s">
        <v>306</v>
      </c>
      <c r="L543" s="78"/>
      <c r="M543" s="78"/>
      <c r="N543" s="78"/>
      <c r="O543" s="149"/>
    </row>
    <row r="544" spans="1:15" x14ac:dyDescent="0.35">
      <c r="A544" s="212" t="s">
        <v>894</v>
      </c>
      <c r="B544" s="212" t="s">
        <v>895</v>
      </c>
      <c r="C544" s="212" t="s">
        <v>709</v>
      </c>
      <c r="D544" s="212" t="s">
        <v>710</v>
      </c>
      <c r="E544" s="212" t="s">
        <v>312</v>
      </c>
      <c r="F544" s="212" t="s">
        <v>313</v>
      </c>
      <c r="G544" s="212" t="s">
        <v>948</v>
      </c>
      <c r="H544" s="212" t="s">
        <v>949</v>
      </c>
      <c r="I544" s="213">
        <v>124.13</v>
      </c>
      <c r="J544" s="204"/>
      <c r="K544" s="214" t="s">
        <v>306</v>
      </c>
      <c r="L544" s="78"/>
      <c r="M544" s="78"/>
      <c r="N544" s="78"/>
      <c r="O544" s="149"/>
    </row>
    <row r="545" spans="1:15" x14ac:dyDescent="0.35">
      <c r="A545" s="212" t="s">
        <v>894</v>
      </c>
      <c r="B545" s="212" t="s">
        <v>895</v>
      </c>
      <c r="C545" s="212" t="s">
        <v>709</v>
      </c>
      <c r="D545" s="212" t="s">
        <v>710</v>
      </c>
      <c r="E545" s="212" t="s">
        <v>312</v>
      </c>
      <c r="F545" s="212" t="s">
        <v>313</v>
      </c>
      <c r="G545" s="212" t="s">
        <v>947</v>
      </c>
      <c r="H545" s="212" t="s">
        <v>161</v>
      </c>
      <c r="I545" s="213">
        <v>6141.52</v>
      </c>
      <c r="J545" s="204"/>
      <c r="K545" s="214" t="s">
        <v>306</v>
      </c>
      <c r="L545" s="78"/>
      <c r="M545" s="78"/>
      <c r="N545" s="78"/>
      <c r="O545" s="149"/>
    </row>
    <row r="546" spans="1:15" x14ac:dyDescent="0.35">
      <c r="A546" s="212" t="s">
        <v>894</v>
      </c>
      <c r="B546" s="212" t="s">
        <v>895</v>
      </c>
      <c r="C546" s="212" t="s">
        <v>709</v>
      </c>
      <c r="D546" s="212" t="s">
        <v>710</v>
      </c>
      <c r="E546" s="212" t="s">
        <v>312</v>
      </c>
      <c r="F546" s="212" t="s">
        <v>313</v>
      </c>
      <c r="G546" s="212" t="s">
        <v>907</v>
      </c>
      <c r="H546" s="212" t="s">
        <v>158</v>
      </c>
      <c r="I546" s="213">
        <v>17285.509999999998</v>
      </c>
      <c r="J546" s="204"/>
      <c r="K546" s="214" t="s">
        <v>306</v>
      </c>
      <c r="L546" s="78"/>
      <c r="M546" s="78"/>
      <c r="N546" s="78"/>
      <c r="O546" s="149"/>
    </row>
    <row r="547" spans="1:15" x14ac:dyDescent="0.35">
      <c r="A547" s="212" t="s">
        <v>894</v>
      </c>
      <c r="B547" s="212" t="s">
        <v>895</v>
      </c>
      <c r="C547" s="212" t="s">
        <v>709</v>
      </c>
      <c r="D547" s="212" t="s">
        <v>710</v>
      </c>
      <c r="E547" s="212" t="s">
        <v>312</v>
      </c>
      <c r="F547" s="212" t="s">
        <v>313</v>
      </c>
      <c r="G547" s="212" t="s">
        <v>908</v>
      </c>
      <c r="H547" s="212" t="s">
        <v>164</v>
      </c>
      <c r="I547" s="213">
        <v>20348.37</v>
      </c>
      <c r="J547" s="204"/>
      <c r="K547" s="214" t="s">
        <v>306</v>
      </c>
      <c r="L547" s="78"/>
      <c r="M547" s="78"/>
      <c r="N547" s="78"/>
      <c r="O547" s="149"/>
    </row>
    <row r="548" spans="1:15" x14ac:dyDescent="0.35">
      <c r="A548" s="212" t="s">
        <v>894</v>
      </c>
      <c r="B548" s="212" t="s">
        <v>895</v>
      </c>
      <c r="C548" s="212" t="s">
        <v>709</v>
      </c>
      <c r="D548" s="212" t="s">
        <v>710</v>
      </c>
      <c r="E548" s="212" t="s">
        <v>312</v>
      </c>
      <c r="F548" s="212" t="s">
        <v>313</v>
      </c>
      <c r="G548" s="212" t="s">
        <v>909</v>
      </c>
      <c r="H548" s="212" t="s">
        <v>910</v>
      </c>
      <c r="I548" s="213">
        <v>9241.2199999999993</v>
      </c>
      <c r="J548" s="204"/>
      <c r="K548" s="214" t="s">
        <v>306</v>
      </c>
      <c r="L548" s="78"/>
      <c r="M548" s="78"/>
      <c r="N548" s="78"/>
      <c r="O548" s="149"/>
    </row>
    <row r="549" spans="1:15" x14ac:dyDescent="0.35">
      <c r="A549" s="212" t="s">
        <v>894</v>
      </c>
      <c r="B549" s="212" t="s">
        <v>895</v>
      </c>
      <c r="C549" s="212" t="s">
        <v>709</v>
      </c>
      <c r="D549" s="212" t="s">
        <v>710</v>
      </c>
      <c r="E549" s="212" t="s">
        <v>312</v>
      </c>
      <c r="F549" s="212" t="s">
        <v>313</v>
      </c>
      <c r="G549" s="212" t="s">
        <v>911</v>
      </c>
      <c r="H549" s="212" t="s">
        <v>912</v>
      </c>
      <c r="I549" s="213">
        <v>8996.69</v>
      </c>
      <c r="J549" s="204"/>
      <c r="K549" s="214" t="s">
        <v>306</v>
      </c>
      <c r="L549" s="78"/>
      <c r="M549" s="78"/>
      <c r="N549" s="78"/>
      <c r="O549" s="149"/>
    </row>
    <row r="550" spans="1:15" x14ac:dyDescent="0.35">
      <c r="A550" s="212" t="s">
        <v>894</v>
      </c>
      <c r="B550" s="212" t="s">
        <v>895</v>
      </c>
      <c r="C550" s="212" t="s">
        <v>709</v>
      </c>
      <c r="D550" s="212" t="s">
        <v>710</v>
      </c>
      <c r="E550" s="212" t="s">
        <v>312</v>
      </c>
      <c r="F550" s="212" t="s">
        <v>313</v>
      </c>
      <c r="G550" s="212" t="s">
        <v>913</v>
      </c>
      <c r="H550" s="212" t="s">
        <v>914</v>
      </c>
      <c r="I550" s="213">
        <v>10540.26</v>
      </c>
      <c r="J550" s="204"/>
      <c r="K550" s="214" t="s">
        <v>306</v>
      </c>
      <c r="L550" s="78"/>
      <c r="M550" s="78"/>
      <c r="N550" s="78"/>
      <c r="O550" s="149"/>
    </row>
    <row r="551" spans="1:15" x14ac:dyDescent="0.35">
      <c r="A551" s="212" t="s">
        <v>894</v>
      </c>
      <c r="B551" s="212" t="s">
        <v>895</v>
      </c>
      <c r="C551" s="212" t="s">
        <v>709</v>
      </c>
      <c r="D551" s="212" t="s">
        <v>710</v>
      </c>
      <c r="E551" s="212" t="s">
        <v>312</v>
      </c>
      <c r="F551" s="212" t="s">
        <v>313</v>
      </c>
      <c r="G551" s="212" t="s">
        <v>915</v>
      </c>
      <c r="H551" s="212" t="s">
        <v>916</v>
      </c>
      <c r="I551" s="213">
        <v>9586.77</v>
      </c>
      <c r="J551" s="204"/>
      <c r="K551" s="214" t="s">
        <v>306</v>
      </c>
      <c r="L551" s="78"/>
      <c r="M551" s="78"/>
      <c r="N551" s="78"/>
      <c r="O551" s="149"/>
    </row>
    <row r="552" spans="1:15" x14ac:dyDescent="0.35">
      <c r="A552" s="212" t="s">
        <v>894</v>
      </c>
      <c r="B552" s="212" t="s">
        <v>895</v>
      </c>
      <c r="C552" s="212" t="s">
        <v>709</v>
      </c>
      <c r="D552" s="212" t="s">
        <v>710</v>
      </c>
      <c r="E552" s="212" t="s">
        <v>312</v>
      </c>
      <c r="F552" s="212" t="s">
        <v>313</v>
      </c>
      <c r="G552" s="212" t="s">
        <v>878</v>
      </c>
      <c r="H552" s="212" t="s">
        <v>879</v>
      </c>
      <c r="I552" s="213">
        <v>11373.71</v>
      </c>
      <c r="J552" s="204"/>
      <c r="K552" s="214" t="s">
        <v>306</v>
      </c>
      <c r="L552" s="78"/>
      <c r="M552" s="78"/>
      <c r="N552" s="78"/>
      <c r="O552" s="149"/>
    </row>
    <row r="553" spans="1:15" x14ac:dyDescent="0.35">
      <c r="A553" s="212" t="s">
        <v>894</v>
      </c>
      <c r="B553" s="212" t="s">
        <v>895</v>
      </c>
      <c r="C553" s="212" t="s">
        <v>709</v>
      </c>
      <c r="D553" s="212" t="s">
        <v>710</v>
      </c>
      <c r="E553" s="212" t="s">
        <v>312</v>
      </c>
      <c r="F553" s="212" t="s">
        <v>313</v>
      </c>
      <c r="G553" s="212" t="s">
        <v>917</v>
      </c>
      <c r="H553" s="212" t="s">
        <v>918</v>
      </c>
      <c r="I553" s="213">
        <v>17830.62</v>
      </c>
      <c r="J553" s="204"/>
      <c r="K553" s="214" t="s">
        <v>306</v>
      </c>
      <c r="L553" s="78"/>
      <c r="M553" s="78"/>
      <c r="N553" s="78"/>
      <c r="O553" s="149"/>
    </row>
    <row r="554" spans="1:15" x14ac:dyDescent="0.35">
      <c r="A554" s="212" t="s">
        <v>894</v>
      </c>
      <c r="B554" s="212" t="s">
        <v>895</v>
      </c>
      <c r="C554" s="212" t="s">
        <v>709</v>
      </c>
      <c r="D554" s="212" t="s">
        <v>710</v>
      </c>
      <c r="E554" s="212" t="s">
        <v>312</v>
      </c>
      <c r="F554" s="212" t="s">
        <v>313</v>
      </c>
      <c r="G554" s="212" t="s">
        <v>919</v>
      </c>
      <c r="H554" s="212" t="s">
        <v>180</v>
      </c>
      <c r="I554" s="213">
        <v>21298.18</v>
      </c>
      <c r="J554" s="204"/>
      <c r="K554" s="214" t="s">
        <v>306</v>
      </c>
      <c r="L554" s="78"/>
      <c r="M554" s="78"/>
      <c r="N554" s="78"/>
      <c r="O554" s="149"/>
    </row>
    <row r="555" spans="1:15" x14ac:dyDescent="0.35">
      <c r="A555" s="212" t="s">
        <v>894</v>
      </c>
      <c r="B555" s="212" t="s">
        <v>895</v>
      </c>
      <c r="C555" s="212" t="s">
        <v>709</v>
      </c>
      <c r="D555" s="212" t="s">
        <v>710</v>
      </c>
      <c r="E555" s="212" t="s">
        <v>312</v>
      </c>
      <c r="F555" s="212" t="s">
        <v>313</v>
      </c>
      <c r="G555" s="212" t="s">
        <v>920</v>
      </c>
      <c r="H555" s="212" t="s">
        <v>178</v>
      </c>
      <c r="I555" s="213">
        <v>63856.31</v>
      </c>
      <c r="J555" s="204"/>
      <c r="K555" s="214" t="s">
        <v>306</v>
      </c>
      <c r="L555" s="78"/>
      <c r="M555" s="78"/>
      <c r="N555" s="78"/>
      <c r="O555" s="149"/>
    </row>
    <row r="556" spans="1:15" x14ac:dyDescent="0.35">
      <c r="A556" s="212" t="s">
        <v>894</v>
      </c>
      <c r="B556" s="212" t="s">
        <v>895</v>
      </c>
      <c r="C556" s="212" t="s">
        <v>709</v>
      </c>
      <c r="D556" s="212" t="s">
        <v>710</v>
      </c>
      <c r="E556" s="212" t="s">
        <v>312</v>
      </c>
      <c r="F556" s="212" t="s">
        <v>313</v>
      </c>
      <c r="G556" s="212" t="s">
        <v>880</v>
      </c>
      <c r="H556" s="212" t="s">
        <v>136</v>
      </c>
      <c r="I556" s="213">
        <v>2771.13</v>
      </c>
      <c r="J556" s="204"/>
      <c r="K556" s="214" t="s">
        <v>306</v>
      </c>
      <c r="L556" s="78"/>
      <c r="M556" s="78"/>
      <c r="N556" s="78"/>
      <c r="O556" s="149"/>
    </row>
    <row r="557" spans="1:15" x14ac:dyDescent="0.35">
      <c r="A557" s="212" t="s">
        <v>894</v>
      </c>
      <c r="B557" s="212" t="s">
        <v>895</v>
      </c>
      <c r="C557" s="212" t="s">
        <v>709</v>
      </c>
      <c r="D557" s="212" t="s">
        <v>710</v>
      </c>
      <c r="E557" s="212" t="s">
        <v>312</v>
      </c>
      <c r="F557" s="212" t="s">
        <v>313</v>
      </c>
      <c r="G557" s="212" t="s">
        <v>881</v>
      </c>
      <c r="H557" s="212" t="s">
        <v>182</v>
      </c>
      <c r="I557" s="213">
        <v>13714.09</v>
      </c>
      <c r="J557" s="204"/>
      <c r="K557" s="214" t="s">
        <v>306</v>
      </c>
      <c r="L557" s="78"/>
      <c r="M557" s="78"/>
      <c r="N557" s="78"/>
      <c r="O557" s="149"/>
    </row>
    <row r="558" spans="1:15" x14ac:dyDescent="0.35">
      <c r="A558" s="212" t="s">
        <v>894</v>
      </c>
      <c r="B558" s="212" t="s">
        <v>895</v>
      </c>
      <c r="C558" s="212" t="s">
        <v>709</v>
      </c>
      <c r="D558" s="212" t="s">
        <v>710</v>
      </c>
      <c r="E558" s="212" t="s">
        <v>312</v>
      </c>
      <c r="F558" s="212" t="s">
        <v>313</v>
      </c>
      <c r="G558" s="212" t="s">
        <v>921</v>
      </c>
      <c r="H558" s="212" t="s">
        <v>184</v>
      </c>
      <c r="I558" s="213">
        <v>23826.080000000002</v>
      </c>
      <c r="J558" s="204"/>
      <c r="K558" s="214" t="s">
        <v>306</v>
      </c>
      <c r="L558" s="78"/>
      <c r="M558" s="78"/>
      <c r="N558" s="78"/>
      <c r="O558" s="149"/>
    </row>
    <row r="559" spans="1:15" x14ac:dyDescent="0.35">
      <c r="A559" s="212" t="s">
        <v>894</v>
      </c>
      <c r="B559" s="212" t="s">
        <v>895</v>
      </c>
      <c r="C559" s="212" t="s">
        <v>709</v>
      </c>
      <c r="D559" s="212" t="s">
        <v>710</v>
      </c>
      <c r="E559" s="212" t="s">
        <v>312</v>
      </c>
      <c r="F559" s="212" t="s">
        <v>313</v>
      </c>
      <c r="G559" s="212" t="s">
        <v>882</v>
      </c>
      <c r="H559" s="212" t="s">
        <v>186</v>
      </c>
      <c r="I559" s="213">
        <v>12222.91</v>
      </c>
      <c r="J559" s="204"/>
      <c r="K559" s="214" t="s">
        <v>306</v>
      </c>
      <c r="L559" s="78"/>
      <c r="M559" s="78"/>
      <c r="N559" s="78"/>
      <c r="O559" s="149"/>
    </row>
    <row r="560" spans="1:15" x14ac:dyDescent="0.35">
      <c r="A560" s="212" t="s">
        <v>894</v>
      </c>
      <c r="B560" s="212" t="s">
        <v>895</v>
      </c>
      <c r="C560" s="212" t="s">
        <v>709</v>
      </c>
      <c r="D560" s="212" t="s">
        <v>710</v>
      </c>
      <c r="E560" s="212" t="s">
        <v>312</v>
      </c>
      <c r="F560" s="212" t="s">
        <v>313</v>
      </c>
      <c r="G560" s="212" t="s">
        <v>883</v>
      </c>
      <c r="H560" s="212" t="s">
        <v>134</v>
      </c>
      <c r="I560" s="213">
        <v>15795.11</v>
      </c>
      <c r="J560" s="204"/>
      <c r="K560" s="214" t="s">
        <v>306</v>
      </c>
      <c r="L560" s="78"/>
      <c r="M560" s="78"/>
      <c r="N560" s="78"/>
      <c r="O560" s="149"/>
    </row>
    <row r="561" spans="1:15" x14ac:dyDescent="0.35">
      <c r="A561" s="212" t="s">
        <v>894</v>
      </c>
      <c r="B561" s="212" t="s">
        <v>895</v>
      </c>
      <c r="C561" s="212" t="s">
        <v>709</v>
      </c>
      <c r="D561" s="212" t="s">
        <v>710</v>
      </c>
      <c r="E561" s="212" t="s">
        <v>312</v>
      </c>
      <c r="F561" s="212" t="s">
        <v>313</v>
      </c>
      <c r="G561" s="212" t="s">
        <v>922</v>
      </c>
      <c r="H561" s="212" t="s">
        <v>923</v>
      </c>
      <c r="I561" s="213">
        <v>2140.9299999999998</v>
      </c>
      <c r="J561" s="204"/>
      <c r="K561" s="214" t="s">
        <v>306</v>
      </c>
      <c r="L561" s="78"/>
      <c r="M561" s="78"/>
      <c r="N561" s="78"/>
      <c r="O561" s="149"/>
    </row>
    <row r="562" spans="1:15" x14ac:dyDescent="0.35">
      <c r="A562" s="212" t="s">
        <v>894</v>
      </c>
      <c r="B562" s="212" t="s">
        <v>895</v>
      </c>
      <c r="C562" s="212" t="s">
        <v>709</v>
      </c>
      <c r="D562" s="212" t="s">
        <v>710</v>
      </c>
      <c r="E562" s="212" t="s">
        <v>312</v>
      </c>
      <c r="F562" s="212" t="s">
        <v>313</v>
      </c>
      <c r="G562" s="212" t="s">
        <v>884</v>
      </c>
      <c r="H562" s="212" t="s">
        <v>234</v>
      </c>
      <c r="I562" s="213">
        <v>4587.28</v>
      </c>
      <c r="J562" s="204"/>
      <c r="K562" s="214" t="s">
        <v>306</v>
      </c>
      <c r="L562" s="78"/>
      <c r="M562" s="78"/>
      <c r="N562" s="78"/>
      <c r="O562" s="149"/>
    </row>
    <row r="563" spans="1:15" x14ac:dyDescent="0.35">
      <c r="A563" s="212" t="s">
        <v>894</v>
      </c>
      <c r="B563" s="212" t="s">
        <v>895</v>
      </c>
      <c r="C563" s="212" t="s">
        <v>709</v>
      </c>
      <c r="D563" s="212" t="s">
        <v>710</v>
      </c>
      <c r="E563" s="212" t="s">
        <v>312</v>
      </c>
      <c r="F563" s="212" t="s">
        <v>313</v>
      </c>
      <c r="G563" s="212" t="s">
        <v>900</v>
      </c>
      <c r="H563" s="212" t="s">
        <v>238</v>
      </c>
      <c r="I563" s="213">
        <v>10880.56</v>
      </c>
      <c r="J563" s="204"/>
      <c r="K563" s="214" t="s">
        <v>306</v>
      </c>
      <c r="L563" s="78"/>
      <c r="M563" s="78"/>
      <c r="N563" s="78"/>
      <c r="O563" s="149"/>
    </row>
    <row r="564" spans="1:15" x14ac:dyDescent="0.35">
      <c r="A564" s="212" t="s">
        <v>894</v>
      </c>
      <c r="B564" s="212" t="s">
        <v>895</v>
      </c>
      <c r="C564" s="212" t="s">
        <v>709</v>
      </c>
      <c r="D564" s="212" t="s">
        <v>710</v>
      </c>
      <c r="E564" s="212" t="s">
        <v>312</v>
      </c>
      <c r="F564" s="212" t="s">
        <v>313</v>
      </c>
      <c r="G564" s="212" t="s">
        <v>662</v>
      </c>
      <c r="H564" s="212" t="s">
        <v>243</v>
      </c>
      <c r="I564" s="213">
        <v>16813.13</v>
      </c>
      <c r="J564" s="204"/>
      <c r="K564" s="214" t="s">
        <v>306</v>
      </c>
      <c r="L564" s="78"/>
      <c r="M564" s="78"/>
      <c r="N564" s="78"/>
      <c r="O564" s="149"/>
    </row>
    <row r="565" spans="1:15" x14ac:dyDescent="0.35">
      <c r="A565" s="212" t="s">
        <v>894</v>
      </c>
      <c r="B565" s="212" t="s">
        <v>895</v>
      </c>
      <c r="C565" s="212" t="s">
        <v>709</v>
      </c>
      <c r="D565" s="212" t="s">
        <v>710</v>
      </c>
      <c r="E565" s="212" t="s">
        <v>312</v>
      </c>
      <c r="F565" s="212" t="s">
        <v>313</v>
      </c>
      <c r="G565" s="212" t="s">
        <v>924</v>
      </c>
      <c r="H565" s="212" t="s">
        <v>245</v>
      </c>
      <c r="I565" s="213">
        <v>15615.51</v>
      </c>
      <c r="J565" s="204"/>
      <c r="K565" s="214" t="s">
        <v>306</v>
      </c>
      <c r="L565" s="78"/>
      <c r="M565" s="78"/>
      <c r="N565" s="78"/>
      <c r="O565" s="149"/>
    </row>
    <row r="566" spans="1:15" x14ac:dyDescent="0.35">
      <c r="A566" s="212" t="s">
        <v>894</v>
      </c>
      <c r="B566" s="212" t="s">
        <v>895</v>
      </c>
      <c r="C566" s="212" t="s">
        <v>709</v>
      </c>
      <c r="D566" s="212" t="s">
        <v>710</v>
      </c>
      <c r="E566" s="212" t="s">
        <v>312</v>
      </c>
      <c r="F566" s="212" t="s">
        <v>313</v>
      </c>
      <c r="G566" s="212" t="s">
        <v>925</v>
      </c>
      <c r="H566" s="212" t="s">
        <v>104</v>
      </c>
      <c r="I566" s="213">
        <v>69968.149999999994</v>
      </c>
      <c r="J566" s="204"/>
      <c r="K566" s="214" t="s">
        <v>306</v>
      </c>
      <c r="L566" s="78"/>
      <c r="M566" s="78"/>
      <c r="N566" s="78"/>
      <c r="O566" s="149"/>
    </row>
    <row r="567" spans="1:15" x14ac:dyDescent="0.35">
      <c r="A567" s="212" t="s">
        <v>894</v>
      </c>
      <c r="B567" s="212" t="s">
        <v>895</v>
      </c>
      <c r="C567" s="212" t="s">
        <v>709</v>
      </c>
      <c r="D567" s="212" t="s">
        <v>710</v>
      </c>
      <c r="E567" s="212" t="s">
        <v>312</v>
      </c>
      <c r="F567" s="212" t="s">
        <v>313</v>
      </c>
      <c r="G567" s="212" t="s">
        <v>906</v>
      </c>
      <c r="H567" s="212" t="s">
        <v>167</v>
      </c>
      <c r="I567" s="213">
        <v>29983.51</v>
      </c>
      <c r="J567" s="204"/>
      <c r="K567" s="214" t="s">
        <v>306</v>
      </c>
      <c r="L567" s="78"/>
      <c r="M567" s="78"/>
      <c r="N567" s="78"/>
      <c r="O567" s="149"/>
    </row>
    <row r="568" spans="1:15" x14ac:dyDescent="0.35">
      <c r="A568" s="212" t="s">
        <v>894</v>
      </c>
      <c r="B568" s="212" t="s">
        <v>895</v>
      </c>
      <c r="C568" s="212" t="s">
        <v>709</v>
      </c>
      <c r="D568" s="212" t="s">
        <v>710</v>
      </c>
      <c r="E568" s="212" t="s">
        <v>312</v>
      </c>
      <c r="F568" s="212" t="s">
        <v>313</v>
      </c>
      <c r="G568" s="212" t="s">
        <v>958</v>
      </c>
      <c r="H568" s="212" t="s">
        <v>959</v>
      </c>
      <c r="I568" s="213">
        <v>2422.5</v>
      </c>
      <c r="J568" s="204"/>
      <c r="K568" s="214" t="s">
        <v>306</v>
      </c>
      <c r="L568" s="78"/>
      <c r="M568" s="78"/>
      <c r="N568" s="78"/>
      <c r="O568" s="149"/>
    </row>
    <row r="569" spans="1:15" x14ac:dyDescent="0.35">
      <c r="A569" s="212" t="s">
        <v>894</v>
      </c>
      <c r="B569" s="212" t="s">
        <v>895</v>
      </c>
      <c r="C569" s="212" t="s">
        <v>709</v>
      </c>
      <c r="D569" s="212" t="s">
        <v>710</v>
      </c>
      <c r="E569" s="212" t="s">
        <v>312</v>
      </c>
      <c r="F569" s="212" t="s">
        <v>313</v>
      </c>
      <c r="G569" s="212" t="s">
        <v>901</v>
      </c>
      <c r="H569" s="212" t="s">
        <v>213</v>
      </c>
      <c r="I569" s="213">
        <v>68626.649999999994</v>
      </c>
      <c r="J569" s="204"/>
      <c r="K569" s="214" t="s">
        <v>306</v>
      </c>
      <c r="L569" s="78"/>
      <c r="M569" s="78"/>
      <c r="N569" s="78"/>
      <c r="O569" s="149"/>
    </row>
    <row r="570" spans="1:15" x14ac:dyDescent="0.35">
      <c r="A570" s="212" t="s">
        <v>894</v>
      </c>
      <c r="B570" s="212" t="s">
        <v>895</v>
      </c>
      <c r="C570" s="212" t="s">
        <v>709</v>
      </c>
      <c r="D570" s="212" t="s">
        <v>710</v>
      </c>
      <c r="E570" s="212" t="s">
        <v>312</v>
      </c>
      <c r="F570" s="212" t="s">
        <v>313</v>
      </c>
      <c r="G570" s="212" t="s">
        <v>926</v>
      </c>
      <c r="H570" s="212" t="s">
        <v>927</v>
      </c>
      <c r="I570" s="213">
        <v>20929.189999999999</v>
      </c>
      <c r="J570" s="204"/>
      <c r="K570" s="214" t="s">
        <v>306</v>
      </c>
      <c r="L570" s="78"/>
      <c r="M570" s="78"/>
      <c r="N570" s="78"/>
      <c r="O570" s="149"/>
    </row>
    <row r="571" spans="1:15" x14ac:dyDescent="0.35">
      <c r="A571" s="212" t="s">
        <v>894</v>
      </c>
      <c r="B571" s="212" t="s">
        <v>895</v>
      </c>
      <c r="C571" s="212" t="s">
        <v>709</v>
      </c>
      <c r="D571" s="212" t="s">
        <v>710</v>
      </c>
      <c r="E571" s="212" t="s">
        <v>312</v>
      </c>
      <c r="F571" s="212" t="s">
        <v>313</v>
      </c>
      <c r="G571" s="212" t="s">
        <v>928</v>
      </c>
      <c r="H571" s="212" t="s">
        <v>929</v>
      </c>
      <c r="I571" s="213">
        <v>6889.05</v>
      </c>
      <c r="J571" s="204"/>
      <c r="K571" s="214" t="s">
        <v>306</v>
      </c>
      <c r="L571" s="78"/>
      <c r="M571" s="78"/>
      <c r="N571" s="78"/>
      <c r="O571" s="149"/>
    </row>
    <row r="572" spans="1:15" x14ac:dyDescent="0.35">
      <c r="A572" s="212" t="s">
        <v>894</v>
      </c>
      <c r="B572" s="212" t="s">
        <v>895</v>
      </c>
      <c r="C572" s="212" t="s">
        <v>709</v>
      </c>
      <c r="D572" s="212" t="s">
        <v>710</v>
      </c>
      <c r="E572" s="212" t="s">
        <v>312</v>
      </c>
      <c r="F572" s="212" t="s">
        <v>313</v>
      </c>
      <c r="G572" s="212" t="s">
        <v>812</v>
      </c>
      <c r="H572" s="212" t="s">
        <v>813</v>
      </c>
      <c r="I572" s="213">
        <v>4663.03</v>
      </c>
      <c r="J572" s="204"/>
      <c r="K572" s="214" t="s">
        <v>306</v>
      </c>
      <c r="L572" s="78"/>
      <c r="M572" s="78"/>
      <c r="N572" s="78"/>
      <c r="O572" s="149"/>
    </row>
    <row r="573" spans="1:15" x14ac:dyDescent="0.35">
      <c r="A573" s="212" t="s">
        <v>894</v>
      </c>
      <c r="B573" s="212" t="s">
        <v>895</v>
      </c>
      <c r="C573" s="212" t="s">
        <v>709</v>
      </c>
      <c r="D573" s="212" t="s">
        <v>710</v>
      </c>
      <c r="E573" s="212" t="s">
        <v>312</v>
      </c>
      <c r="F573" s="212" t="s">
        <v>313</v>
      </c>
      <c r="G573" s="212" t="s">
        <v>930</v>
      </c>
      <c r="H573" s="212" t="s">
        <v>200</v>
      </c>
      <c r="I573" s="213">
        <v>13890.67</v>
      </c>
      <c r="J573" s="204"/>
      <c r="K573" s="214" t="s">
        <v>306</v>
      </c>
      <c r="L573" s="78"/>
      <c r="M573" s="78"/>
      <c r="N573" s="78"/>
      <c r="O573" s="149"/>
    </row>
    <row r="574" spans="1:15" x14ac:dyDescent="0.35">
      <c r="A574" s="212" t="s">
        <v>894</v>
      </c>
      <c r="B574" s="212" t="s">
        <v>895</v>
      </c>
      <c r="C574" s="212" t="s">
        <v>709</v>
      </c>
      <c r="D574" s="212" t="s">
        <v>710</v>
      </c>
      <c r="E574" s="212" t="s">
        <v>312</v>
      </c>
      <c r="F574" s="212" t="s">
        <v>313</v>
      </c>
      <c r="G574" s="212" t="s">
        <v>890</v>
      </c>
      <c r="H574" s="212" t="s">
        <v>191</v>
      </c>
      <c r="I574" s="213">
        <v>1806.86</v>
      </c>
      <c r="J574" s="204"/>
      <c r="K574" s="214" t="s">
        <v>306</v>
      </c>
      <c r="L574" s="78"/>
      <c r="M574" s="78"/>
      <c r="N574" s="78"/>
      <c r="O574" s="149"/>
    </row>
    <row r="575" spans="1:15" x14ac:dyDescent="0.35">
      <c r="A575" s="212" t="s">
        <v>894</v>
      </c>
      <c r="B575" s="212" t="s">
        <v>895</v>
      </c>
      <c r="C575" s="212" t="s">
        <v>709</v>
      </c>
      <c r="D575" s="212" t="s">
        <v>710</v>
      </c>
      <c r="E575" s="212" t="s">
        <v>312</v>
      </c>
      <c r="F575" s="212" t="s">
        <v>313</v>
      </c>
      <c r="G575" s="212" t="s">
        <v>931</v>
      </c>
      <c r="H575" s="212" t="s">
        <v>197</v>
      </c>
      <c r="I575" s="213">
        <v>13054.83</v>
      </c>
      <c r="J575" s="204"/>
      <c r="K575" s="214" t="s">
        <v>306</v>
      </c>
      <c r="L575" s="78"/>
      <c r="M575" s="78"/>
      <c r="N575" s="78"/>
      <c r="O575" s="149"/>
    </row>
    <row r="576" spans="1:15" x14ac:dyDescent="0.35">
      <c r="A576" s="212" t="s">
        <v>894</v>
      </c>
      <c r="B576" s="212" t="s">
        <v>895</v>
      </c>
      <c r="C576" s="212" t="s">
        <v>709</v>
      </c>
      <c r="D576" s="212" t="s">
        <v>710</v>
      </c>
      <c r="E576" s="212" t="s">
        <v>312</v>
      </c>
      <c r="F576" s="212" t="s">
        <v>313</v>
      </c>
      <c r="G576" s="212" t="s">
        <v>932</v>
      </c>
      <c r="H576" s="212" t="s">
        <v>202</v>
      </c>
      <c r="I576" s="213">
        <v>10198.450000000001</v>
      </c>
      <c r="J576" s="204"/>
      <c r="K576" s="214" t="s">
        <v>306</v>
      </c>
      <c r="L576" s="78"/>
      <c r="M576" s="78"/>
      <c r="N576" s="78"/>
      <c r="O576" s="149"/>
    </row>
    <row r="577" spans="1:15" x14ac:dyDescent="0.35">
      <c r="A577" s="212" t="s">
        <v>894</v>
      </c>
      <c r="B577" s="212" t="s">
        <v>895</v>
      </c>
      <c r="C577" s="212" t="s">
        <v>709</v>
      </c>
      <c r="D577" s="212" t="s">
        <v>710</v>
      </c>
      <c r="E577" s="212" t="s">
        <v>312</v>
      </c>
      <c r="F577" s="212" t="s">
        <v>313</v>
      </c>
      <c r="G577" s="212" t="s">
        <v>565</v>
      </c>
      <c r="H577" s="212" t="s">
        <v>204</v>
      </c>
      <c r="I577" s="213">
        <v>13431.5</v>
      </c>
      <c r="J577" s="204"/>
      <c r="K577" s="214" t="s">
        <v>306</v>
      </c>
      <c r="L577" s="78"/>
      <c r="M577" s="78"/>
      <c r="N577" s="78"/>
      <c r="O577" s="149"/>
    </row>
    <row r="578" spans="1:15" x14ac:dyDescent="0.35">
      <c r="A578" s="212" t="s">
        <v>894</v>
      </c>
      <c r="B578" s="212" t="s">
        <v>895</v>
      </c>
      <c r="C578" s="212" t="s">
        <v>709</v>
      </c>
      <c r="D578" s="212" t="s">
        <v>710</v>
      </c>
      <c r="E578" s="212" t="s">
        <v>312</v>
      </c>
      <c r="F578" s="212" t="s">
        <v>313</v>
      </c>
      <c r="G578" s="212" t="s">
        <v>885</v>
      </c>
      <c r="H578" s="212" t="s">
        <v>886</v>
      </c>
      <c r="I578" s="213">
        <v>1355.84</v>
      </c>
      <c r="J578" s="204"/>
      <c r="K578" s="214" t="s">
        <v>306</v>
      </c>
      <c r="L578" s="78"/>
      <c r="M578" s="78"/>
      <c r="N578" s="78"/>
      <c r="O578" s="149"/>
    </row>
    <row r="579" spans="1:15" x14ac:dyDescent="0.35">
      <c r="A579" s="212" t="s">
        <v>894</v>
      </c>
      <c r="B579" s="212" t="s">
        <v>895</v>
      </c>
      <c r="C579" s="212" t="s">
        <v>709</v>
      </c>
      <c r="D579" s="212" t="s">
        <v>710</v>
      </c>
      <c r="E579" s="212" t="s">
        <v>312</v>
      </c>
      <c r="F579" s="212" t="s">
        <v>313</v>
      </c>
      <c r="G579" s="212" t="s">
        <v>887</v>
      </c>
      <c r="H579" s="212" t="s">
        <v>91</v>
      </c>
      <c r="I579" s="213">
        <v>23550.05</v>
      </c>
      <c r="J579" s="204"/>
      <c r="K579" s="214" t="s">
        <v>306</v>
      </c>
      <c r="L579" s="78"/>
      <c r="M579" s="78"/>
      <c r="N579" s="78"/>
      <c r="O579" s="149"/>
    </row>
    <row r="580" spans="1:15" x14ac:dyDescent="0.35">
      <c r="A580" s="212" t="s">
        <v>894</v>
      </c>
      <c r="B580" s="212" t="s">
        <v>895</v>
      </c>
      <c r="C580" s="212" t="s">
        <v>709</v>
      </c>
      <c r="D580" s="212" t="s">
        <v>710</v>
      </c>
      <c r="E580" s="212" t="s">
        <v>312</v>
      </c>
      <c r="F580" s="212" t="s">
        <v>313</v>
      </c>
      <c r="G580" s="212" t="s">
        <v>960</v>
      </c>
      <c r="H580" s="212" t="s">
        <v>94</v>
      </c>
      <c r="I580" s="213">
        <v>136.5</v>
      </c>
      <c r="J580" s="204"/>
      <c r="K580" s="214" t="s">
        <v>306</v>
      </c>
      <c r="L580" s="78"/>
      <c r="M580" s="78"/>
      <c r="N580" s="78"/>
      <c r="O580" s="149"/>
    </row>
    <row r="581" spans="1:15" x14ac:dyDescent="0.35">
      <c r="A581" s="212" t="s">
        <v>894</v>
      </c>
      <c r="B581" s="212" t="s">
        <v>895</v>
      </c>
      <c r="C581" s="212" t="s">
        <v>709</v>
      </c>
      <c r="D581" s="212" t="s">
        <v>710</v>
      </c>
      <c r="E581" s="212" t="s">
        <v>312</v>
      </c>
      <c r="F581" s="212" t="s">
        <v>313</v>
      </c>
      <c r="G581" s="212" t="s">
        <v>716</v>
      </c>
      <c r="H581" s="212" t="s">
        <v>123</v>
      </c>
      <c r="I581" s="213">
        <v>5121.71</v>
      </c>
      <c r="J581" s="204"/>
      <c r="K581" s="214" t="s">
        <v>306</v>
      </c>
      <c r="L581" s="78"/>
      <c r="M581" s="78"/>
      <c r="N581" s="78"/>
      <c r="O581" s="149"/>
    </row>
    <row r="582" spans="1:15" x14ac:dyDescent="0.35">
      <c r="A582" s="212" t="s">
        <v>894</v>
      </c>
      <c r="B582" s="212" t="s">
        <v>895</v>
      </c>
      <c r="C582" s="212" t="s">
        <v>709</v>
      </c>
      <c r="D582" s="212" t="s">
        <v>710</v>
      </c>
      <c r="E582" s="212" t="s">
        <v>312</v>
      </c>
      <c r="F582" s="212" t="s">
        <v>313</v>
      </c>
      <c r="G582" s="212" t="s">
        <v>933</v>
      </c>
      <c r="H582" s="212" t="s">
        <v>206</v>
      </c>
      <c r="I582" s="213">
        <v>15767.48</v>
      </c>
      <c r="J582" s="204"/>
      <c r="K582" s="214" t="s">
        <v>306</v>
      </c>
      <c r="L582" s="78"/>
      <c r="M582" s="78"/>
      <c r="N582" s="78"/>
      <c r="O582" s="149"/>
    </row>
    <row r="583" spans="1:15" x14ac:dyDescent="0.35">
      <c r="A583" s="212" t="s">
        <v>894</v>
      </c>
      <c r="B583" s="212" t="s">
        <v>895</v>
      </c>
      <c r="C583" s="212" t="s">
        <v>709</v>
      </c>
      <c r="D583" s="212" t="s">
        <v>710</v>
      </c>
      <c r="E583" s="212" t="s">
        <v>312</v>
      </c>
      <c r="F583" s="212" t="s">
        <v>313</v>
      </c>
      <c r="G583" s="212" t="s">
        <v>934</v>
      </c>
      <c r="H583" s="212" t="s">
        <v>132</v>
      </c>
      <c r="I583" s="213">
        <v>11638.38</v>
      </c>
      <c r="J583" s="204"/>
      <c r="K583" s="214" t="s">
        <v>306</v>
      </c>
      <c r="L583" s="78"/>
      <c r="M583" s="78"/>
      <c r="N583" s="78"/>
      <c r="O583" s="149"/>
    </row>
    <row r="584" spans="1:15" x14ac:dyDescent="0.35">
      <c r="A584" s="212" t="s">
        <v>894</v>
      </c>
      <c r="B584" s="212" t="s">
        <v>895</v>
      </c>
      <c r="C584" s="212" t="s">
        <v>709</v>
      </c>
      <c r="D584" s="212" t="s">
        <v>710</v>
      </c>
      <c r="E584" s="212" t="s">
        <v>312</v>
      </c>
      <c r="F584" s="212" t="s">
        <v>313</v>
      </c>
      <c r="G584" s="212" t="s">
        <v>935</v>
      </c>
      <c r="H584" s="212" t="s">
        <v>211</v>
      </c>
      <c r="I584" s="213">
        <v>1306.26</v>
      </c>
      <c r="J584" s="204"/>
      <c r="K584" s="214" t="s">
        <v>306</v>
      </c>
      <c r="L584" s="78"/>
      <c r="M584" s="78"/>
      <c r="N584" s="78"/>
      <c r="O584" s="149"/>
    </row>
    <row r="585" spans="1:15" x14ac:dyDescent="0.35">
      <c r="A585" s="212" t="s">
        <v>894</v>
      </c>
      <c r="B585" s="212" t="s">
        <v>895</v>
      </c>
      <c r="C585" s="212" t="s">
        <v>709</v>
      </c>
      <c r="D585" s="212" t="s">
        <v>710</v>
      </c>
      <c r="E585" s="212" t="s">
        <v>312</v>
      </c>
      <c r="F585" s="212" t="s">
        <v>313</v>
      </c>
      <c r="G585" s="212" t="s">
        <v>936</v>
      </c>
      <c r="H585" s="212" t="s">
        <v>129</v>
      </c>
      <c r="I585" s="213">
        <v>22993.200000000001</v>
      </c>
      <c r="J585" s="204"/>
      <c r="K585" s="214" t="s">
        <v>306</v>
      </c>
      <c r="L585" s="78"/>
      <c r="M585" s="78"/>
      <c r="N585" s="78"/>
      <c r="O585" s="149"/>
    </row>
    <row r="586" spans="1:15" x14ac:dyDescent="0.35">
      <c r="A586" s="212" t="s">
        <v>894</v>
      </c>
      <c r="B586" s="212" t="s">
        <v>895</v>
      </c>
      <c r="C586" s="212" t="s">
        <v>709</v>
      </c>
      <c r="D586" s="212" t="s">
        <v>710</v>
      </c>
      <c r="E586" s="212" t="s">
        <v>312</v>
      </c>
      <c r="F586" s="212" t="s">
        <v>313</v>
      </c>
      <c r="G586" s="212" t="s">
        <v>888</v>
      </c>
      <c r="H586" s="212" t="s">
        <v>208</v>
      </c>
      <c r="I586" s="213">
        <v>20579.62</v>
      </c>
      <c r="J586" s="204"/>
      <c r="K586" s="214" t="s">
        <v>306</v>
      </c>
      <c r="L586" s="78"/>
      <c r="M586" s="78"/>
      <c r="N586" s="78"/>
      <c r="O586" s="149"/>
    </row>
    <row r="587" spans="1:15" x14ac:dyDescent="0.35">
      <c r="A587" s="212" t="s">
        <v>894</v>
      </c>
      <c r="B587" s="212" t="s">
        <v>895</v>
      </c>
      <c r="C587" s="212" t="s">
        <v>709</v>
      </c>
      <c r="D587" s="212" t="s">
        <v>710</v>
      </c>
      <c r="E587" s="212" t="s">
        <v>312</v>
      </c>
      <c r="F587" s="212" t="s">
        <v>313</v>
      </c>
      <c r="G587" s="212" t="s">
        <v>961</v>
      </c>
      <c r="H587" s="212" t="s">
        <v>107</v>
      </c>
      <c r="I587" s="213">
        <v>3706.19</v>
      </c>
      <c r="J587" s="204"/>
      <c r="K587" s="214" t="s">
        <v>306</v>
      </c>
      <c r="L587" s="78"/>
      <c r="M587" s="78"/>
      <c r="N587" s="78"/>
      <c r="O587" s="149"/>
    </row>
    <row r="588" spans="1:15" x14ac:dyDescent="0.35">
      <c r="A588" s="212" t="s">
        <v>894</v>
      </c>
      <c r="B588" s="212" t="s">
        <v>895</v>
      </c>
      <c r="C588" s="212" t="s">
        <v>709</v>
      </c>
      <c r="D588" s="212" t="s">
        <v>710</v>
      </c>
      <c r="E588" s="212" t="s">
        <v>312</v>
      </c>
      <c r="F588" s="212" t="s">
        <v>313</v>
      </c>
      <c r="G588" s="212" t="s">
        <v>891</v>
      </c>
      <c r="H588" s="212" t="s">
        <v>194</v>
      </c>
      <c r="I588" s="213">
        <v>9003.1200000000008</v>
      </c>
      <c r="J588" s="204"/>
      <c r="K588" s="214" t="s">
        <v>306</v>
      </c>
      <c r="L588" s="78"/>
      <c r="M588" s="78"/>
      <c r="N588" s="78"/>
      <c r="O588" s="149"/>
    </row>
    <row r="589" spans="1:15" x14ac:dyDescent="0.35">
      <c r="A589" s="212" t="s">
        <v>894</v>
      </c>
      <c r="B589" s="212" t="s">
        <v>895</v>
      </c>
      <c r="C589" s="212" t="s">
        <v>709</v>
      </c>
      <c r="D589" s="212" t="s">
        <v>710</v>
      </c>
      <c r="E589" s="212" t="s">
        <v>312</v>
      </c>
      <c r="F589" s="212" t="s">
        <v>313</v>
      </c>
      <c r="G589" s="212" t="s">
        <v>937</v>
      </c>
      <c r="H589" s="212" t="s">
        <v>247</v>
      </c>
      <c r="I589" s="213">
        <v>14868.72</v>
      </c>
      <c r="J589" s="204"/>
      <c r="K589" s="214" t="s">
        <v>306</v>
      </c>
      <c r="L589" s="78"/>
      <c r="M589" s="78"/>
      <c r="N589" s="78"/>
      <c r="O589" s="149"/>
    </row>
    <row r="590" spans="1:15" x14ac:dyDescent="0.35">
      <c r="A590" s="212" t="s">
        <v>894</v>
      </c>
      <c r="B590" s="212" t="s">
        <v>895</v>
      </c>
      <c r="C590" s="212" t="s">
        <v>709</v>
      </c>
      <c r="D590" s="212" t="s">
        <v>710</v>
      </c>
      <c r="E590" s="212" t="s">
        <v>312</v>
      </c>
      <c r="F590" s="212" t="s">
        <v>313</v>
      </c>
      <c r="G590" s="212" t="s">
        <v>889</v>
      </c>
      <c r="H590" s="212" t="s">
        <v>236</v>
      </c>
      <c r="I590" s="213">
        <v>13782.52</v>
      </c>
      <c r="J590" s="204"/>
      <c r="K590" s="214" t="s">
        <v>306</v>
      </c>
      <c r="L590" s="78"/>
      <c r="M590" s="78"/>
      <c r="N590" s="78"/>
      <c r="O590" s="149"/>
    </row>
    <row r="591" spans="1:15" x14ac:dyDescent="0.35">
      <c r="A591" s="212" t="s">
        <v>894</v>
      </c>
      <c r="B591" s="212" t="s">
        <v>895</v>
      </c>
      <c r="C591" s="212" t="s">
        <v>709</v>
      </c>
      <c r="D591" s="212" t="s">
        <v>710</v>
      </c>
      <c r="E591" s="212" t="s">
        <v>312</v>
      </c>
      <c r="F591" s="212" t="s">
        <v>313</v>
      </c>
      <c r="G591" s="212" t="s">
        <v>938</v>
      </c>
      <c r="H591" s="212" t="s">
        <v>939</v>
      </c>
      <c r="I591" s="213">
        <v>26922.43</v>
      </c>
      <c r="J591" s="204"/>
      <c r="K591" s="214" t="s">
        <v>306</v>
      </c>
      <c r="L591" s="78"/>
      <c r="M591" s="78"/>
      <c r="N591" s="78"/>
      <c r="O591" s="149"/>
    </row>
    <row r="592" spans="1:15" x14ac:dyDescent="0.35">
      <c r="A592" s="212" t="s">
        <v>894</v>
      </c>
      <c r="B592" s="212" t="s">
        <v>895</v>
      </c>
      <c r="C592" s="212" t="s">
        <v>709</v>
      </c>
      <c r="D592" s="212" t="s">
        <v>710</v>
      </c>
      <c r="E592" s="212" t="s">
        <v>312</v>
      </c>
      <c r="F592" s="212" t="s">
        <v>313</v>
      </c>
      <c r="G592" s="212" t="s">
        <v>554</v>
      </c>
      <c r="H592" s="212" t="s">
        <v>249</v>
      </c>
      <c r="I592" s="213">
        <v>30202.32</v>
      </c>
      <c r="J592" s="204"/>
      <c r="K592" s="214" t="s">
        <v>306</v>
      </c>
      <c r="L592" s="78"/>
      <c r="M592" s="78"/>
      <c r="N592" s="78"/>
      <c r="O592" s="149"/>
    </row>
    <row r="593" spans="1:15" x14ac:dyDescent="0.35">
      <c r="A593" s="212" t="s">
        <v>894</v>
      </c>
      <c r="B593" s="212" t="s">
        <v>895</v>
      </c>
      <c r="C593" s="212" t="s">
        <v>709</v>
      </c>
      <c r="D593" s="212" t="s">
        <v>710</v>
      </c>
      <c r="E593" s="212" t="s">
        <v>312</v>
      </c>
      <c r="F593" s="212" t="s">
        <v>313</v>
      </c>
      <c r="G593" s="212" t="s">
        <v>940</v>
      </c>
      <c r="H593" s="212" t="s">
        <v>84</v>
      </c>
      <c r="I593" s="213">
        <v>18217.78</v>
      </c>
      <c r="J593" s="204"/>
      <c r="K593" s="214" t="s">
        <v>306</v>
      </c>
      <c r="L593" s="78"/>
      <c r="M593" s="78"/>
      <c r="N593" s="78"/>
      <c r="O593" s="149"/>
    </row>
    <row r="594" spans="1:15" x14ac:dyDescent="0.35">
      <c r="A594" s="212" t="s">
        <v>894</v>
      </c>
      <c r="B594" s="212" t="s">
        <v>895</v>
      </c>
      <c r="C594" s="212" t="s">
        <v>709</v>
      </c>
      <c r="D594" s="212" t="s">
        <v>710</v>
      </c>
      <c r="E594" s="212" t="s">
        <v>312</v>
      </c>
      <c r="F594" s="212" t="s">
        <v>313</v>
      </c>
      <c r="G594" s="212" t="s">
        <v>941</v>
      </c>
      <c r="H594" s="212" t="s">
        <v>942</v>
      </c>
      <c r="I594" s="213">
        <v>18574.490000000002</v>
      </c>
      <c r="J594" s="204"/>
      <c r="K594" s="214" t="s">
        <v>306</v>
      </c>
      <c r="L594" s="78"/>
      <c r="M594" s="78"/>
      <c r="N594" s="78"/>
      <c r="O594" s="149"/>
    </row>
    <row r="595" spans="1:15" x14ac:dyDescent="0.35">
      <c r="A595" s="212" t="s">
        <v>894</v>
      </c>
      <c r="B595" s="212" t="s">
        <v>895</v>
      </c>
      <c r="C595" s="212" t="s">
        <v>709</v>
      </c>
      <c r="D595" s="212" t="s">
        <v>710</v>
      </c>
      <c r="E595" s="212" t="s">
        <v>312</v>
      </c>
      <c r="F595" s="212" t="s">
        <v>313</v>
      </c>
      <c r="G595" s="212" t="s">
        <v>902</v>
      </c>
      <c r="H595" s="212" t="s">
        <v>903</v>
      </c>
      <c r="I595" s="213">
        <v>6938.41</v>
      </c>
      <c r="J595" s="204"/>
      <c r="K595" s="214" t="s">
        <v>306</v>
      </c>
      <c r="L595" s="78"/>
      <c r="M595" s="78"/>
      <c r="N595" s="78"/>
      <c r="O595" s="149"/>
    </row>
    <row r="596" spans="1:15" x14ac:dyDescent="0.35">
      <c r="A596" s="212" t="s">
        <v>894</v>
      </c>
      <c r="B596" s="212" t="s">
        <v>895</v>
      </c>
      <c r="C596" s="212" t="s">
        <v>709</v>
      </c>
      <c r="D596" s="212" t="s">
        <v>710</v>
      </c>
      <c r="E596" s="212" t="s">
        <v>312</v>
      </c>
      <c r="F596" s="212" t="s">
        <v>313</v>
      </c>
      <c r="G596" s="212" t="s">
        <v>945</v>
      </c>
      <c r="H596" s="212" t="s">
        <v>946</v>
      </c>
      <c r="I596" s="213">
        <v>685.1</v>
      </c>
      <c r="J596" s="204"/>
      <c r="K596" s="214" t="s">
        <v>306</v>
      </c>
      <c r="L596" s="78"/>
      <c r="M596" s="78"/>
      <c r="N596" s="78"/>
      <c r="O596" s="149"/>
    </row>
    <row r="597" spans="1:15" x14ac:dyDescent="0.35">
      <c r="A597" s="212" t="s">
        <v>894</v>
      </c>
      <c r="B597" s="212" t="s">
        <v>895</v>
      </c>
      <c r="C597" s="212" t="s">
        <v>709</v>
      </c>
      <c r="D597" s="212" t="s">
        <v>710</v>
      </c>
      <c r="E597" s="212" t="s">
        <v>312</v>
      </c>
      <c r="F597" s="212" t="s">
        <v>313</v>
      </c>
      <c r="G597" s="212" t="s">
        <v>898</v>
      </c>
      <c r="H597" s="212" t="s">
        <v>899</v>
      </c>
      <c r="I597" s="213">
        <v>304.14999999999998</v>
      </c>
      <c r="J597" s="204"/>
      <c r="K597" s="214" t="s">
        <v>306</v>
      </c>
      <c r="L597" s="78"/>
      <c r="M597" s="78"/>
      <c r="N597" s="78"/>
      <c r="O597" s="149"/>
    </row>
    <row r="598" spans="1:15" x14ac:dyDescent="0.35">
      <c r="A598" s="212" t="s">
        <v>894</v>
      </c>
      <c r="B598" s="212" t="s">
        <v>895</v>
      </c>
      <c r="C598" s="212" t="s">
        <v>709</v>
      </c>
      <c r="D598" s="212" t="s">
        <v>710</v>
      </c>
      <c r="E598" s="212" t="s">
        <v>312</v>
      </c>
      <c r="F598" s="212" t="s">
        <v>313</v>
      </c>
      <c r="G598" s="212" t="s">
        <v>950</v>
      </c>
      <c r="H598" s="212" t="s">
        <v>951</v>
      </c>
      <c r="I598" s="213">
        <v>705.07</v>
      </c>
      <c r="J598" s="204"/>
      <c r="K598" s="214" t="s">
        <v>306</v>
      </c>
      <c r="L598" s="78"/>
      <c r="M598" s="78"/>
      <c r="N598" s="78"/>
      <c r="O598" s="149"/>
    </row>
    <row r="599" spans="1:15" x14ac:dyDescent="0.35">
      <c r="A599" s="212" t="s">
        <v>894</v>
      </c>
      <c r="B599" s="212" t="s">
        <v>895</v>
      </c>
      <c r="C599" s="212" t="s">
        <v>709</v>
      </c>
      <c r="D599" s="212" t="s">
        <v>710</v>
      </c>
      <c r="E599" s="212" t="s">
        <v>656</v>
      </c>
      <c r="F599" s="212" t="s">
        <v>657</v>
      </c>
      <c r="G599" s="212" t="s">
        <v>960</v>
      </c>
      <c r="H599" s="212" t="s">
        <v>94</v>
      </c>
      <c r="I599" s="213">
        <v>-10000</v>
      </c>
      <c r="J599" s="204"/>
      <c r="K599" s="214" t="s">
        <v>316</v>
      </c>
      <c r="L599" s="78"/>
      <c r="M599" s="78"/>
      <c r="N599" s="78"/>
      <c r="O599" s="149"/>
    </row>
    <row r="600" spans="1:15" x14ac:dyDescent="0.35">
      <c r="A600" s="212" t="s">
        <v>894</v>
      </c>
      <c r="B600" s="212" t="s">
        <v>895</v>
      </c>
      <c r="C600" s="212" t="s">
        <v>709</v>
      </c>
      <c r="D600" s="212" t="s">
        <v>710</v>
      </c>
      <c r="E600" s="212" t="s">
        <v>401</v>
      </c>
      <c r="F600" s="212" t="s">
        <v>402</v>
      </c>
      <c r="G600" s="212" t="s">
        <v>81</v>
      </c>
      <c r="H600" s="212" t="s">
        <v>328</v>
      </c>
      <c r="I600" s="213">
        <v>-195704</v>
      </c>
      <c r="J600" s="204"/>
      <c r="K600" s="214" t="s">
        <v>311</v>
      </c>
      <c r="L600" s="78"/>
      <c r="M600" s="78"/>
      <c r="N600" s="78"/>
      <c r="O600" s="149"/>
    </row>
    <row r="601" spans="1:15" x14ac:dyDescent="0.35">
      <c r="A601" s="212" t="s">
        <v>894</v>
      </c>
      <c r="B601" s="212" t="s">
        <v>895</v>
      </c>
      <c r="C601" s="212" t="s">
        <v>709</v>
      </c>
      <c r="D601" s="212" t="s">
        <v>710</v>
      </c>
      <c r="E601" s="212" t="s">
        <v>320</v>
      </c>
      <c r="F601" s="212" t="s">
        <v>313</v>
      </c>
      <c r="G601" s="212" t="s">
        <v>81</v>
      </c>
      <c r="H601" s="212" t="s">
        <v>328</v>
      </c>
      <c r="I601" s="213">
        <v>-542083.64</v>
      </c>
      <c r="J601" s="204"/>
      <c r="K601" s="214" t="s">
        <v>314</v>
      </c>
      <c r="L601" s="78"/>
      <c r="M601" s="78"/>
      <c r="N601" s="78"/>
      <c r="O601" s="149"/>
    </row>
    <row r="602" spans="1:15" x14ac:dyDescent="0.35">
      <c r="A602" s="212" t="s">
        <v>894</v>
      </c>
      <c r="B602" s="212" t="s">
        <v>895</v>
      </c>
      <c r="C602" s="212" t="s">
        <v>709</v>
      </c>
      <c r="D602" s="212" t="s">
        <v>710</v>
      </c>
      <c r="E602" s="212" t="s">
        <v>320</v>
      </c>
      <c r="F602" s="212" t="s">
        <v>313</v>
      </c>
      <c r="G602" s="212" t="s">
        <v>528</v>
      </c>
      <c r="H602" s="212" t="s">
        <v>529</v>
      </c>
      <c r="I602" s="213">
        <v>-615.72</v>
      </c>
      <c r="J602" s="204"/>
      <c r="K602" s="214" t="s">
        <v>314</v>
      </c>
      <c r="L602" s="78"/>
      <c r="M602" s="78"/>
      <c r="N602" s="78"/>
      <c r="O602" s="149"/>
    </row>
    <row r="603" spans="1:15" x14ac:dyDescent="0.35">
      <c r="A603" s="212" t="s">
        <v>894</v>
      </c>
      <c r="B603" s="212" t="s">
        <v>895</v>
      </c>
      <c r="C603" s="212" t="s">
        <v>709</v>
      </c>
      <c r="D603" s="212" t="s">
        <v>710</v>
      </c>
      <c r="E603" s="212" t="s">
        <v>320</v>
      </c>
      <c r="F603" s="212" t="s">
        <v>313</v>
      </c>
      <c r="G603" s="212" t="s">
        <v>943</v>
      </c>
      <c r="H603" s="212" t="s">
        <v>944</v>
      </c>
      <c r="I603" s="213">
        <v>-12428.71</v>
      </c>
      <c r="J603" s="204"/>
      <c r="K603" s="214" t="s">
        <v>314</v>
      </c>
      <c r="L603" s="78"/>
      <c r="M603" s="78"/>
      <c r="N603" s="78"/>
      <c r="O603" s="149"/>
    </row>
    <row r="604" spans="1:15" x14ac:dyDescent="0.35">
      <c r="A604" s="212" t="s">
        <v>894</v>
      </c>
      <c r="B604" s="212" t="s">
        <v>895</v>
      </c>
      <c r="C604" s="212" t="s">
        <v>709</v>
      </c>
      <c r="D604" s="212" t="s">
        <v>710</v>
      </c>
      <c r="E604" s="212" t="s">
        <v>320</v>
      </c>
      <c r="F604" s="212" t="s">
        <v>313</v>
      </c>
      <c r="G604" s="212" t="s">
        <v>948</v>
      </c>
      <c r="H604" s="212" t="s">
        <v>949</v>
      </c>
      <c r="I604" s="213">
        <v>-124.13</v>
      </c>
      <c r="J604" s="204"/>
      <c r="K604" s="214" t="s">
        <v>314</v>
      </c>
      <c r="L604" s="78"/>
      <c r="M604" s="78"/>
      <c r="N604" s="78"/>
      <c r="O604" s="149"/>
    </row>
    <row r="605" spans="1:15" x14ac:dyDescent="0.35">
      <c r="A605" s="212" t="s">
        <v>894</v>
      </c>
      <c r="B605" s="212" t="s">
        <v>895</v>
      </c>
      <c r="C605" s="212" t="s">
        <v>709</v>
      </c>
      <c r="D605" s="212" t="s">
        <v>710</v>
      </c>
      <c r="E605" s="212" t="s">
        <v>320</v>
      </c>
      <c r="F605" s="212" t="s">
        <v>313</v>
      </c>
      <c r="G605" s="212" t="s">
        <v>947</v>
      </c>
      <c r="H605" s="212" t="s">
        <v>161</v>
      </c>
      <c r="I605" s="213">
        <v>-6141.52</v>
      </c>
      <c r="J605" s="204"/>
      <c r="K605" s="214" t="s">
        <v>314</v>
      </c>
      <c r="L605" s="78"/>
      <c r="M605" s="78"/>
      <c r="N605" s="78"/>
      <c r="O605" s="149"/>
    </row>
    <row r="606" spans="1:15" x14ac:dyDescent="0.35">
      <c r="A606" s="212" t="s">
        <v>894</v>
      </c>
      <c r="B606" s="212" t="s">
        <v>895</v>
      </c>
      <c r="C606" s="212" t="s">
        <v>709</v>
      </c>
      <c r="D606" s="212" t="s">
        <v>710</v>
      </c>
      <c r="E606" s="212" t="s">
        <v>320</v>
      </c>
      <c r="F606" s="212" t="s">
        <v>313</v>
      </c>
      <c r="G606" s="212" t="s">
        <v>907</v>
      </c>
      <c r="H606" s="212" t="s">
        <v>158</v>
      </c>
      <c r="I606" s="213">
        <v>-17285.509999999998</v>
      </c>
      <c r="J606" s="204"/>
      <c r="K606" s="214" t="s">
        <v>314</v>
      </c>
      <c r="L606" s="78"/>
      <c r="M606" s="78"/>
      <c r="N606" s="78"/>
      <c r="O606" s="149"/>
    </row>
    <row r="607" spans="1:15" x14ac:dyDescent="0.35">
      <c r="A607" s="212" t="s">
        <v>894</v>
      </c>
      <c r="B607" s="212" t="s">
        <v>895</v>
      </c>
      <c r="C607" s="212" t="s">
        <v>709</v>
      </c>
      <c r="D607" s="212" t="s">
        <v>710</v>
      </c>
      <c r="E607" s="212" t="s">
        <v>320</v>
      </c>
      <c r="F607" s="212" t="s">
        <v>313</v>
      </c>
      <c r="G607" s="212" t="s">
        <v>908</v>
      </c>
      <c r="H607" s="212" t="s">
        <v>164</v>
      </c>
      <c r="I607" s="213">
        <v>-20348.37</v>
      </c>
      <c r="J607" s="204"/>
      <c r="K607" s="214" t="s">
        <v>314</v>
      </c>
      <c r="L607" s="78"/>
      <c r="M607" s="78"/>
      <c r="N607" s="78"/>
      <c r="O607" s="149"/>
    </row>
    <row r="608" spans="1:15" x14ac:dyDescent="0.35">
      <c r="A608" s="212" t="s">
        <v>894</v>
      </c>
      <c r="B608" s="212" t="s">
        <v>895</v>
      </c>
      <c r="C608" s="212" t="s">
        <v>709</v>
      </c>
      <c r="D608" s="212" t="s">
        <v>710</v>
      </c>
      <c r="E608" s="212" t="s">
        <v>320</v>
      </c>
      <c r="F608" s="212" t="s">
        <v>313</v>
      </c>
      <c r="G608" s="212" t="s">
        <v>909</v>
      </c>
      <c r="H608" s="212" t="s">
        <v>910</v>
      </c>
      <c r="I608" s="213">
        <v>-9241.2199999999993</v>
      </c>
      <c r="J608" s="204"/>
      <c r="K608" s="214" t="s">
        <v>314</v>
      </c>
      <c r="L608" s="78"/>
      <c r="M608" s="78"/>
      <c r="N608" s="78"/>
      <c r="O608" s="149"/>
    </row>
    <row r="609" spans="1:15" x14ac:dyDescent="0.35">
      <c r="A609" s="212" t="s">
        <v>894</v>
      </c>
      <c r="B609" s="212" t="s">
        <v>895</v>
      </c>
      <c r="C609" s="212" t="s">
        <v>709</v>
      </c>
      <c r="D609" s="212" t="s">
        <v>710</v>
      </c>
      <c r="E609" s="212" t="s">
        <v>320</v>
      </c>
      <c r="F609" s="212" t="s">
        <v>313</v>
      </c>
      <c r="G609" s="212" t="s">
        <v>911</v>
      </c>
      <c r="H609" s="212" t="s">
        <v>912</v>
      </c>
      <c r="I609" s="213">
        <v>-8996.69</v>
      </c>
      <c r="J609" s="204"/>
      <c r="K609" s="214" t="s">
        <v>314</v>
      </c>
      <c r="L609" s="78"/>
      <c r="M609" s="78"/>
      <c r="N609" s="78"/>
      <c r="O609" s="149"/>
    </row>
    <row r="610" spans="1:15" x14ac:dyDescent="0.35">
      <c r="A610" s="212" t="s">
        <v>894</v>
      </c>
      <c r="B610" s="212" t="s">
        <v>895</v>
      </c>
      <c r="C610" s="212" t="s">
        <v>709</v>
      </c>
      <c r="D610" s="212" t="s">
        <v>710</v>
      </c>
      <c r="E610" s="212" t="s">
        <v>320</v>
      </c>
      <c r="F610" s="212" t="s">
        <v>313</v>
      </c>
      <c r="G610" s="212" t="s">
        <v>913</v>
      </c>
      <c r="H610" s="212" t="s">
        <v>914</v>
      </c>
      <c r="I610" s="213">
        <v>-10540.26</v>
      </c>
      <c r="J610" s="204"/>
      <c r="K610" s="214" t="s">
        <v>314</v>
      </c>
      <c r="L610" s="78"/>
      <c r="M610" s="78"/>
      <c r="N610" s="78"/>
      <c r="O610" s="149"/>
    </row>
    <row r="611" spans="1:15" x14ac:dyDescent="0.35">
      <c r="A611" s="212" t="s">
        <v>894</v>
      </c>
      <c r="B611" s="212" t="s">
        <v>895</v>
      </c>
      <c r="C611" s="212" t="s">
        <v>709</v>
      </c>
      <c r="D611" s="212" t="s">
        <v>710</v>
      </c>
      <c r="E611" s="212" t="s">
        <v>320</v>
      </c>
      <c r="F611" s="212" t="s">
        <v>313</v>
      </c>
      <c r="G611" s="212" t="s">
        <v>915</v>
      </c>
      <c r="H611" s="212" t="s">
        <v>916</v>
      </c>
      <c r="I611" s="213">
        <v>-9586.77</v>
      </c>
      <c r="J611" s="204"/>
      <c r="K611" s="214" t="s">
        <v>314</v>
      </c>
      <c r="L611" s="78"/>
      <c r="M611" s="78"/>
      <c r="N611" s="78"/>
      <c r="O611" s="149"/>
    </row>
    <row r="612" spans="1:15" x14ac:dyDescent="0.35">
      <c r="A612" s="212" t="s">
        <v>894</v>
      </c>
      <c r="B612" s="212" t="s">
        <v>895</v>
      </c>
      <c r="C612" s="212" t="s">
        <v>709</v>
      </c>
      <c r="D612" s="212" t="s">
        <v>710</v>
      </c>
      <c r="E612" s="212" t="s">
        <v>320</v>
      </c>
      <c r="F612" s="212" t="s">
        <v>313</v>
      </c>
      <c r="G612" s="212" t="s">
        <v>878</v>
      </c>
      <c r="H612" s="212" t="s">
        <v>879</v>
      </c>
      <c r="I612" s="213">
        <v>-11373.71</v>
      </c>
      <c r="J612" s="204"/>
      <c r="K612" s="214" t="s">
        <v>314</v>
      </c>
      <c r="L612" s="78"/>
      <c r="M612" s="78"/>
      <c r="N612" s="78"/>
      <c r="O612" s="149"/>
    </row>
    <row r="613" spans="1:15" x14ac:dyDescent="0.35">
      <c r="A613" s="212" t="s">
        <v>894</v>
      </c>
      <c r="B613" s="212" t="s">
        <v>895</v>
      </c>
      <c r="C613" s="212" t="s">
        <v>709</v>
      </c>
      <c r="D613" s="212" t="s">
        <v>710</v>
      </c>
      <c r="E613" s="212" t="s">
        <v>320</v>
      </c>
      <c r="F613" s="212" t="s">
        <v>313</v>
      </c>
      <c r="G613" s="212" t="s">
        <v>917</v>
      </c>
      <c r="H613" s="212" t="s">
        <v>918</v>
      </c>
      <c r="I613" s="213">
        <v>-17830.62</v>
      </c>
      <c r="J613" s="204"/>
      <c r="K613" s="214" t="s">
        <v>314</v>
      </c>
      <c r="L613" s="78"/>
      <c r="M613" s="78"/>
      <c r="N613" s="78"/>
      <c r="O613" s="149"/>
    </row>
    <row r="614" spans="1:15" x14ac:dyDescent="0.35">
      <c r="A614" s="212" t="s">
        <v>894</v>
      </c>
      <c r="B614" s="212" t="s">
        <v>895</v>
      </c>
      <c r="C614" s="212" t="s">
        <v>709</v>
      </c>
      <c r="D614" s="212" t="s">
        <v>710</v>
      </c>
      <c r="E614" s="212" t="s">
        <v>320</v>
      </c>
      <c r="F614" s="212" t="s">
        <v>313</v>
      </c>
      <c r="G614" s="212" t="s">
        <v>919</v>
      </c>
      <c r="H614" s="212" t="s">
        <v>180</v>
      </c>
      <c r="I614" s="213">
        <v>-21298.18</v>
      </c>
      <c r="J614" s="204"/>
      <c r="K614" s="214" t="s">
        <v>314</v>
      </c>
      <c r="L614" s="78"/>
      <c r="M614" s="78"/>
      <c r="N614" s="78"/>
      <c r="O614" s="149"/>
    </row>
    <row r="615" spans="1:15" x14ac:dyDescent="0.35">
      <c r="A615" s="212" t="s">
        <v>894</v>
      </c>
      <c r="B615" s="212" t="s">
        <v>895</v>
      </c>
      <c r="C615" s="212" t="s">
        <v>709</v>
      </c>
      <c r="D615" s="212" t="s">
        <v>710</v>
      </c>
      <c r="E615" s="212" t="s">
        <v>320</v>
      </c>
      <c r="F615" s="212" t="s">
        <v>313</v>
      </c>
      <c r="G615" s="212" t="s">
        <v>920</v>
      </c>
      <c r="H615" s="212" t="s">
        <v>178</v>
      </c>
      <c r="I615" s="213">
        <v>-63856.31</v>
      </c>
      <c r="J615" s="204"/>
      <c r="K615" s="214" t="s">
        <v>314</v>
      </c>
      <c r="L615" s="78"/>
      <c r="M615" s="78"/>
      <c r="N615" s="78"/>
      <c r="O615" s="149"/>
    </row>
    <row r="616" spans="1:15" x14ac:dyDescent="0.35">
      <c r="A616" s="212" t="s">
        <v>894</v>
      </c>
      <c r="B616" s="212" t="s">
        <v>895</v>
      </c>
      <c r="C616" s="212" t="s">
        <v>709</v>
      </c>
      <c r="D616" s="212" t="s">
        <v>710</v>
      </c>
      <c r="E616" s="212" t="s">
        <v>320</v>
      </c>
      <c r="F616" s="212" t="s">
        <v>313</v>
      </c>
      <c r="G616" s="212" t="s">
        <v>880</v>
      </c>
      <c r="H616" s="212" t="s">
        <v>136</v>
      </c>
      <c r="I616" s="213">
        <v>-2771.13</v>
      </c>
      <c r="J616" s="204"/>
      <c r="K616" s="214" t="s">
        <v>314</v>
      </c>
      <c r="L616" s="78"/>
      <c r="M616" s="78"/>
      <c r="N616" s="78"/>
      <c r="O616" s="149"/>
    </row>
    <row r="617" spans="1:15" x14ac:dyDescent="0.35">
      <c r="A617" s="212" t="s">
        <v>894</v>
      </c>
      <c r="B617" s="212" t="s">
        <v>895</v>
      </c>
      <c r="C617" s="212" t="s">
        <v>709</v>
      </c>
      <c r="D617" s="212" t="s">
        <v>710</v>
      </c>
      <c r="E617" s="212" t="s">
        <v>320</v>
      </c>
      <c r="F617" s="212" t="s">
        <v>313</v>
      </c>
      <c r="G617" s="212" t="s">
        <v>881</v>
      </c>
      <c r="H617" s="212" t="s">
        <v>182</v>
      </c>
      <c r="I617" s="213">
        <v>-13714.09</v>
      </c>
      <c r="J617" s="204"/>
      <c r="K617" s="214" t="s">
        <v>314</v>
      </c>
      <c r="L617" s="78"/>
      <c r="M617" s="78"/>
      <c r="N617" s="78"/>
      <c r="O617" s="149"/>
    </row>
    <row r="618" spans="1:15" x14ac:dyDescent="0.35">
      <c r="A618" s="212" t="s">
        <v>894</v>
      </c>
      <c r="B618" s="212" t="s">
        <v>895</v>
      </c>
      <c r="C618" s="212" t="s">
        <v>709</v>
      </c>
      <c r="D618" s="212" t="s">
        <v>710</v>
      </c>
      <c r="E618" s="212" t="s">
        <v>320</v>
      </c>
      <c r="F618" s="212" t="s">
        <v>313</v>
      </c>
      <c r="G618" s="212" t="s">
        <v>921</v>
      </c>
      <c r="H618" s="212" t="s">
        <v>184</v>
      </c>
      <c r="I618" s="213">
        <v>-23826.080000000002</v>
      </c>
      <c r="J618" s="204"/>
      <c r="K618" s="214" t="s">
        <v>314</v>
      </c>
      <c r="L618" s="78"/>
      <c r="M618" s="78"/>
      <c r="N618" s="78"/>
      <c r="O618" s="149"/>
    </row>
    <row r="619" spans="1:15" x14ac:dyDescent="0.35">
      <c r="A619" s="212" t="s">
        <v>894</v>
      </c>
      <c r="B619" s="212" t="s">
        <v>895</v>
      </c>
      <c r="C619" s="212" t="s">
        <v>709</v>
      </c>
      <c r="D619" s="212" t="s">
        <v>710</v>
      </c>
      <c r="E619" s="212" t="s">
        <v>320</v>
      </c>
      <c r="F619" s="212" t="s">
        <v>313</v>
      </c>
      <c r="G619" s="212" t="s">
        <v>882</v>
      </c>
      <c r="H619" s="212" t="s">
        <v>186</v>
      </c>
      <c r="I619" s="213">
        <v>-12222.91</v>
      </c>
      <c r="J619" s="204"/>
      <c r="K619" s="214" t="s">
        <v>314</v>
      </c>
      <c r="L619" s="78"/>
      <c r="M619" s="78"/>
      <c r="N619" s="78"/>
      <c r="O619" s="149"/>
    </row>
    <row r="620" spans="1:15" x14ac:dyDescent="0.35">
      <c r="A620" s="212" t="s">
        <v>894</v>
      </c>
      <c r="B620" s="212" t="s">
        <v>895</v>
      </c>
      <c r="C620" s="212" t="s">
        <v>709</v>
      </c>
      <c r="D620" s="212" t="s">
        <v>710</v>
      </c>
      <c r="E620" s="212" t="s">
        <v>320</v>
      </c>
      <c r="F620" s="212" t="s">
        <v>313</v>
      </c>
      <c r="G620" s="212" t="s">
        <v>883</v>
      </c>
      <c r="H620" s="212" t="s">
        <v>134</v>
      </c>
      <c r="I620" s="213">
        <v>-15795.11</v>
      </c>
      <c r="J620" s="204"/>
      <c r="K620" s="214" t="s">
        <v>314</v>
      </c>
      <c r="L620" s="78"/>
      <c r="M620" s="78"/>
      <c r="N620" s="78"/>
      <c r="O620" s="149"/>
    </row>
    <row r="621" spans="1:15" x14ac:dyDescent="0.35">
      <c r="A621" s="212" t="s">
        <v>894</v>
      </c>
      <c r="B621" s="212" t="s">
        <v>895</v>
      </c>
      <c r="C621" s="212" t="s">
        <v>709</v>
      </c>
      <c r="D621" s="212" t="s">
        <v>710</v>
      </c>
      <c r="E621" s="212" t="s">
        <v>320</v>
      </c>
      <c r="F621" s="212" t="s">
        <v>313</v>
      </c>
      <c r="G621" s="212" t="s">
        <v>922</v>
      </c>
      <c r="H621" s="212" t="s">
        <v>923</v>
      </c>
      <c r="I621" s="213">
        <v>-2140.9299999999998</v>
      </c>
      <c r="J621" s="204"/>
      <c r="K621" s="214" t="s">
        <v>314</v>
      </c>
      <c r="L621" s="78"/>
      <c r="M621" s="78"/>
      <c r="N621" s="78"/>
      <c r="O621" s="149"/>
    </row>
    <row r="622" spans="1:15" x14ac:dyDescent="0.35">
      <c r="A622" s="212" t="s">
        <v>894</v>
      </c>
      <c r="B622" s="212" t="s">
        <v>895</v>
      </c>
      <c r="C622" s="212" t="s">
        <v>709</v>
      </c>
      <c r="D622" s="212" t="s">
        <v>710</v>
      </c>
      <c r="E622" s="212" t="s">
        <v>320</v>
      </c>
      <c r="F622" s="212" t="s">
        <v>313</v>
      </c>
      <c r="G622" s="212" t="s">
        <v>884</v>
      </c>
      <c r="H622" s="212" t="s">
        <v>234</v>
      </c>
      <c r="I622" s="213">
        <v>-4587.28</v>
      </c>
      <c r="J622" s="204"/>
      <c r="K622" s="214" t="s">
        <v>314</v>
      </c>
      <c r="L622" s="78"/>
      <c r="M622" s="78"/>
      <c r="N622" s="78"/>
      <c r="O622" s="149"/>
    </row>
    <row r="623" spans="1:15" x14ac:dyDescent="0.35">
      <c r="A623" s="212" t="s">
        <v>894</v>
      </c>
      <c r="B623" s="212" t="s">
        <v>895</v>
      </c>
      <c r="C623" s="212" t="s">
        <v>709</v>
      </c>
      <c r="D623" s="212" t="s">
        <v>710</v>
      </c>
      <c r="E623" s="212" t="s">
        <v>320</v>
      </c>
      <c r="F623" s="212" t="s">
        <v>313</v>
      </c>
      <c r="G623" s="212" t="s">
        <v>900</v>
      </c>
      <c r="H623" s="212" t="s">
        <v>238</v>
      </c>
      <c r="I623" s="213">
        <v>-10880.56</v>
      </c>
      <c r="J623" s="204"/>
      <c r="K623" s="214" t="s">
        <v>314</v>
      </c>
      <c r="L623" s="78"/>
      <c r="M623" s="78"/>
      <c r="N623" s="78"/>
      <c r="O623" s="149"/>
    </row>
    <row r="624" spans="1:15" x14ac:dyDescent="0.35">
      <c r="A624" s="212" t="s">
        <v>894</v>
      </c>
      <c r="B624" s="212" t="s">
        <v>895</v>
      </c>
      <c r="C624" s="212" t="s">
        <v>709</v>
      </c>
      <c r="D624" s="212" t="s">
        <v>710</v>
      </c>
      <c r="E624" s="212" t="s">
        <v>320</v>
      </c>
      <c r="F624" s="212" t="s">
        <v>313</v>
      </c>
      <c r="G624" s="212" t="s">
        <v>662</v>
      </c>
      <c r="H624" s="212" t="s">
        <v>243</v>
      </c>
      <c r="I624" s="213">
        <v>-16813.13</v>
      </c>
      <c r="J624" s="204"/>
      <c r="K624" s="214" t="s">
        <v>314</v>
      </c>
      <c r="L624" s="78"/>
      <c r="M624" s="78"/>
      <c r="N624" s="78"/>
      <c r="O624" s="149"/>
    </row>
    <row r="625" spans="1:15" x14ac:dyDescent="0.35">
      <c r="A625" s="212" t="s">
        <v>894</v>
      </c>
      <c r="B625" s="212" t="s">
        <v>895</v>
      </c>
      <c r="C625" s="212" t="s">
        <v>709</v>
      </c>
      <c r="D625" s="212" t="s">
        <v>710</v>
      </c>
      <c r="E625" s="212" t="s">
        <v>320</v>
      </c>
      <c r="F625" s="212" t="s">
        <v>313</v>
      </c>
      <c r="G625" s="212" t="s">
        <v>924</v>
      </c>
      <c r="H625" s="212" t="s">
        <v>245</v>
      </c>
      <c r="I625" s="213">
        <v>-15615.51</v>
      </c>
      <c r="J625" s="204"/>
      <c r="K625" s="214" t="s">
        <v>314</v>
      </c>
      <c r="L625" s="78"/>
      <c r="M625" s="78"/>
      <c r="N625" s="78"/>
      <c r="O625" s="149"/>
    </row>
    <row r="626" spans="1:15" x14ac:dyDescent="0.35">
      <c r="A626" s="212" t="s">
        <v>894</v>
      </c>
      <c r="B626" s="212" t="s">
        <v>895</v>
      </c>
      <c r="C626" s="212" t="s">
        <v>709</v>
      </c>
      <c r="D626" s="212" t="s">
        <v>710</v>
      </c>
      <c r="E626" s="212" t="s">
        <v>320</v>
      </c>
      <c r="F626" s="212" t="s">
        <v>313</v>
      </c>
      <c r="G626" s="212" t="s">
        <v>925</v>
      </c>
      <c r="H626" s="212" t="s">
        <v>104</v>
      </c>
      <c r="I626" s="213">
        <v>-69968.149999999994</v>
      </c>
      <c r="J626" s="204"/>
      <c r="K626" s="214" t="s">
        <v>314</v>
      </c>
      <c r="L626" s="78"/>
      <c r="M626" s="78"/>
      <c r="N626" s="78"/>
      <c r="O626" s="149"/>
    </row>
    <row r="627" spans="1:15" x14ac:dyDescent="0.35">
      <c r="A627" s="212" t="s">
        <v>894</v>
      </c>
      <c r="B627" s="212" t="s">
        <v>895</v>
      </c>
      <c r="C627" s="212" t="s">
        <v>709</v>
      </c>
      <c r="D627" s="212" t="s">
        <v>710</v>
      </c>
      <c r="E627" s="212" t="s">
        <v>320</v>
      </c>
      <c r="F627" s="212" t="s">
        <v>313</v>
      </c>
      <c r="G627" s="212" t="s">
        <v>906</v>
      </c>
      <c r="H627" s="212" t="s">
        <v>167</v>
      </c>
      <c r="I627" s="213">
        <v>-29983.51</v>
      </c>
      <c r="J627" s="204"/>
      <c r="K627" s="214" t="s">
        <v>314</v>
      </c>
      <c r="L627" s="78"/>
      <c r="M627" s="78"/>
      <c r="N627" s="78"/>
      <c r="O627" s="149"/>
    </row>
    <row r="628" spans="1:15" x14ac:dyDescent="0.35">
      <c r="A628" s="212" t="s">
        <v>894</v>
      </c>
      <c r="B628" s="212" t="s">
        <v>895</v>
      </c>
      <c r="C628" s="212" t="s">
        <v>709</v>
      </c>
      <c r="D628" s="212" t="s">
        <v>710</v>
      </c>
      <c r="E628" s="212" t="s">
        <v>320</v>
      </c>
      <c r="F628" s="212" t="s">
        <v>313</v>
      </c>
      <c r="G628" s="212" t="s">
        <v>958</v>
      </c>
      <c r="H628" s="212" t="s">
        <v>959</v>
      </c>
      <c r="I628" s="213">
        <v>-2422.5</v>
      </c>
      <c r="J628" s="204"/>
      <c r="K628" s="214" t="s">
        <v>314</v>
      </c>
      <c r="L628" s="78"/>
      <c r="M628" s="78"/>
      <c r="N628" s="78"/>
      <c r="O628" s="149"/>
    </row>
    <row r="629" spans="1:15" x14ac:dyDescent="0.35">
      <c r="A629" s="212" t="s">
        <v>894</v>
      </c>
      <c r="B629" s="212" t="s">
        <v>895</v>
      </c>
      <c r="C629" s="212" t="s">
        <v>709</v>
      </c>
      <c r="D629" s="212" t="s">
        <v>710</v>
      </c>
      <c r="E629" s="212" t="s">
        <v>320</v>
      </c>
      <c r="F629" s="212" t="s">
        <v>313</v>
      </c>
      <c r="G629" s="212" t="s">
        <v>901</v>
      </c>
      <c r="H629" s="212" t="s">
        <v>213</v>
      </c>
      <c r="I629" s="213">
        <v>-68626.649999999994</v>
      </c>
      <c r="J629" s="204"/>
      <c r="K629" s="214" t="s">
        <v>314</v>
      </c>
      <c r="L629" s="78"/>
      <c r="M629" s="78"/>
      <c r="N629" s="78"/>
      <c r="O629" s="149"/>
    </row>
    <row r="630" spans="1:15" x14ac:dyDescent="0.35">
      <c r="A630" s="212" t="s">
        <v>894</v>
      </c>
      <c r="B630" s="212" t="s">
        <v>895</v>
      </c>
      <c r="C630" s="212" t="s">
        <v>709</v>
      </c>
      <c r="D630" s="212" t="s">
        <v>710</v>
      </c>
      <c r="E630" s="212" t="s">
        <v>320</v>
      </c>
      <c r="F630" s="212" t="s">
        <v>313</v>
      </c>
      <c r="G630" s="212" t="s">
        <v>926</v>
      </c>
      <c r="H630" s="212" t="s">
        <v>927</v>
      </c>
      <c r="I630" s="213">
        <v>-20929.189999999999</v>
      </c>
      <c r="J630" s="204"/>
      <c r="K630" s="214" t="s">
        <v>314</v>
      </c>
      <c r="L630" s="78"/>
      <c r="M630" s="78"/>
      <c r="N630" s="78"/>
      <c r="O630" s="149"/>
    </row>
    <row r="631" spans="1:15" x14ac:dyDescent="0.35">
      <c r="A631" s="212" t="s">
        <v>894</v>
      </c>
      <c r="B631" s="212" t="s">
        <v>895</v>
      </c>
      <c r="C631" s="212" t="s">
        <v>709</v>
      </c>
      <c r="D631" s="212" t="s">
        <v>710</v>
      </c>
      <c r="E631" s="212" t="s">
        <v>320</v>
      </c>
      <c r="F631" s="212" t="s">
        <v>313</v>
      </c>
      <c r="G631" s="212" t="s">
        <v>928</v>
      </c>
      <c r="H631" s="212" t="s">
        <v>929</v>
      </c>
      <c r="I631" s="213">
        <v>-6889.05</v>
      </c>
      <c r="J631" s="204"/>
      <c r="K631" s="214" t="s">
        <v>314</v>
      </c>
      <c r="L631" s="78"/>
      <c r="M631" s="78"/>
      <c r="N631" s="78"/>
      <c r="O631" s="149"/>
    </row>
    <row r="632" spans="1:15" x14ac:dyDescent="0.35">
      <c r="A632" s="212" t="s">
        <v>894</v>
      </c>
      <c r="B632" s="212" t="s">
        <v>895</v>
      </c>
      <c r="C632" s="212" t="s">
        <v>709</v>
      </c>
      <c r="D632" s="212" t="s">
        <v>710</v>
      </c>
      <c r="E632" s="212" t="s">
        <v>320</v>
      </c>
      <c r="F632" s="212" t="s">
        <v>313</v>
      </c>
      <c r="G632" s="212" t="s">
        <v>812</v>
      </c>
      <c r="H632" s="212" t="s">
        <v>813</v>
      </c>
      <c r="I632" s="213">
        <v>-4663.03</v>
      </c>
      <c r="J632" s="204"/>
      <c r="K632" s="214" t="s">
        <v>314</v>
      </c>
      <c r="L632" s="78"/>
      <c r="M632" s="78"/>
      <c r="N632" s="78"/>
      <c r="O632" s="149"/>
    </row>
    <row r="633" spans="1:15" x14ac:dyDescent="0.35">
      <c r="A633" s="212" t="s">
        <v>894</v>
      </c>
      <c r="B633" s="212" t="s">
        <v>895</v>
      </c>
      <c r="C633" s="212" t="s">
        <v>709</v>
      </c>
      <c r="D633" s="212" t="s">
        <v>710</v>
      </c>
      <c r="E633" s="212" t="s">
        <v>320</v>
      </c>
      <c r="F633" s="212" t="s">
        <v>313</v>
      </c>
      <c r="G633" s="212" t="s">
        <v>930</v>
      </c>
      <c r="H633" s="212" t="s">
        <v>200</v>
      </c>
      <c r="I633" s="213">
        <v>-13890.67</v>
      </c>
      <c r="J633" s="204"/>
      <c r="K633" s="214" t="s">
        <v>314</v>
      </c>
      <c r="L633" s="78"/>
      <c r="M633" s="78"/>
      <c r="N633" s="78"/>
      <c r="O633" s="149"/>
    </row>
    <row r="634" spans="1:15" x14ac:dyDescent="0.35">
      <c r="A634" s="212" t="s">
        <v>894</v>
      </c>
      <c r="B634" s="212" t="s">
        <v>895</v>
      </c>
      <c r="C634" s="212" t="s">
        <v>709</v>
      </c>
      <c r="D634" s="212" t="s">
        <v>710</v>
      </c>
      <c r="E634" s="212" t="s">
        <v>320</v>
      </c>
      <c r="F634" s="212" t="s">
        <v>313</v>
      </c>
      <c r="G634" s="212" t="s">
        <v>890</v>
      </c>
      <c r="H634" s="212" t="s">
        <v>191</v>
      </c>
      <c r="I634" s="213">
        <v>-1806.86</v>
      </c>
      <c r="J634" s="204"/>
      <c r="K634" s="214" t="s">
        <v>314</v>
      </c>
      <c r="L634" s="78"/>
      <c r="M634" s="78"/>
      <c r="N634" s="78"/>
      <c r="O634" s="149"/>
    </row>
    <row r="635" spans="1:15" x14ac:dyDescent="0.35">
      <c r="A635" s="212" t="s">
        <v>894</v>
      </c>
      <c r="B635" s="212" t="s">
        <v>895</v>
      </c>
      <c r="C635" s="212" t="s">
        <v>709</v>
      </c>
      <c r="D635" s="212" t="s">
        <v>710</v>
      </c>
      <c r="E635" s="212" t="s">
        <v>320</v>
      </c>
      <c r="F635" s="212" t="s">
        <v>313</v>
      </c>
      <c r="G635" s="212" t="s">
        <v>931</v>
      </c>
      <c r="H635" s="212" t="s">
        <v>197</v>
      </c>
      <c r="I635" s="213">
        <v>-13054.83</v>
      </c>
      <c r="J635" s="204"/>
      <c r="K635" s="214" t="s">
        <v>314</v>
      </c>
      <c r="L635" s="78"/>
      <c r="M635" s="78"/>
      <c r="N635" s="78"/>
      <c r="O635" s="149"/>
    </row>
    <row r="636" spans="1:15" x14ac:dyDescent="0.35">
      <c r="A636" s="212" t="s">
        <v>894</v>
      </c>
      <c r="B636" s="212" t="s">
        <v>895</v>
      </c>
      <c r="C636" s="212" t="s">
        <v>709</v>
      </c>
      <c r="D636" s="212" t="s">
        <v>710</v>
      </c>
      <c r="E636" s="212" t="s">
        <v>320</v>
      </c>
      <c r="F636" s="212" t="s">
        <v>313</v>
      </c>
      <c r="G636" s="212" t="s">
        <v>932</v>
      </c>
      <c r="H636" s="212" t="s">
        <v>202</v>
      </c>
      <c r="I636" s="213">
        <v>-10198.450000000001</v>
      </c>
      <c r="J636" s="204"/>
      <c r="K636" s="214" t="s">
        <v>314</v>
      </c>
      <c r="L636" s="78"/>
      <c r="M636" s="78"/>
      <c r="N636" s="78"/>
      <c r="O636" s="149"/>
    </row>
    <row r="637" spans="1:15" x14ac:dyDescent="0.35">
      <c r="A637" s="212" t="s">
        <v>894</v>
      </c>
      <c r="B637" s="212" t="s">
        <v>895</v>
      </c>
      <c r="C637" s="212" t="s">
        <v>709</v>
      </c>
      <c r="D637" s="212" t="s">
        <v>710</v>
      </c>
      <c r="E637" s="212" t="s">
        <v>320</v>
      </c>
      <c r="F637" s="212" t="s">
        <v>313</v>
      </c>
      <c r="G637" s="212" t="s">
        <v>565</v>
      </c>
      <c r="H637" s="212" t="s">
        <v>204</v>
      </c>
      <c r="I637" s="213">
        <v>-13431.5</v>
      </c>
      <c r="J637" s="204"/>
      <c r="K637" s="214" t="s">
        <v>314</v>
      </c>
      <c r="L637" s="78"/>
      <c r="M637" s="78"/>
      <c r="N637" s="78"/>
      <c r="O637" s="149"/>
    </row>
    <row r="638" spans="1:15" x14ac:dyDescent="0.35">
      <c r="A638" s="212" t="s">
        <v>894</v>
      </c>
      <c r="B638" s="212" t="s">
        <v>895</v>
      </c>
      <c r="C638" s="212" t="s">
        <v>709</v>
      </c>
      <c r="D638" s="212" t="s">
        <v>710</v>
      </c>
      <c r="E638" s="212" t="s">
        <v>320</v>
      </c>
      <c r="F638" s="212" t="s">
        <v>313</v>
      </c>
      <c r="G638" s="212" t="s">
        <v>885</v>
      </c>
      <c r="H638" s="212" t="s">
        <v>886</v>
      </c>
      <c r="I638" s="213">
        <v>-1355.84</v>
      </c>
      <c r="J638" s="204"/>
      <c r="K638" s="214" t="s">
        <v>314</v>
      </c>
      <c r="L638" s="78"/>
      <c r="M638" s="78"/>
      <c r="N638" s="78"/>
      <c r="O638" s="149"/>
    </row>
    <row r="639" spans="1:15" x14ac:dyDescent="0.35">
      <c r="A639" s="212" t="s">
        <v>894</v>
      </c>
      <c r="B639" s="212" t="s">
        <v>895</v>
      </c>
      <c r="C639" s="212" t="s">
        <v>709</v>
      </c>
      <c r="D639" s="212" t="s">
        <v>710</v>
      </c>
      <c r="E639" s="212" t="s">
        <v>320</v>
      </c>
      <c r="F639" s="212" t="s">
        <v>313</v>
      </c>
      <c r="G639" s="212" t="s">
        <v>887</v>
      </c>
      <c r="H639" s="212" t="s">
        <v>91</v>
      </c>
      <c r="I639" s="213">
        <v>-23550.05</v>
      </c>
      <c r="J639" s="204"/>
      <c r="K639" s="214" t="s">
        <v>314</v>
      </c>
      <c r="L639" s="78"/>
      <c r="M639" s="78"/>
      <c r="N639" s="78"/>
      <c r="O639" s="149"/>
    </row>
    <row r="640" spans="1:15" x14ac:dyDescent="0.35">
      <c r="A640" s="212" t="s">
        <v>894</v>
      </c>
      <c r="B640" s="212" t="s">
        <v>895</v>
      </c>
      <c r="C640" s="212" t="s">
        <v>709</v>
      </c>
      <c r="D640" s="212" t="s">
        <v>710</v>
      </c>
      <c r="E640" s="212" t="s">
        <v>320</v>
      </c>
      <c r="F640" s="212" t="s">
        <v>313</v>
      </c>
      <c r="G640" s="212" t="s">
        <v>960</v>
      </c>
      <c r="H640" s="212" t="s">
        <v>94</v>
      </c>
      <c r="I640" s="213">
        <v>-136.5</v>
      </c>
      <c r="J640" s="204"/>
      <c r="K640" s="214" t="s">
        <v>314</v>
      </c>
      <c r="L640" s="78"/>
      <c r="M640" s="78"/>
      <c r="N640" s="78"/>
      <c r="O640" s="149"/>
    </row>
    <row r="641" spans="1:15" x14ac:dyDescent="0.35">
      <c r="A641" s="212" t="s">
        <v>894</v>
      </c>
      <c r="B641" s="212" t="s">
        <v>895</v>
      </c>
      <c r="C641" s="212" t="s">
        <v>709</v>
      </c>
      <c r="D641" s="212" t="s">
        <v>710</v>
      </c>
      <c r="E641" s="212" t="s">
        <v>320</v>
      </c>
      <c r="F641" s="212" t="s">
        <v>313</v>
      </c>
      <c r="G641" s="212" t="s">
        <v>716</v>
      </c>
      <c r="H641" s="212" t="s">
        <v>123</v>
      </c>
      <c r="I641" s="213">
        <v>-5121.71</v>
      </c>
      <c r="J641" s="204"/>
      <c r="K641" s="214" t="s">
        <v>314</v>
      </c>
      <c r="L641" s="78"/>
      <c r="M641" s="78"/>
      <c r="N641" s="78"/>
      <c r="O641" s="149"/>
    </row>
    <row r="642" spans="1:15" x14ac:dyDescent="0.35">
      <c r="A642" s="212" t="s">
        <v>894</v>
      </c>
      <c r="B642" s="212" t="s">
        <v>895</v>
      </c>
      <c r="C642" s="212" t="s">
        <v>709</v>
      </c>
      <c r="D642" s="212" t="s">
        <v>710</v>
      </c>
      <c r="E642" s="212" t="s">
        <v>320</v>
      </c>
      <c r="F642" s="212" t="s">
        <v>313</v>
      </c>
      <c r="G642" s="212" t="s">
        <v>933</v>
      </c>
      <c r="H642" s="212" t="s">
        <v>206</v>
      </c>
      <c r="I642" s="213">
        <v>-15767.48</v>
      </c>
      <c r="J642" s="204"/>
      <c r="K642" s="214" t="s">
        <v>314</v>
      </c>
      <c r="L642" s="78"/>
      <c r="M642" s="78"/>
      <c r="N642" s="78"/>
      <c r="O642" s="149"/>
    </row>
    <row r="643" spans="1:15" x14ac:dyDescent="0.35">
      <c r="A643" s="212" t="s">
        <v>894</v>
      </c>
      <c r="B643" s="212" t="s">
        <v>895</v>
      </c>
      <c r="C643" s="212" t="s">
        <v>709</v>
      </c>
      <c r="D643" s="212" t="s">
        <v>710</v>
      </c>
      <c r="E643" s="212" t="s">
        <v>320</v>
      </c>
      <c r="F643" s="212" t="s">
        <v>313</v>
      </c>
      <c r="G643" s="212" t="s">
        <v>934</v>
      </c>
      <c r="H643" s="212" t="s">
        <v>132</v>
      </c>
      <c r="I643" s="213">
        <v>-11638.38</v>
      </c>
      <c r="J643" s="204"/>
      <c r="K643" s="214" t="s">
        <v>314</v>
      </c>
      <c r="L643" s="78"/>
      <c r="M643" s="78"/>
      <c r="N643" s="78"/>
      <c r="O643" s="149"/>
    </row>
    <row r="644" spans="1:15" x14ac:dyDescent="0.35">
      <c r="A644" s="212" t="s">
        <v>894</v>
      </c>
      <c r="B644" s="212" t="s">
        <v>895</v>
      </c>
      <c r="C644" s="212" t="s">
        <v>709</v>
      </c>
      <c r="D644" s="212" t="s">
        <v>710</v>
      </c>
      <c r="E644" s="212" t="s">
        <v>320</v>
      </c>
      <c r="F644" s="212" t="s">
        <v>313</v>
      </c>
      <c r="G644" s="212" t="s">
        <v>935</v>
      </c>
      <c r="H644" s="212" t="s">
        <v>211</v>
      </c>
      <c r="I644" s="213">
        <v>-1306.26</v>
      </c>
      <c r="J644" s="204"/>
      <c r="K644" s="214" t="s">
        <v>314</v>
      </c>
      <c r="L644" s="78"/>
      <c r="M644" s="78"/>
      <c r="N644" s="78"/>
      <c r="O644" s="149"/>
    </row>
    <row r="645" spans="1:15" x14ac:dyDescent="0.35">
      <c r="A645" s="212" t="s">
        <v>894</v>
      </c>
      <c r="B645" s="212" t="s">
        <v>895</v>
      </c>
      <c r="C645" s="212" t="s">
        <v>709</v>
      </c>
      <c r="D645" s="212" t="s">
        <v>710</v>
      </c>
      <c r="E645" s="212" t="s">
        <v>320</v>
      </c>
      <c r="F645" s="212" t="s">
        <v>313</v>
      </c>
      <c r="G645" s="212" t="s">
        <v>936</v>
      </c>
      <c r="H645" s="212" t="s">
        <v>129</v>
      </c>
      <c r="I645" s="213">
        <v>-22993.200000000001</v>
      </c>
      <c r="J645" s="204"/>
      <c r="K645" s="214" t="s">
        <v>314</v>
      </c>
      <c r="L645" s="78"/>
      <c r="M645" s="78"/>
      <c r="N645" s="78"/>
      <c r="O645" s="149"/>
    </row>
    <row r="646" spans="1:15" x14ac:dyDescent="0.35">
      <c r="A646" s="212" t="s">
        <v>894</v>
      </c>
      <c r="B646" s="212" t="s">
        <v>895</v>
      </c>
      <c r="C646" s="212" t="s">
        <v>709</v>
      </c>
      <c r="D646" s="212" t="s">
        <v>710</v>
      </c>
      <c r="E646" s="212" t="s">
        <v>320</v>
      </c>
      <c r="F646" s="212" t="s">
        <v>313</v>
      </c>
      <c r="G646" s="212" t="s">
        <v>888</v>
      </c>
      <c r="H646" s="212" t="s">
        <v>208</v>
      </c>
      <c r="I646" s="213">
        <v>-20579.62</v>
      </c>
      <c r="J646" s="204"/>
      <c r="K646" s="214" t="s">
        <v>314</v>
      </c>
      <c r="L646" s="78"/>
      <c r="M646" s="78"/>
      <c r="N646" s="78"/>
      <c r="O646" s="149"/>
    </row>
    <row r="647" spans="1:15" x14ac:dyDescent="0.35">
      <c r="A647" s="212" t="s">
        <v>894</v>
      </c>
      <c r="B647" s="212" t="s">
        <v>895</v>
      </c>
      <c r="C647" s="212" t="s">
        <v>709</v>
      </c>
      <c r="D647" s="212" t="s">
        <v>710</v>
      </c>
      <c r="E647" s="212" t="s">
        <v>320</v>
      </c>
      <c r="F647" s="212" t="s">
        <v>313</v>
      </c>
      <c r="G647" s="212" t="s">
        <v>961</v>
      </c>
      <c r="H647" s="212" t="s">
        <v>107</v>
      </c>
      <c r="I647" s="213">
        <v>-3706.19</v>
      </c>
      <c r="J647" s="204"/>
      <c r="K647" s="214" t="s">
        <v>314</v>
      </c>
      <c r="L647" s="78"/>
      <c r="M647" s="78"/>
      <c r="N647" s="78"/>
      <c r="O647" s="149"/>
    </row>
    <row r="648" spans="1:15" x14ac:dyDescent="0.35">
      <c r="A648" s="212" t="s">
        <v>894</v>
      </c>
      <c r="B648" s="212" t="s">
        <v>895</v>
      </c>
      <c r="C648" s="212" t="s">
        <v>709</v>
      </c>
      <c r="D648" s="212" t="s">
        <v>710</v>
      </c>
      <c r="E648" s="212" t="s">
        <v>320</v>
      </c>
      <c r="F648" s="212" t="s">
        <v>313</v>
      </c>
      <c r="G648" s="212" t="s">
        <v>891</v>
      </c>
      <c r="H648" s="212" t="s">
        <v>194</v>
      </c>
      <c r="I648" s="213">
        <v>-9003.1200000000008</v>
      </c>
      <c r="J648" s="204"/>
      <c r="K648" s="214" t="s">
        <v>314</v>
      </c>
      <c r="L648" s="78"/>
      <c r="M648" s="78"/>
      <c r="N648" s="78"/>
      <c r="O648" s="149"/>
    </row>
    <row r="649" spans="1:15" x14ac:dyDescent="0.35">
      <c r="A649" s="212" t="s">
        <v>894</v>
      </c>
      <c r="B649" s="212" t="s">
        <v>895</v>
      </c>
      <c r="C649" s="212" t="s">
        <v>709</v>
      </c>
      <c r="D649" s="212" t="s">
        <v>710</v>
      </c>
      <c r="E649" s="212" t="s">
        <v>320</v>
      </c>
      <c r="F649" s="212" t="s">
        <v>313</v>
      </c>
      <c r="G649" s="212" t="s">
        <v>937</v>
      </c>
      <c r="H649" s="212" t="s">
        <v>247</v>
      </c>
      <c r="I649" s="213">
        <v>-14868.72</v>
      </c>
      <c r="J649" s="204"/>
      <c r="K649" s="214" t="s">
        <v>314</v>
      </c>
      <c r="L649" s="78"/>
      <c r="M649" s="78"/>
      <c r="N649" s="78"/>
      <c r="O649" s="149"/>
    </row>
    <row r="650" spans="1:15" x14ac:dyDescent="0.35">
      <c r="A650" s="212" t="s">
        <v>894</v>
      </c>
      <c r="B650" s="212" t="s">
        <v>895</v>
      </c>
      <c r="C650" s="212" t="s">
        <v>709</v>
      </c>
      <c r="D650" s="212" t="s">
        <v>710</v>
      </c>
      <c r="E650" s="212" t="s">
        <v>320</v>
      </c>
      <c r="F650" s="212" t="s">
        <v>313</v>
      </c>
      <c r="G650" s="212" t="s">
        <v>889</v>
      </c>
      <c r="H650" s="212" t="s">
        <v>236</v>
      </c>
      <c r="I650" s="213">
        <v>-13782.52</v>
      </c>
      <c r="J650" s="204"/>
      <c r="K650" s="214" t="s">
        <v>314</v>
      </c>
      <c r="L650" s="78"/>
      <c r="M650" s="78"/>
      <c r="N650" s="78"/>
      <c r="O650" s="149"/>
    </row>
    <row r="651" spans="1:15" x14ac:dyDescent="0.35">
      <c r="A651" s="212" t="s">
        <v>894</v>
      </c>
      <c r="B651" s="212" t="s">
        <v>895</v>
      </c>
      <c r="C651" s="212" t="s">
        <v>709</v>
      </c>
      <c r="D651" s="212" t="s">
        <v>710</v>
      </c>
      <c r="E651" s="212" t="s">
        <v>320</v>
      </c>
      <c r="F651" s="212" t="s">
        <v>313</v>
      </c>
      <c r="G651" s="212" t="s">
        <v>938</v>
      </c>
      <c r="H651" s="212" t="s">
        <v>939</v>
      </c>
      <c r="I651" s="213">
        <v>-26922.43</v>
      </c>
      <c r="J651" s="204"/>
      <c r="K651" s="214" t="s">
        <v>314</v>
      </c>
      <c r="L651" s="78"/>
      <c r="M651" s="78"/>
      <c r="N651" s="78"/>
      <c r="O651" s="149"/>
    </row>
    <row r="652" spans="1:15" x14ac:dyDescent="0.35">
      <c r="A652" s="212" t="s">
        <v>894</v>
      </c>
      <c r="B652" s="212" t="s">
        <v>895</v>
      </c>
      <c r="C652" s="212" t="s">
        <v>709</v>
      </c>
      <c r="D652" s="212" t="s">
        <v>710</v>
      </c>
      <c r="E652" s="212" t="s">
        <v>320</v>
      </c>
      <c r="F652" s="212" t="s">
        <v>313</v>
      </c>
      <c r="G652" s="212" t="s">
        <v>554</v>
      </c>
      <c r="H652" s="212" t="s">
        <v>249</v>
      </c>
      <c r="I652" s="213">
        <v>-30202.32</v>
      </c>
      <c r="J652" s="204"/>
      <c r="K652" s="214" t="s">
        <v>314</v>
      </c>
      <c r="L652" s="78"/>
      <c r="M652" s="78"/>
      <c r="N652" s="78"/>
      <c r="O652" s="149"/>
    </row>
    <row r="653" spans="1:15" x14ac:dyDescent="0.35">
      <c r="A653" s="212" t="s">
        <v>894</v>
      </c>
      <c r="B653" s="212" t="s">
        <v>895</v>
      </c>
      <c r="C653" s="212" t="s">
        <v>709</v>
      </c>
      <c r="D653" s="212" t="s">
        <v>710</v>
      </c>
      <c r="E653" s="212" t="s">
        <v>320</v>
      </c>
      <c r="F653" s="212" t="s">
        <v>313</v>
      </c>
      <c r="G653" s="212" t="s">
        <v>940</v>
      </c>
      <c r="H653" s="212" t="s">
        <v>84</v>
      </c>
      <c r="I653" s="213">
        <v>-18217.78</v>
      </c>
      <c r="J653" s="204"/>
      <c r="K653" s="214" t="s">
        <v>314</v>
      </c>
      <c r="L653" s="78"/>
      <c r="M653" s="78"/>
      <c r="N653" s="78"/>
      <c r="O653" s="149"/>
    </row>
    <row r="654" spans="1:15" x14ac:dyDescent="0.35">
      <c r="A654" s="212" t="s">
        <v>894</v>
      </c>
      <c r="B654" s="212" t="s">
        <v>895</v>
      </c>
      <c r="C654" s="212" t="s">
        <v>709</v>
      </c>
      <c r="D654" s="212" t="s">
        <v>710</v>
      </c>
      <c r="E654" s="212" t="s">
        <v>320</v>
      </c>
      <c r="F654" s="212" t="s">
        <v>313</v>
      </c>
      <c r="G654" s="212" t="s">
        <v>941</v>
      </c>
      <c r="H654" s="212" t="s">
        <v>942</v>
      </c>
      <c r="I654" s="213">
        <v>-18574.490000000002</v>
      </c>
      <c r="J654" s="204"/>
      <c r="K654" s="214" t="s">
        <v>314</v>
      </c>
      <c r="L654" s="78"/>
      <c r="M654" s="78"/>
      <c r="N654" s="78"/>
      <c r="O654" s="149"/>
    </row>
    <row r="655" spans="1:15" x14ac:dyDescent="0.35">
      <c r="A655" s="212" t="s">
        <v>894</v>
      </c>
      <c r="B655" s="212" t="s">
        <v>895</v>
      </c>
      <c r="C655" s="212" t="s">
        <v>709</v>
      </c>
      <c r="D655" s="212" t="s">
        <v>710</v>
      </c>
      <c r="E655" s="212" t="s">
        <v>320</v>
      </c>
      <c r="F655" s="212" t="s">
        <v>313</v>
      </c>
      <c r="G655" s="212" t="s">
        <v>902</v>
      </c>
      <c r="H655" s="212" t="s">
        <v>903</v>
      </c>
      <c r="I655" s="213">
        <v>-6938.41</v>
      </c>
      <c r="J655" s="204"/>
      <c r="K655" s="214" t="s">
        <v>314</v>
      </c>
      <c r="L655" s="78"/>
      <c r="M655" s="78"/>
      <c r="N655" s="78"/>
      <c r="O655" s="149"/>
    </row>
    <row r="656" spans="1:15" x14ac:dyDescent="0.35">
      <c r="A656" s="212" t="s">
        <v>894</v>
      </c>
      <c r="B656" s="212" t="s">
        <v>895</v>
      </c>
      <c r="C656" s="212" t="s">
        <v>709</v>
      </c>
      <c r="D656" s="212" t="s">
        <v>710</v>
      </c>
      <c r="E656" s="212" t="s">
        <v>320</v>
      </c>
      <c r="F656" s="212" t="s">
        <v>313</v>
      </c>
      <c r="G656" s="212" t="s">
        <v>945</v>
      </c>
      <c r="H656" s="212" t="s">
        <v>946</v>
      </c>
      <c r="I656" s="213">
        <v>-685.1</v>
      </c>
      <c r="J656" s="204"/>
      <c r="K656" s="214" t="s">
        <v>314</v>
      </c>
      <c r="L656" s="78"/>
      <c r="M656" s="78"/>
      <c r="N656" s="78"/>
      <c r="O656" s="149"/>
    </row>
    <row r="657" spans="1:15" x14ac:dyDescent="0.35">
      <c r="A657" s="212" t="s">
        <v>894</v>
      </c>
      <c r="B657" s="212" t="s">
        <v>895</v>
      </c>
      <c r="C657" s="212" t="s">
        <v>709</v>
      </c>
      <c r="D657" s="212" t="s">
        <v>710</v>
      </c>
      <c r="E657" s="212" t="s">
        <v>320</v>
      </c>
      <c r="F657" s="212" t="s">
        <v>313</v>
      </c>
      <c r="G657" s="212" t="s">
        <v>898</v>
      </c>
      <c r="H657" s="212" t="s">
        <v>899</v>
      </c>
      <c r="I657" s="213">
        <v>-304.14999999999998</v>
      </c>
      <c r="J657" s="204"/>
      <c r="K657" s="214" t="s">
        <v>314</v>
      </c>
      <c r="L657" s="78"/>
      <c r="M657" s="78"/>
      <c r="N657" s="78"/>
      <c r="O657" s="149"/>
    </row>
    <row r="658" spans="1:15" x14ac:dyDescent="0.35">
      <c r="A658" s="212" t="s">
        <v>894</v>
      </c>
      <c r="B658" s="212" t="s">
        <v>895</v>
      </c>
      <c r="C658" s="212" t="s">
        <v>709</v>
      </c>
      <c r="D658" s="212" t="s">
        <v>710</v>
      </c>
      <c r="E658" s="212" t="s">
        <v>320</v>
      </c>
      <c r="F658" s="212" t="s">
        <v>313</v>
      </c>
      <c r="G658" s="212" t="s">
        <v>950</v>
      </c>
      <c r="H658" s="212" t="s">
        <v>951</v>
      </c>
      <c r="I658" s="213">
        <v>-705.07</v>
      </c>
      <c r="J658" s="204"/>
      <c r="K658" s="214" t="s">
        <v>314</v>
      </c>
      <c r="L658" s="78"/>
      <c r="M658" s="78"/>
      <c r="N658" s="78"/>
      <c r="O658" s="149"/>
    </row>
    <row r="659" spans="1:15" x14ac:dyDescent="0.35">
      <c r="A659" s="212" t="s">
        <v>966</v>
      </c>
      <c r="B659" s="212" t="s">
        <v>967</v>
      </c>
      <c r="C659" s="212" t="s">
        <v>709</v>
      </c>
      <c r="D659" s="212" t="s">
        <v>710</v>
      </c>
      <c r="E659" s="212" t="s">
        <v>345</v>
      </c>
      <c r="F659" s="212" t="s">
        <v>346</v>
      </c>
      <c r="G659" s="212" t="s">
        <v>81</v>
      </c>
      <c r="H659" s="212" t="s">
        <v>328</v>
      </c>
      <c r="I659" s="213">
        <v>2301099.09</v>
      </c>
      <c r="J659" s="204"/>
      <c r="K659" s="214" t="s">
        <v>293</v>
      </c>
      <c r="L659" s="78"/>
      <c r="M659" s="78"/>
      <c r="N659" s="78"/>
      <c r="O659" s="149"/>
    </row>
    <row r="660" spans="1:15" x14ac:dyDescent="0.35">
      <c r="A660" s="212" t="s">
        <v>966</v>
      </c>
      <c r="B660" s="212" t="s">
        <v>967</v>
      </c>
      <c r="C660" s="212" t="s">
        <v>709</v>
      </c>
      <c r="D660" s="212" t="s">
        <v>710</v>
      </c>
      <c r="E660" s="212" t="s">
        <v>654</v>
      </c>
      <c r="F660" s="212" t="s">
        <v>655</v>
      </c>
      <c r="G660" s="212" t="s">
        <v>81</v>
      </c>
      <c r="H660" s="212" t="s">
        <v>328</v>
      </c>
      <c r="I660" s="213">
        <v>92736</v>
      </c>
      <c r="J660" s="204"/>
      <c r="K660" s="214" t="s">
        <v>293</v>
      </c>
      <c r="L660" s="78"/>
      <c r="M660" s="78"/>
      <c r="N660" s="78"/>
      <c r="O660" s="149"/>
    </row>
    <row r="661" spans="1:15" x14ac:dyDescent="0.35">
      <c r="A661" s="212" t="s">
        <v>966</v>
      </c>
      <c r="B661" s="212" t="s">
        <v>967</v>
      </c>
      <c r="C661" s="212" t="s">
        <v>709</v>
      </c>
      <c r="D661" s="212" t="s">
        <v>710</v>
      </c>
      <c r="E661" s="212" t="s">
        <v>968</v>
      </c>
      <c r="F661" s="212" t="s">
        <v>969</v>
      </c>
      <c r="G661" s="212" t="s">
        <v>81</v>
      </c>
      <c r="H661" s="212" t="s">
        <v>328</v>
      </c>
      <c r="I661" s="213">
        <v>5625.33</v>
      </c>
      <c r="J661" s="204"/>
      <c r="K661" s="214" t="s">
        <v>293</v>
      </c>
      <c r="L661" s="78"/>
      <c r="M661" s="78"/>
      <c r="N661" s="78"/>
      <c r="O661" s="149"/>
    </row>
    <row r="662" spans="1:15" x14ac:dyDescent="0.35">
      <c r="A662" s="212" t="s">
        <v>966</v>
      </c>
      <c r="B662" s="212" t="s">
        <v>967</v>
      </c>
      <c r="C662" s="212" t="s">
        <v>709</v>
      </c>
      <c r="D662" s="212" t="s">
        <v>710</v>
      </c>
      <c r="E662" s="212" t="s">
        <v>444</v>
      </c>
      <c r="F662" s="212" t="s">
        <v>445</v>
      </c>
      <c r="G662" s="212" t="s">
        <v>81</v>
      </c>
      <c r="H662" s="212" t="s">
        <v>328</v>
      </c>
      <c r="I662" s="213">
        <v>159188.09</v>
      </c>
      <c r="J662" s="204"/>
      <c r="K662" s="214" t="s">
        <v>293</v>
      </c>
      <c r="L662" s="78"/>
      <c r="M662" s="78"/>
      <c r="N662" s="78"/>
      <c r="O662" s="149"/>
    </row>
    <row r="663" spans="1:15" x14ac:dyDescent="0.35">
      <c r="A663" s="212" t="s">
        <v>966</v>
      </c>
      <c r="B663" s="212" t="s">
        <v>967</v>
      </c>
      <c r="C663" s="212" t="s">
        <v>709</v>
      </c>
      <c r="D663" s="212" t="s">
        <v>710</v>
      </c>
      <c r="E663" s="212" t="s">
        <v>896</v>
      </c>
      <c r="F663" s="212" t="s">
        <v>897</v>
      </c>
      <c r="G663" s="212" t="s">
        <v>81</v>
      </c>
      <c r="H663" s="212" t="s">
        <v>328</v>
      </c>
      <c r="I663" s="213">
        <v>-468600</v>
      </c>
      <c r="J663" s="204"/>
      <c r="K663" s="214" t="s">
        <v>293</v>
      </c>
      <c r="L663" s="78"/>
      <c r="M663" s="78"/>
      <c r="N663" s="78"/>
      <c r="O663" s="149"/>
    </row>
    <row r="664" spans="1:15" x14ac:dyDescent="0.35">
      <c r="A664" s="212" t="s">
        <v>966</v>
      </c>
      <c r="B664" s="212" t="s">
        <v>967</v>
      </c>
      <c r="C664" s="212" t="s">
        <v>709</v>
      </c>
      <c r="D664" s="212" t="s">
        <v>710</v>
      </c>
      <c r="E664" s="212" t="s">
        <v>349</v>
      </c>
      <c r="F664" s="212" t="s">
        <v>350</v>
      </c>
      <c r="G664" s="212" t="s">
        <v>81</v>
      </c>
      <c r="H664" s="212" t="s">
        <v>328</v>
      </c>
      <c r="I664" s="213">
        <v>325370.8</v>
      </c>
      <c r="J664" s="204"/>
      <c r="K664" s="214" t="s">
        <v>296</v>
      </c>
      <c r="L664" s="78"/>
      <c r="M664" s="78"/>
      <c r="N664" s="78"/>
      <c r="O664" s="149"/>
    </row>
    <row r="665" spans="1:15" x14ac:dyDescent="0.35">
      <c r="A665" s="212" t="s">
        <v>966</v>
      </c>
      <c r="B665" s="212" t="s">
        <v>967</v>
      </c>
      <c r="C665" s="212" t="s">
        <v>709</v>
      </c>
      <c r="D665" s="212" t="s">
        <v>710</v>
      </c>
      <c r="E665" s="212" t="s">
        <v>351</v>
      </c>
      <c r="F665" s="212" t="s">
        <v>352</v>
      </c>
      <c r="G665" s="212" t="s">
        <v>81</v>
      </c>
      <c r="H665" s="212" t="s">
        <v>328</v>
      </c>
      <c r="I665" s="213">
        <v>3214.08</v>
      </c>
      <c r="J665" s="204"/>
      <c r="K665" s="214" t="s">
        <v>293</v>
      </c>
      <c r="L665" s="78"/>
      <c r="M665" s="78"/>
      <c r="N665" s="78"/>
      <c r="O665" s="149"/>
    </row>
    <row r="666" spans="1:15" x14ac:dyDescent="0.35">
      <c r="A666" s="212" t="s">
        <v>966</v>
      </c>
      <c r="B666" s="212" t="s">
        <v>967</v>
      </c>
      <c r="C666" s="212" t="s">
        <v>709</v>
      </c>
      <c r="D666" s="212" t="s">
        <v>710</v>
      </c>
      <c r="E666" s="212" t="s">
        <v>353</v>
      </c>
      <c r="F666" s="212" t="s">
        <v>354</v>
      </c>
      <c r="G666" s="212" t="s">
        <v>81</v>
      </c>
      <c r="H666" s="212" t="s">
        <v>328</v>
      </c>
      <c r="I666" s="213">
        <v>-3214.08</v>
      </c>
      <c r="J666" s="204"/>
      <c r="K666" s="214" t="s">
        <v>293</v>
      </c>
      <c r="L666" s="78"/>
      <c r="M666" s="78"/>
      <c r="N666" s="78"/>
      <c r="O666" s="149"/>
    </row>
    <row r="667" spans="1:15" x14ac:dyDescent="0.35">
      <c r="A667" s="212" t="s">
        <v>966</v>
      </c>
      <c r="B667" s="212" t="s">
        <v>967</v>
      </c>
      <c r="C667" s="212" t="s">
        <v>709</v>
      </c>
      <c r="D667" s="212" t="s">
        <v>710</v>
      </c>
      <c r="E667" s="212" t="s">
        <v>355</v>
      </c>
      <c r="F667" s="212" t="s">
        <v>356</v>
      </c>
      <c r="G667" s="212" t="s">
        <v>81</v>
      </c>
      <c r="H667" s="212" t="s">
        <v>328</v>
      </c>
      <c r="I667" s="213">
        <v>407100.03</v>
      </c>
      <c r="J667" s="204"/>
      <c r="K667" s="214" t="s">
        <v>301</v>
      </c>
      <c r="L667" s="78"/>
      <c r="M667" s="78"/>
      <c r="N667" s="78"/>
      <c r="O667" s="149"/>
    </row>
    <row r="668" spans="1:15" x14ac:dyDescent="0.35">
      <c r="A668" s="212" t="s">
        <v>966</v>
      </c>
      <c r="B668" s="212" t="s">
        <v>967</v>
      </c>
      <c r="C668" s="212" t="s">
        <v>709</v>
      </c>
      <c r="D668" s="212" t="s">
        <v>710</v>
      </c>
      <c r="E668" s="212" t="s">
        <v>415</v>
      </c>
      <c r="F668" s="212" t="s">
        <v>416</v>
      </c>
      <c r="G668" s="212" t="s">
        <v>81</v>
      </c>
      <c r="H668" s="212" t="s">
        <v>328</v>
      </c>
      <c r="I668" s="213">
        <v>89.25</v>
      </c>
      <c r="J668" s="204"/>
      <c r="K668" s="214" t="s">
        <v>292</v>
      </c>
      <c r="L668" s="78"/>
      <c r="M668" s="78"/>
      <c r="N668" s="78"/>
      <c r="O668" s="149"/>
    </row>
    <row r="669" spans="1:15" x14ac:dyDescent="0.35">
      <c r="A669" s="212" t="s">
        <v>966</v>
      </c>
      <c r="B669" s="212" t="s">
        <v>967</v>
      </c>
      <c r="C669" s="212" t="s">
        <v>709</v>
      </c>
      <c r="D669" s="212" t="s">
        <v>710</v>
      </c>
      <c r="E669" s="212" t="s">
        <v>375</v>
      </c>
      <c r="F669" s="212" t="s">
        <v>376</v>
      </c>
      <c r="G669" s="212" t="s">
        <v>81</v>
      </c>
      <c r="H669" s="212" t="s">
        <v>328</v>
      </c>
      <c r="I669" s="213">
        <v>33832.639999999999</v>
      </c>
      <c r="J669" s="204"/>
      <c r="K669" s="214" t="s">
        <v>292</v>
      </c>
      <c r="L669" s="78"/>
      <c r="M669" s="78"/>
      <c r="N669" s="78"/>
      <c r="O669" s="149"/>
    </row>
    <row r="670" spans="1:15" x14ac:dyDescent="0.35">
      <c r="A670" s="212" t="s">
        <v>966</v>
      </c>
      <c r="B670" s="212" t="s">
        <v>967</v>
      </c>
      <c r="C670" s="212" t="s">
        <v>709</v>
      </c>
      <c r="D670" s="212" t="s">
        <v>710</v>
      </c>
      <c r="E670" s="212" t="s">
        <v>375</v>
      </c>
      <c r="F670" s="212" t="s">
        <v>376</v>
      </c>
      <c r="G670" s="212" t="s">
        <v>731</v>
      </c>
      <c r="H670" s="212" t="s">
        <v>732</v>
      </c>
      <c r="I670" s="213">
        <v>12781.4</v>
      </c>
      <c r="J670" s="204"/>
      <c r="K670" s="214" t="s">
        <v>292</v>
      </c>
      <c r="L670" s="78"/>
      <c r="M670" s="78"/>
      <c r="N670" s="78"/>
      <c r="O670" s="149"/>
    </row>
    <row r="671" spans="1:15" x14ac:dyDescent="0.35">
      <c r="A671" s="212" t="s">
        <v>966</v>
      </c>
      <c r="B671" s="212" t="s">
        <v>967</v>
      </c>
      <c r="C671" s="212" t="s">
        <v>709</v>
      </c>
      <c r="D671" s="212" t="s">
        <v>710</v>
      </c>
      <c r="E671" s="212" t="s">
        <v>375</v>
      </c>
      <c r="F671" s="212" t="s">
        <v>376</v>
      </c>
      <c r="G671" s="212" t="s">
        <v>796</v>
      </c>
      <c r="H671" s="212" t="s">
        <v>797</v>
      </c>
      <c r="I671" s="213">
        <v>8.2799999999999994</v>
      </c>
      <c r="J671" s="204"/>
      <c r="K671" s="214" t="s">
        <v>292</v>
      </c>
      <c r="L671" s="78"/>
      <c r="M671" s="78"/>
      <c r="N671" s="78"/>
      <c r="O671" s="149"/>
    </row>
    <row r="672" spans="1:15" x14ac:dyDescent="0.35">
      <c r="A672" s="212" t="s">
        <v>966</v>
      </c>
      <c r="B672" s="212" t="s">
        <v>967</v>
      </c>
      <c r="C672" s="212" t="s">
        <v>709</v>
      </c>
      <c r="D672" s="212" t="s">
        <v>710</v>
      </c>
      <c r="E672" s="212" t="s">
        <v>375</v>
      </c>
      <c r="F672" s="212" t="s">
        <v>376</v>
      </c>
      <c r="G672" s="212" t="s">
        <v>925</v>
      </c>
      <c r="H672" s="212" t="s">
        <v>104</v>
      </c>
      <c r="I672" s="213">
        <v>15359.6</v>
      </c>
      <c r="J672" s="204"/>
      <c r="K672" s="214" t="s">
        <v>292</v>
      </c>
      <c r="L672" s="78"/>
      <c r="M672" s="78"/>
      <c r="N672" s="78"/>
      <c r="O672" s="149"/>
    </row>
    <row r="673" spans="1:15" x14ac:dyDescent="0.35">
      <c r="A673" s="212" t="s">
        <v>966</v>
      </c>
      <c r="B673" s="212" t="s">
        <v>967</v>
      </c>
      <c r="C673" s="212" t="s">
        <v>709</v>
      </c>
      <c r="D673" s="212" t="s">
        <v>710</v>
      </c>
      <c r="E673" s="212" t="s">
        <v>375</v>
      </c>
      <c r="F673" s="212" t="s">
        <v>376</v>
      </c>
      <c r="G673" s="212" t="s">
        <v>887</v>
      </c>
      <c r="H673" s="212" t="s">
        <v>91</v>
      </c>
      <c r="I673" s="213">
        <v>14912</v>
      </c>
      <c r="J673" s="204"/>
      <c r="K673" s="214" t="s">
        <v>292</v>
      </c>
      <c r="L673" s="78"/>
      <c r="M673" s="78"/>
      <c r="N673" s="78"/>
      <c r="O673" s="149"/>
    </row>
    <row r="674" spans="1:15" x14ac:dyDescent="0.35">
      <c r="A674" s="212" t="s">
        <v>966</v>
      </c>
      <c r="B674" s="212" t="s">
        <v>967</v>
      </c>
      <c r="C674" s="212" t="s">
        <v>709</v>
      </c>
      <c r="D674" s="212" t="s">
        <v>710</v>
      </c>
      <c r="E674" s="212" t="s">
        <v>375</v>
      </c>
      <c r="F674" s="212" t="s">
        <v>376</v>
      </c>
      <c r="G674" s="212" t="s">
        <v>716</v>
      </c>
      <c r="H674" s="212" t="s">
        <v>123</v>
      </c>
      <c r="I674" s="213">
        <v>5648.45</v>
      </c>
      <c r="J674" s="204"/>
      <c r="K674" s="214" t="s">
        <v>292</v>
      </c>
      <c r="L674" s="78"/>
      <c r="M674" s="78"/>
      <c r="N674" s="78"/>
      <c r="O674" s="149"/>
    </row>
    <row r="675" spans="1:15" x14ac:dyDescent="0.35">
      <c r="A675" s="212" t="s">
        <v>966</v>
      </c>
      <c r="B675" s="212" t="s">
        <v>967</v>
      </c>
      <c r="C675" s="212" t="s">
        <v>709</v>
      </c>
      <c r="D675" s="212" t="s">
        <v>710</v>
      </c>
      <c r="E675" s="212" t="s">
        <v>377</v>
      </c>
      <c r="F675" s="212" t="s">
        <v>378</v>
      </c>
      <c r="G675" s="212" t="s">
        <v>81</v>
      </c>
      <c r="H675" s="212" t="s">
        <v>328</v>
      </c>
      <c r="I675" s="213">
        <v>866.78</v>
      </c>
      <c r="J675" s="204"/>
      <c r="K675" s="214" t="s">
        <v>292</v>
      </c>
      <c r="L675" s="78"/>
      <c r="M675" s="78"/>
      <c r="N675" s="78"/>
      <c r="O675" s="149"/>
    </row>
    <row r="676" spans="1:15" x14ac:dyDescent="0.35">
      <c r="A676" s="212" t="s">
        <v>966</v>
      </c>
      <c r="B676" s="212" t="s">
        <v>967</v>
      </c>
      <c r="C676" s="212" t="s">
        <v>709</v>
      </c>
      <c r="D676" s="212" t="s">
        <v>710</v>
      </c>
      <c r="E676" s="212" t="s">
        <v>434</v>
      </c>
      <c r="F676" s="212" t="s">
        <v>435</v>
      </c>
      <c r="G676" s="212" t="s">
        <v>81</v>
      </c>
      <c r="H676" s="212" t="s">
        <v>328</v>
      </c>
      <c r="I676" s="213">
        <v>22629</v>
      </c>
      <c r="J676" s="204"/>
      <c r="K676" s="214" t="s">
        <v>292</v>
      </c>
      <c r="L676" s="78"/>
      <c r="M676" s="78"/>
      <c r="N676" s="78"/>
      <c r="O676" s="149"/>
    </row>
    <row r="677" spans="1:15" x14ac:dyDescent="0.35">
      <c r="A677" s="212" t="s">
        <v>966</v>
      </c>
      <c r="B677" s="212" t="s">
        <v>967</v>
      </c>
      <c r="C677" s="212" t="s">
        <v>709</v>
      </c>
      <c r="D677" s="212" t="s">
        <v>710</v>
      </c>
      <c r="E677" s="212" t="s">
        <v>288</v>
      </c>
      <c r="F677" s="212" t="s">
        <v>289</v>
      </c>
      <c r="G677" s="212" t="s">
        <v>81</v>
      </c>
      <c r="H677" s="212" t="s">
        <v>328</v>
      </c>
      <c r="I677" s="213">
        <v>2000.87</v>
      </c>
      <c r="J677" s="204"/>
      <c r="K677" s="214" t="s">
        <v>292</v>
      </c>
      <c r="L677" s="78"/>
      <c r="M677" s="78"/>
      <c r="N677" s="78"/>
      <c r="O677" s="149"/>
    </row>
    <row r="678" spans="1:15" x14ac:dyDescent="0.35">
      <c r="A678" s="212" t="s">
        <v>966</v>
      </c>
      <c r="B678" s="212" t="s">
        <v>967</v>
      </c>
      <c r="C678" s="212" t="s">
        <v>709</v>
      </c>
      <c r="D678" s="212" t="s">
        <v>710</v>
      </c>
      <c r="E678" s="212" t="s">
        <v>288</v>
      </c>
      <c r="F678" s="212" t="s">
        <v>289</v>
      </c>
      <c r="G678" s="212" t="s">
        <v>948</v>
      </c>
      <c r="H678" s="212" t="s">
        <v>949</v>
      </c>
      <c r="I678" s="213">
        <v>19.2</v>
      </c>
      <c r="J678" s="204"/>
      <c r="K678" s="214" t="s">
        <v>292</v>
      </c>
      <c r="L678" s="78"/>
      <c r="M678" s="78"/>
      <c r="N678" s="78"/>
      <c r="O678" s="149"/>
    </row>
    <row r="679" spans="1:15" x14ac:dyDescent="0.35">
      <c r="A679" s="212" t="s">
        <v>966</v>
      </c>
      <c r="B679" s="212" t="s">
        <v>967</v>
      </c>
      <c r="C679" s="212" t="s">
        <v>709</v>
      </c>
      <c r="D679" s="212" t="s">
        <v>710</v>
      </c>
      <c r="E679" s="212" t="s">
        <v>379</v>
      </c>
      <c r="F679" s="212" t="s">
        <v>380</v>
      </c>
      <c r="G679" s="212" t="s">
        <v>81</v>
      </c>
      <c r="H679" s="212" t="s">
        <v>328</v>
      </c>
      <c r="I679" s="213">
        <v>12006.5</v>
      </c>
      <c r="J679" s="204"/>
      <c r="K679" s="214" t="s">
        <v>292</v>
      </c>
      <c r="L679" s="78"/>
      <c r="M679" s="78"/>
      <c r="N679" s="78"/>
      <c r="O679" s="149"/>
    </row>
    <row r="680" spans="1:15" x14ac:dyDescent="0.35">
      <c r="A680" s="212" t="s">
        <v>966</v>
      </c>
      <c r="B680" s="212" t="s">
        <v>967</v>
      </c>
      <c r="C680" s="212" t="s">
        <v>709</v>
      </c>
      <c r="D680" s="212" t="s">
        <v>710</v>
      </c>
      <c r="E680" s="212" t="s">
        <v>530</v>
      </c>
      <c r="F680" s="212" t="s">
        <v>531</v>
      </c>
      <c r="G680" s="212" t="s">
        <v>81</v>
      </c>
      <c r="H680" s="212" t="s">
        <v>328</v>
      </c>
      <c r="I680" s="213">
        <v>9377.91</v>
      </c>
      <c r="J680" s="204"/>
      <c r="K680" s="214" t="s">
        <v>292</v>
      </c>
      <c r="L680" s="78"/>
      <c r="M680" s="78"/>
      <c r="N680" s="78"/>
      <c r="O680" s="149"/>
    </row>
    <row r="681" spans="1:15" x14ac:dyDescent="0.35">
      <c r="A681" s="212" t="s">
        <v>966</v>
      </c>
      <c r="B681" s="212" t="s">
        <v>967</v>
      </c>
      <c r="C681" s="212" t="s">
        <v>709</v>
      </c>
      <c r="D681" s="212" t="s">
        <v>710</v>
      </c>
      <c r="E681" s="212" t="s">
        <v>530</v>
      </c>
      <c r="F681" s="212" t="s">
        <v>531</v>
      </c>
      <c r="G681" s="212" t="s">
        <v>752</v>
      </c>
      <c r="H681" s="212" t="s">
        <v>753</v>
      </c>
      <c r="I681" s="213">
        <v>550.11</v>
      </c>
      <c r="J681" s="204"/>
      <c r="K681" s="214" t="s">
        <v>292</v>
      </c>
      <c r="L681" s="78"/>
      <c r="M681" s="78"/>
      <c r="N681" s="78"/>
      <c r="O681" s="149"/>
    </row>
    <row r="682" spans="1:15" x14ac:dyDescent="0.35">
      <c r="A682" s="212" t="s">
        <v>966</v>
      </c>
      <c r="B682" s="212" t="s">
        <v>967</v>
      </c>
      <c r="C682" s="212" t="s">
        <v>709</v>
      </c>
      <c r="D682" s="212" t="s">
        <v>710</v>
      </c>
      <c r="E682" s="212" t="s">
        <v>530</v>
      </c>
      <c r="F682" s="212" t="s">
        <v>531</v>
      </c>
      <c r="G682" s="212" t="s">
        <v>764</v>
      </c>
      <c r="H682" s="212" t="s">
        <v>765</v>
      </c>
      <c r="I682" s="213">
        <v>697.56</v>
      </c>
      <c r="J682" s="204"/>
      <c r="K682" s="214" t="s">
        <v>292</v>
      </c>
      <c r="L682" s="78"/>
      <c r="M682" s="78"/>
      <c r="N682" s="78"/>
      <c r="O682" s="149"/>
    </row>
    <row r="683" spans="1:15" x14ac:dyDescent="0.35">
      <c r="A683" s="212" t="s">
        <v>966</v>
      </c>
      <c r="B683" s="212" t="s">
        <v>967</v>
      </c>
      <c r="C683" s="212" t="s">
        <v>709</v>
      </c>
      <c r="D683" s="212" t="s">
        <v>710</v>
      </c>
      <c r="E683" s="212" t="s">
        <v>970</v>
      </c>
      <c r="F683" s="212" t="s">
        <v>971</v>
      </c>
      <c r="G683" s="212" t="s">
        <v>662</v>
      </c>
      <c r="H683" s="212" t="s">
        <v>243</v>
      </c>
      <c r="I683" s="213">
        <v>35945.599999999999</v>
      </c>
      <c r="J683" s="204"/>
      <c r="K683" s="214" t="s">
        <v>292</v>
      </c>
      <c r="L683" s="78"/>
      <c r="M683" s="78"/>
      <c r="N683" s="78"/>
      <c r="O683" s="149"/>
    </row>
    <row r="684" spans="1:15" x14ac:dyDescent="0.35">
      <c r="A684" s="212" t="s">
        <v>966</v>
      </c>
      <c r="B684" s="212" t="s">
        <v>967</v>
      </c>
      <c r="C684" s="212" t="s">
        <v>709</v>
      </c>
      <c r="D684" s="212" t="s">
        <v>710</v>
      </c>
      <c r="E684" s="212" t="s">
        <v>624</v>
      </c>
      <c r="F684" s="212" t="s">
        <v>625</v>
      </c>
      <c r="G684" s="212" t="s">
        <v>716</v>
      </c>
      <c r="H684" s="212" t="s">
        <v>123</v>
      </c>
      <c r="I684" s="213">
        <v>274.39999999999998</v>
      </c>
      <c r="J684" s="204"/>
      <c r="K684" s="214" t="s">
        <v>292</v>
      </c>
      <c r="L684" s="78"/>
      <c r="M684" s="78"/>
      <c r="N684" s="78"/>
      <c r="O684" s="149"/>
    </row>
    <row r="685" spans="1:15" x14ac:dyDescent="0.35">
      <c r="A685" s="212" t="s">
        <v>966</v>
      </c>
      <c r="B685" s="212" t="s">
        <v>967</v>
      </c>
      <c r="C685" s="212" t="s">
        <v>709</v>
      </c>
      <c r="D685" s="212" t="s">
        <v>710</v>
      </c>
      <c r="E685" s="212" t="s">
        <v>452</v>
      </c>
      <c r="F685" s="212" t="s">
        <v>453</v>
      </c>
      <c r="G685" s="212" t="s">
        <v>81</v>
      </c>
      <c r="H685" s="212" t="s">
        <v>328</v>
      </c>
      <c r="I685" s="213">
        <v>89452.88</v>
      </c>
      <c r="J685" s="204"/>
      <c r="K685" s="214" t="s">
        <v>292</v>
      </c>
      <c r="L685" s="78"/>
      <c r="M685" s="78"/>
      <c r="N685" s="78"/>
      <c r="O685" s="149"/>
    </row>
    <row r="686" spans="1:15" x14ac:dyDescent="0.35">
      <c r="A686" s="212" t="s">
        <v>966</v>
      </c>
      <c r="B686" s="212" t="s">
        <v>967</v>
      </c>
      <c r="C686" s="212" t="s">
        <v>709</v>
      </c>
      <c r="D686" s="212" t="s">
        <v>710</v>
      </c>
      <c r="E686" s="212" t="s">
        <v>452</v>
      </c>
      <c r="F686" s="212" t="s">
        <v>453</v>
      </c>
      <c r="G686" s="212" t="s">
        <v>528</v>
      </c>
      <c r="H686" s="212" t="s">
        <v>529</v>
      </c>
      <c r="I686" s="213">
        <v>679.05</v>
      </c>
      <c r="J686" s="204"/>
      <c r="K686" s="214" t="s">
        <v>292</v>
      </c>
      <c r="L686" s="78"/>
      <c r="M686" s="78"/>
      <c r="N686" s="78"/>
      <c r="O686" s="149"/>
    </row>
    <row r="687" spans="1:15" x14ac:dyDescent="0.35">
      <c r="A687" s="212" t="s">
        <v>966</v>
      </c>
      <c r="B687" s="212" t="s">
        <v>967</v>
      </c>
      <c r="C687" s="212" t="s">
        <v>709</v>
      </c>
      <c r="D687" s="212" t="s">
        <v>710</v>
      </c>
      <c r="E687" s="212" t="s">
        <v>452</v>
      </c>
      <c r="F687" s="212" t="s">
        <v>453</v>
      </c>
      <c r="G687" s="212" t="s">
        <v>948</v>
      </c>
      <c r="H687" s="212" t="s">
        <v>949</v>
      </c>
      <c r="I687" s="213">
        <v>10509.85</v>
      </c>
      <c r="J687" s="204"/>
      <c r="K687" s="214" t="s">
        <v>292</v>
      </c>
      <c r="L687" s="78"/>
      <c r="M687" s="78"/>
      <c r="N687" s="78"/>
      <c r="O687" s="149"/>
    </row>
    <row r="688" spans="1:15" x14ac:dyDescent="0.35">
      <c r="A688" s="212" t="s">
        <v>966</v>
      </c>
      <c r="B688" s="212" t="s">
        <v>967</v>
      </c>
      <c r="C688" s="212" t="s">
        <v>709</v>
      </c>
      <c r="D688" s="212" t="s">
        <v>710</v>
      </c>
      <c r="E688" s="212" t="s">
        <v>452</v>
      </c>
      <c r="F688" s="212" t="s">
        <v>453</v>
      </c>
      <c r="G688" s="212" t="s">
        <v>921</v>
      </c>
      <c r="H688" s="212" t="s">
        <v>184</v>
      </c>
      <c r="I688" s="213">
        <v>837.6</v>
      </c>
      <c r="J688" s="204"/>
      <c r="K688" s="214" t="s">
        <v>292</v>
      </c>
      <c r="L688" s="78"/>
      <c r="M688" s="78"/>
      <c r="N688" s="78"/>
      <c r="O688" s="149"/>
    </row>
    <row r="689" spans="1:15" x14ac:dyDescent="0.35">
      <c r="A689" s="212" t="s">
        <v>966</v>
      </c>
      <c r="B689" s="212" t="s">
        <v>967</v>
      </c>
      <c r="C689" s="212" t="s">
        <v>709</v>
      </c>
      <c r="D689" s="212" t="s">
        <v>710</v>
      </c>
      <c r="E689" s="212" t="s">
        <v>452</v>
      </c>
      <c r="F689" s="212" t="s">
        <v>453</v>
      </c>
      <c r="G689" s="212" t="s">
        <v>884</v>
      </c>
      <c r="H689" s="212" t="s">
        <v>234</v>
      </c>
      <c r="I689" s="213">
        <v>13421.37</v>
      </c>
      <c r="J689" s="204"/>
      <c r="K689" s="214" t="s">
        <v>292</v>
      </c>
      <c r="L689" s="78"/>
      <c r="M689" s="78"/>
      <c r="N689" s="78"/>
      <c r="O689" s="149"/>
    </row>
    <row r="690" spans="1:15" x14ac:dyDescent="0.35">
      <c r="A690" s="212" t="s">
        <v>966</v>
      </c>
      <c r="B690" s="212" t="s">
        <v>967</v>
      </c>
      <c r="C690" s="212" t="s">
        <v>709</v>
      </c>
      <c r="D690" s="212" t="s">
        <v>710</v>
      </c>
      <c r="E690" s="212" t="s">
        <v>466</v>
      </c>
      <c r="F690" s="212" t="s">
        <v>467</v>
      </c>
      <c r="G690" s="212" t="s">
        <v>81</v>
      </c>
      <c r="H690" s="212" t="s">
        <v>328</v>
      </c>
      <c r="I690" s="213">
        <v>1318.13</v>
      </c>
      <c r="J690" s="204"/>
      <c r="K690" s="214" t="s">
        <v>292</v>
      </c>
      <c r="L690" s="78"/>
      <c r="M690" s="78"/>
      <c r="N690" s="78"/>
      <c r="O690" s="149"/>
    </row>
    <row r="691" spans="1:15" x14ac:dyDescent="0.35">
      <c r="A691" s="212" t="s">
        <v>966</v>
      </c>
      <c r="B691" s="212" t="s">
        <v>967</v>
      </c>
      <c r="C691" s="212" t="s">
        <v>709</v>
      </c>
      <c r="D691" s="212" t="s">
        <v>710</v>
      </c>
      <c r="E691" s="212" t="s">
        <v>466</v>
      </c>
      <c r="F691" s="212" t="s">
        <v>467</v>
      </c>
      <c r="G691" s="212" t="s">
        <v>528</v>
      </c>
      <c r="H691" s="212" t="s">
        <v>529</v>
      </c>
      <c r="I691" s="213">
        <v>12453.34</v>
      </c>
      <c r="J691" s="204"/>
      <c r="K691" s="214" t="s">
        <v>292</v>
      </c>
      <c r="L691" s="78"/>
      <c r="M691" s="78"/>
      <c r="N691" s="78"/>
      <c r="O691" s="149"/>
    </row>
    <row r="692" spans="1:15" x14ac:dyDescent="0.35">
      <c r="A692" s="212" t="s">
        <v>966</v>
      </c>
      <c r="B692" s="212" t="s">
        <v>967</v>
      </c>
      <c r="C692" s="212" t="s">
        <v>709</v>
      </c>
      <c r="D692" s="212" t="s">
        <v>710</v>
      </c>
      <c r="E692" s="212" t="s">
        <v>816</v>
      </c>
      <c r="F692" s="212" t="s">
        <v>817</v>
      </c>
      <c r="G692" s="212" t="s">
        <v>81</v>
      </c>
      <c r="H692" s="212" t="s">
        <v>328</v>
      </c>
      <c r="I692" s="213">
        <v>1479.06</v>
      </c>
      <c r="J692" s="204"/>
      <c r="K692" s="214" t="s">
        <v>292</v>
      </c>
      <c r="L692" s="78"/>
      <c r="M692" s="78"/>
      <c r="N692" s="78"/>
      <c r="O692" s="149"/>
    </row>
    <row r="693" spans="1:15" x14ac:dyDescent="0.35">
      <c r="A693" s="212" t="s">
        <v>966</v>
      </c>
      <c r="B693" s="212" t="s">
        <v>967</v>
      </c>
      <c r="C693" s="212" t="s">
        <v>709</v>
      </c>
      <c r="D693" s="212" t="s">
        <v>710</v>
      </c>
      <c r="E693" s="212" t="s">
        <v>816</v>
      </c>
      <c r="F693" s="212" t="s">
        <v>817</v>
      </c>
      <c r="G693" s="212" t="s">
        <v>760</v>
      </c>
      <c r="H693" s="212" t="s">
        <v>761</v>
      </c>
      <c r="I693" s="213">
        <v>53.64</v>
      </c>
      <c r="J693" s="204"/>
      <c r="K693" s="214" t="s">
        <v>292</v>
      </c>
      <c r="L693" s="78"/>
      <c r="M693" s="78"/>
      <c r="N693" s="78"/>
      <c r="O693" s="149"/>
    </row>
    <row r="694" spans="1:15" x14ac:dyDescent="0.35">
      <c r="A694" s="212" t="s">
        <v>966</v>
      </c>
      <c r="B694" s="212" t="s">
        <v>967</v>
      </c>
      <c r="C694" s="212" t="s">
        <v>709</v>
      </c>
      <c r="D694" s="212" t="s">
        <v>710</v>
      </c>
      <c r="E694" s="212" t="s">
        <v>972</v>
      </c>
      <c r="F694" s="212" t="s">
        <v>973</v>
      </c>
      <c r="G694" s="212" t="s">
        <v>81</v>
      </c>
      <c r="H694" s="212" t="s">
        <v>328</v>
      </c>
      <c r="I694" s="213">
        <v>32859.629999999997</v>
      </c>
      <c r="J694" s="204"/>
      <c r="K694" s="214" t="s">
        <v>292</v>
      </c>
      <c r="L694" s="78"/>
      <c r="M694" s="78"/>
      <c r="N694" s="78"/>
      <c r="O694" s="149"/>
    </row>
    <row r="695" spans="1:15" x14ac:dyDescent="0.35">
      <c r="A695" s="212" t="s">
        <v>966</v>
      </c>
      <c r="B695" s="212" t="s">
        <v>967</v>
      </c>
      <c r="C695" s="212" t="s">
        <v>709</v>
      </c>
      <c r="D695" s="212" t="s">
        <v>710</v>
      </c>
      <c r="E695" s="212" t="s">
        <v>563</v>
      </c>
      <c r="F695" s="212" t="s">
        <v>564</v>
      </c>
      <c r="G695" s="212" t="s">
        <v>81</v>
      </c>
      <c r="H695" s="212" t="s">
        <v>328</v>
      </c>
      <c r="I695" s="213">
        <v>1417.94</v>
      </c>
      <c r="J695" s="204"/>
      <c r="K695" s="214" t="s">
        <v>292</v>
      </c>
      <c r="L695" s="78"/>
      <c r="M695" s="78"/>
      <c r="N695" s="78"/>
      <c r="O695" s="149"/>
    </row>
    <row r="696" spans="1:15" x14ac:dyDescent="0.35">
      <c r="A696" s="212" t="s">
        <v>966</v>
      </c>
      <c r="B696" s="212" t="s">
        <v>967</v>
      </c>
      <c r="C696" s="212" t="s">
        <v>709</v>
      </c>
      <c r="D696" s="212" t="s">
        <v>710</v>
      </c>
      <c r="E696" s="212" t="s">
        <v>563</v>
      </c>
      <c r="F696" s="212" t="s">
        <v>564</v>
      </c>
      <c r="G696" s="212" t="s">
        <v>908</v>
      </c>
      <c r="H696" s="212" t="s">
        <v>164</v>
      </c>
      <c r="I696" s="213">
        <v>1143.2</v>
      </c>
      <c r="J696" s="204"/>
      <c r="K696" s="214" t="s">
        <v>292</v>
      </c>
      <c r="L696" s="78"/>
      <c r="M696" s="78"/>
      <c r="N696" s="78"/>
      <c r="O696" s="149"/>
    </row>
    <row r="697" spans="1:15" x14ac:dyDescent="0.35">
      <c r="A697" s="212" t="s">
        <v>966</v>
      </c>
      <c r="B697" s="212" t="s">
        <v>967</v>
      </c>
      <c r="C697" s="212" t="s">
        <v>709</v>
      </c>
      <c r="D697" s="212" t="s">
        <v>710</v>
      </c>
      <c r="E697" s="212" t="s">
        <v>563</v>
      </c>
      <c r="F697" s="212" t="s">
        <v>564</v>
      </c>
      <c r="G697" s="212" t="s">
        <v>909</v>
      </c>
      <c r="H697" s="212" t="s">
        <v>910</v>
      </c>
      <c r="I697" s="213">
        <v>1968</v>
      </c>
      <c r="J697" s="204"/>
      <c r="K697" s="214" t="s">
        <v>292</v>
      </c>
      <c r="L697" s="78"/>
      <c r="M697" s="78"/>
      <c r="N697" s="78"/>
      <c r="O697" s="149"/>
    </row>
    <row r="698" spans="1:15" x14ac:dyDescent="0.35">
      <c r="A698" s="212" t="s">
        <v>966</v>
      </c>
      <c r="B698" s="212" t="s">
        <v>967</v>
      </c>
      <c r="C698" s="212" t="s">
        <v>709</v>
      </c>
      <c r="D698" s="212" t="s">
        <v>710</v>
      </c>
      <c r="E698" s="212" t="s">
        <v>563</v>
      </c>
      <c r="F698" s="212" t="s">
        <v>564</v>
      </c>
      <c r="G698" s="212" t="s">
        <v>913</v>
      </c>
      <c r="H698" s="212" t="s">
        <v>914</v>
      </c>
      <c r="I698" s="213">
        <v>9320.84</v>
      </c>
      <c r="J698" s="204"/>
      <c r="K698" s="214" t="s">
        <v>292</v>
      </c>
      <c r="L698" s="78"/>
      <c r="M698" s="78"/>
      <c r="N698" s="78"/>
      <c r="O698" s="149"/>
    </row>
    <row r="699" spans="1:15" x14ac:dyDescent="0.35">
      <c r="A699" s="212" t="s">
        <v>966</v>
      </c>
      <c r="B699" s="212" t="s">
        <v>967</v>
      </c>
      <c r="C699" s="212" t="s">
        <v>709</v>
      </c>
      <c r="D699" s="212" t="s">
        <v>710</v>
      </c>
      <c r="E699" s="212" t="s">
        <v>563</v>
      </c>
      <c r="F699" s="212" t="s">
        <v>564</v>
      </c>
      <c r="G699" s="212" t="s">
        <v>915</v>
      </c>
      <c r="H699" s="212" t="s">
        <v>916</v>
      </c>
      <c r="I699" s="213">
        <v>1350.4</v>
      </c>
      <c r="J699" s="204"/>
      <c r="K699" s="214" t="s">
        <v>292</v>
      </c>
      <c r="L699" s="78"/>
      <c r="M699" s="78"/>
      <c r="N699" s="78"/>
      <c r="O699" s="149"/>
    </row>
    <row r="700" spans="1:15" x14ac:dyDescent="0.35">
      <c r="A700" s="212" t="s">
        <v>966</v>
      </c>
      <c r="B700" s="212" t="s">
        <v>967</v>
      </c>
      <c r="C700" s="212" t="s">
        <v>709</v>
      </c>
      <c r="D700" s="212" t="s">
        <v>710</v>
      </c>
      <c r="E700" s="212" t="s">
        <v>563</v>
      </c>
      <c r="F700" s="212" t="s">
        <v>564</v>
      </c>
      <c r="G700" s="212" t="s">
        <v>881</v>
      </c>
      <c r="H700" s="212" t="s">
        <v>182</v>
      </c>
      <c r="I700" s="213">
        <v>8463.2000000000007</v>
      </c>
      <c r="J700" s="204"/>
      <c r="K700" s="214" t="s">
        <v>292</v>
      </c>
      <c r="L700" s="78"/>
      <c r="M700" s="78"/>
      <c r="N700" s="78"/>
      <c r="O700" s="149"/>
    </row>
    <row r="701" spans="1:15" x14ac:dyDescent="0.35">
      <c r="A701" s="212" t="s">
        <v>966</v>
      </c>
      <c r="B701" s="212" t="s">
        <v>967</v>
      </c>
      <c r="C701" s="212" t="s">
        <v>709</v>
      </c>
      <c r="D701" s="212" t="s">
        <v>710</v>
      </c>
      <c r="E701" s="212" t="s">
        <v>563</v>
      </c>
      <c r="F701" s="212" t="s">
        <v>564</v>
      </c>
      <c r="G701" s="212" t="s">
        <v>921</v>
      </c>
      <c r="H701" s="212" t="s">
        <v>184</v>
      </c>
      <c r="I701" s="213">
        <v>10138</v>
      </c>
      <c r="J701" s="204"/>
      <c r="K701" s="214" t="s">
        <v>292</v>
      </c>
      <c r="L701" s="78"/>
      <c r="M701" s="78"/>
      <c r="N701" s="78"/>
      <c r="O701" s="149"/>
    </row>
    <row r="702" spans="1:15" x14ac:dyDescent="0.35">
      <c r="A702" s="212" t="s">
        <v>966</v>
      </c>
      <c r="B702" s="212" t="s">
        <v>967</v>
      </c>
      <c r="C702" s="212" t="s">
        <v>709</v>
      </c>
      <c r="D702" s="212" t="s">
        <v>710</v>
      </c>
      <c r="E702" s="212" t="s">
        <v>563</v>
      </c>
      <c r="F702" s="212" t="s">
        <v>564</v>
      </c>
      <c r="G702" s="212" t="s">
        <v>882</v>
      </c>
      <c r="H702" s="212" t="s">
        <v>186</v>
      </c>
      <c r="I702" s="213">
        <v>8967.2000000000007</v>
      </c>
      <c r="J702" s="204"/>
      <c r="K702" s="214" t="s">
        <v>292</v>
      </c>
      <c r="L702" s="78"/>
      <c r="M702" s="78"/>
      <c r="N702" s="78"/>
      <c r="O702" s="149"/>
    </row>
    <row r="703" spans="1:15" x14ac:dyDescent="0.35">
      <c r="A703" s="212" t="s">
        <v>966</v>
      </c>
      <c r="B703" s="212" t="s">
        <v>967</v>
      </c>
      <c r="C703" s="212" t="s">
        <v>709</v>
      </c>
      <c r="D703" s="212" t="s">
        <v>710</v>
      </c>
      <c r="E703" s="212" t="s">
        <v>563</v>
      </c>
      <c r="F703" s="212" t="s">
        <v>564</v>
      </c>
      <c r="G703" s="212" t="s">
        <v>883</v>
      </c>
      <c r="H703" s="212" t="s">
        <v>134</v>
      </c>
      <c r="I703" s="213">
        <v>6767.9</v>
      </c>
      <c r="J703" s="204"/>
      <c r="K703" s="214" t="s">
        <v>292</v>
      </c>
      <c r="L703" s="78"/>
      <c r="M703" s="78"/>
      <c r="N703" s="78"/>
      <c r="O703" s="149"/>
    </row>
    <row r="704" spans="1:15" x14ac:dyDescent="0.35">
      <c r="A704" s="212" t="s">
        <v>966</v>
      </c>
      <c r="B704" s="212" t="s">
        <v>967</v>
      </c>
      <c r="C704" s="212" t="s">
        <v>709</v>
      </c>
      <c r="D704" s="212" t="s">
        <v>710</v>
      </c>
      <c r="E704" s="212" t="s">
        <v>563</v>
      </c>
      <c r="F704" s="212" t="s">
        <v>564</v>
      </c>
      <c r="G704" s="212" t="s">
        <v>884</v>
      </c>
      <c r="H704" s="212" t="s">
        <v>234</v>
      </c>
      <c r="I704" s="213">
        <v>230.4</v>
      </c>
      <c r="J704" s="204"/>
      <c r="K704" s="214" t="s">
        <v>292</v>
      </c>
      <c r="L704" s="78"/>
      <c r="M704" s="78"/>
      <c r="N704" s="78"/>
      <c r="O704" s="149"/>
    </row>
    <row r="705" spans="1:15" x14ac:dyDescent="0.35">
      <c r="A705" s="212" t="s">
        <v>966</v>
      </c>
      <c r="B705" s="212" t="s">
        <v>967</v>
      </c>
      <c r="C705" s="212" t="s">
        <v>709</v>
      </c>
      <c r="D705" s="212" t="s">
        <v>710</v>
      </c>
      <c r="E705" s="212" t="s">
        <v>563</v>
      </c>
      <c r="F705" s="212" t="s">
        <v>564</v>
      </c>
      <c r="G705" s="212" t="s">
        <v>662</v>
      </c>
      <c r="H705" s="212" t="s">
        <v>243</v>
      </c>
      <c r="I705" s="213">
        <v>3840.8</v>
      </c>
      <c r="J705" s="204"/>
      <c r="K705" s="214" t="s">
        <v>292</v>
      </c>
      <c r="L705" s="78"/>
      <c r="M705" s="78"/>
      <c r="N705" s="78"/>
      <c r="O705" s="149"/>
    </row>
    <row r="706" spans="1:15" x14ac:dyDescent="0.35">
      <c r="A706" s="212" t="s">
        <v>966</v>
      </c>
      <c r="B706" s="212" t="s">
        <v>967</v>
      </c>
      <c r="C706" s="212" t="s">
        <v>709</v>
      </c>
      <c r="D706" s="212" t="s">
        <v>710</v>
      </c>
      <c r="E706" s="212" t="s">
        <v>563</v>
      </c>
      <c r="F706" s="212" t="s">
        <v>564</v>
      </c>
      <c r="G706" s="212" t="s">
        <v>924</v>
      </c>
      <c r="H706" s="212" t="s">
        <v>245</v>
      </c>
      <c r="I706" s="213">
        <v>179.2</v>
      </c>
      <c r="J706" s="204"/>
      <c r="K706" s="214" t="s">
        <v>292</v>
      </c>
      <c r="L706" s="78"/>
      <c r="M706" s="78"/>
      <c r="N706" s="78"/>
      <c r="O706" s="149"/>
    </row>
    <row r="707" spans="1:15" x14ac:dyDescent="0.35">
      <c r="A707" s="212" t="s">
        <v>966</v>
      </c>
      <c r="B707" s="212" t="s">
        <v>967</v>
      </c>
      <c r="C707" s="212" t="s">
        <v>709</v>
      </c>
      <c r="D707" s="212" t="s">
        <v>710</v>
      </c>
      <c r="E707" s="212" t="s">
        <v>563</v>
      </c>
      <c r="F707" s="212" t="s">
        <v>564</v>
      </c>
      <c r="G707" s="212" t="s">
        <v>925</v>
      </c>
      <c r="H707" s="212" t="s">
        <v>104</v>
      </c>
      <c r="I707" s="213">
        <v>760.8</v>
      </c>
      <c r="J707" s="204"/>
      <c r="K707" s="214" t="s">
        <v>292</v>
      </c>
      <c r="L707" s="78"/>
      <c r="M707" s="78"/>
      <c r="N707" s="78"/>
      <c r="O707" s="149"/>
    </row>
    <row r="708" spans="1:15" x14ac:dyDescent="0.35">
      <c r="A708" s="212" t="s">
        <v>966</v>
      </c>
      <c r="B708" s="212" t="s">
        <v>967</v>
      </c>
      <c r="C708" s="212" t="s">
        <v>709</v>
      </c>
      <c r="D708" s="212" t="s">
        <v>710</v>
      </c>
      <c r="E708" s="212" t="s">
        <v>563</v>
      </c>
      <c r="F708" s="212" t="s">
        <v>564</v>
      </c>
      <c r="G708" s="212" t="s">
        <v>901</v>
      </c>
      <c r="H708" s="212" t="s">
        <v>213</v>
      </c>
      <c r="I708" s="213">
        <v>21335</v>
      </c>
      <c r="J708" s="204"/>
      <c r="K708" s="214" t="s">
        <v>292</v>
      </c>
      <c r="L708" s="78"/>
      <c r="M708" s="78"/>
      <c r="N708" s="78"/>
      <c r="O708" s="149"/>
    </row>
    <row r="709" spans="1:15" x14ac:dyDescent="0.35">
      <c r="A709" s="212" t="s">
        <v>966</v>
      </c>
      <c r="B709" s="212" t="s">
        <v>967</v>
      </c>
      <c r="C709" s="212" t="s">
        <v>709</v>
      </c>
      <c r="D709" s="212" t="s">
        <v>710</v>
      </c>
      <c r="E709" s="212" t="s">
        <v>563</v>
      </c>
      <c r="F709" s="212" t="s">
        <v>564</v>
      </c>
      <c r="G709" s="212" t="s">
        <v>926</v>
      </c>
      <c r="H709" s="212" t="s">
        <v>927</v>
      </c>
      <c r="I709" s="213">
        <v>1887.48</v>
      </c>
      <c r="J709" s="204"/>
      <c r="K709" s="214" t="s">
        <v>292</v>
      </c>
      <c r="L709" s="78"/>
      <c r="M709" s="78"/>
      <c r="N709" s="78"/>
      <c r="O709" s="149"/>
    </row>
    <row r="710" spans="1:15" x14ac:dyDescent="0.35">
      <c r="A710" s="212" t="s">
        <v>966</v>
      </c>
      <c r="B710" s="212" t="s">
        <v>967</v>
      </c>
      <c r="C710" s="212" t="s">
        <v>709</v>
      </c>
      <c r="D710" s="212" t="s">
        <v>710</v>
      </c>
      <c r="E710" s="212" t="s">
        <v>563</v>
      </c>
      <c r="F710" s="212" t="s">
        <v>564</v>
      </c>
      <c r="G710" s="212" t="s">
        <v>812</v>
      </c>
      <c r="H710" s="212" t="s">
        <v>813</v>
      </c>
      <c r="I710" s="213">
        <v>15738.59</v>
      </c>
      <c r="J710" s="204"/>
      <c r="K710" s="214" t="s">
        <v>292</v>
      </c>
      <c r="L710" s="78"/>
      <c r="M710" s="78"/>
      <c r="N710" s="78"/>
      <c r="O710" s="149"/>
    </row>
    <row r="711" spans="1:15" x14ac:dyDescent="0.35">
      <c r="A711" s="212" t="s">
        <v>966</v>
      </c>
      <c r="B711" s="212" t="s">
        <v>967</v>
      </c>
      <c r="C711" s="212" t="s">
        <v>709</v>
      </c>
      <c r="D711" s="212" t="s">
        <v>710</v>
      </c>
      <c r="E711" s="212" t="s">
        <v>563</v>
      </c>
      <c r="F711" s="212" t="s">
        <v>564</v>
      </c>
      <c r="G711" s="212" t="s">
        <v>930</v>
      </c>
      <c r="H711" s="212" t="s">
        <v>200</v>
      </c>
      <c r="I711" s="213">
        <v>10847.5</v>
      </c>
      <c r="J711" s="204"/>
      <c r="K711" s="214" t="s">
        <v>292</v>
      </c>
      <c r="L711" s="78"/>
      <c r="M711" s="78"/>
      <c r="N711" s="78"/>
      <c r="O711" s="149"/>
    </row>
    <row r="712" spans="1:15" x14ac:dyDescent="0.35">
      <c r="A712" s="212" t="s">
        <v>966</v>
      </c>
      <c r="B712" s="212" t="s">
        <v>967</v>
      </c>
      <c r="C712" s="212" t="s">
        <v>709</v>
      </c>
      <c r="D712" s="212" t="s">
        <v>710</v>
      </c>
      <c r="E712" s="212" t="s">
        <v>563</v>
      </c>
      <c r="F712" s="212" t="s">
        <v>564</v>
      </c>
      <c r="G712" s="212" t="s">
        <v>890</v>
      </c>
      <c r="H712" s="212" t="s">
        <v>191</v>
      </c>
      <c r="I712" s="213">
        <v>11809.9</v>
      </c>
      <c r="J712" s="204"/>
      <c r="K712" s="214" t="s">
        <v>292</v>
      </c>
      <c r="L712" s="78"/>
      <c r="M712" s="78"/>
      <c r="N712" s="78"/>
      <c r="O712" s="149"/>
    </row>
    <row r="713" spans="1:15" x14ac:dyDescent="0.35">
      <c r="A713" s="212" t="s">
        <v>966</v>
      </c>
      <c r="B713" s="212" t="s">
        <v>967</v>
      </c>
      <c r="C713" s="212" t="s">
        <v>709</v>
      </c>
      <c r="D713" s="212" t="s">
        <v>710</v>
      </c>
      <c r="E713" s="212" t="s">
        <v>563</v>
      </c>
      <c r="F713" s="212" t="s">
        <v>564</v>
      </c>
      <c r="G713" s="212" t="s">
        <v>931</v>
      </c>
      <c r="H713" s="212" t="s">
        <v>197</v>
      </c>
      <c r="I713" s="213">
        <v>2508</v>
      </c>
      <c r="J713" s="204"/>
      <c r="K713" s="214" t="s">
        <v>292</v>
      </c>
      <c r="L713" s="78"/>
      <c r="M713" s="78"/>
      <c r="N713" s="78"/>
      <c r="O713" s="149"/>
    </row>
    <row r="714" spans="1:15" x14ac:dyDescent="0.35">
      <c r="A714" s="212" t="s">
        <v>966</v>
      </c>
      <c r="B714" s="212" t="s">
        <v>967</v>
      </c>
      <c r="C714" s="212" t="s">
        <v>709</v>
      </c>
      <c r="D714" s="212" t="s">
        <v>710</v>
      </c>
      <c r="E714" s="212" t="s">
        <v>563</v>
      </c>
      <c r="F714" s="212" t="s">
        <v>564</v>
      </c>
      <c r="G714" s="212" t="s">
        <v>932</v>
      </c>
      <c r="H714" s="212" t="s">
        <v>202</v>
      </c>
      <c r="I714" s="213">
        <v>2991.2</v>
      </c>
      <c r="J714" s="204"/>
      <c r="K714" s="214" t="s">
        <v>292</v>
      </c>
      <c r="L714" s="78"/>
      <c r="M714" s="78"/>
      <c r="N714" s="78"/>
      <c r="O714" s="149"/>
    </row>
    <row r="715" spans="1:15" x14ac:dyDescent="0.35">
      <c r="A715" s="212" t="s">
        <v>966</v>
      </c>
      <c r="B715" s="212" t="s">
        <v>967</v>
      </c>
      <c r="C715" s="212" t="s">
        <v>709</v>
      </c>
      <c r="D715" s="212" t="s">
        <v>710</v>
      </c>
      <c r="E715" s="212" t="s">
        <v>563</v>
      </c>
      <c r="F715" s="212" t="s">
        <v>564</v>
      </c>
      <c r="G715" s="212" t="s">
        <v>565</v>
      </c>
      <c r="H715" s="212" t="s">
        <v>204</v>
      </c>
      <c r="I715" s="213">
        <v>10229.629999999999</v>
      </c>
      <c r="J715" s="204"/>
      <c r="K715" s="214" t="s">
        <v>292</v>
      </c>
      <c r="L715" s="78"/>
      <c r="M715" s="78"/>
      <c r="N715" s="78"/>
      <c r="O715" s="149"/>
    </row>
    <row r="716" spans="1:15" x14ac:dyDescent="0.35">
      <c r="A716" s="212" t="s">
        <v>966</v>
      </c>
      <c r="B716" s="212" t="s">
        <v>967</v>
      </c>
      <c r="C716" s="212" t="s">
        <v>709</v>
      </c>
      <c r="D716" s="212" t="s">
        <v>710</v>
      </c>
      <c r="E716" s="212" t="s">
        <v>563</v>
      </c>
      <c r="F716" s="212" t="s">
        <v>564</v>
      </c>
      <c r="G716" s="212" t="s">
        <v>887</v>
      </c>
      <c r="H716" s="212" t="s">
        <v>91</v>
      </c>
      <c r="I716" s="213">
        <v>4160</v>
      </c>
      <c r="J716" s="204"/>
      <c r="K716" s="214" t="s">
        <v>292</v>
      </c>
      <c r="L716" s="78"/>
      <c r="M716" s="78"/>
      <c r="N716" s="78"/>
      <c r="O716" s="149"/>
    </row>
    <row r="717" spans="1:15" x14ac:dyDescent="0.35">
      <c r="A717" s="212" t="s">
        <v>966</v>
      </c>
      <c r="B717" s="212" t="s">
        <v>967</v>
      </c>
      <c r="C717" s="212" t="s">
        <v>709</v>
      </c>
      <c r="D717" s="212" t="s">
        <v>710</v>
      </c>
      <c r="E717" s="212" t="s">
        <v>563</v>
      </c>
      <c r="F717" s="212" t="s">
        <v>564</v>
      </c>
      <c r="G717" s="212" t="s">
        <v>935</v>
      </c>
      <c r="H717" s="212" t="s">
        <v>211</v>
      </c>
      <c r="I717" s="213">
        <v>1965.2</v>
      </c>
      <c r="J717" s="204"/>
      <c r="K717" s="214" t="s">
        <v>292</v>
      </c>
      <c r="L717" s="78"/>
      <c r="M717" s="78"/>
      <c r="N717" s="78"/>
      <c r="O717" s="149"/>
    </row>
    <row r="718" spans="1:15" x14ac:dyDescent="0.35">
      <c r="A718" s="212" t="s">
        <v>966</v>
      </c>
      <c r="B718" s="212" t="s">
        <v>967</v>
      </c>
      <c r="C718" s="212" t="s">
        <v>709</v>
      </c>
      <c r="D718" s="212" t="s">
        <v>710</v>
      </c>
      <c r="E718" s="212" t="s">
        <v>563</v>
      </c>
      <c r="F718" s="212" t="s">
        <v>564</v>
      </c>
      <c r="G718" s="212" t="s">
        <v>554</v>
      </c>
      <c r="H718" s="212" t="s">
        <v>249</v>
      </c>
      <c r="I718" s="213">
        <v>6876.4</v>
      </c>
      <c r="J718" s="204"/>
      <c r="K718" s="214" t="s">
        <v>292</v>
      </c>
      <c r="L718" s="78"/>
      <c r="M718" s="78"/>
      <c r="N718" s="78"/>
      <c r="O718" s="149"/>
    </row>
    <row r="719" spans="1:15" x14ac:dyDescent="0.35">
      <c r="A719" s="212" t="s">
        <v>966</v>
      </c>
      <c r="B719" s="212" t="s">
        <v>967</v>
      </c>
      <c r="C719" s="212" t="s">
        <v>709</v>
      </c>
      <c r="D719" s="212" t="s">
        <v>710</v>
      </c>
      <c r="E719" s="212" t="s">
        <v>563</v>
      </c>
      <c r="F719" s="212" t="s">
        <v>564</v>
      </c>
      <c r="G719" s="212" t="s">
        <v>940</v>
      </c>
      <c r="H719" s="212" t="s">
        <v>84</v>
      </c>
      <c r="I719" s="213">
        <v>10868.63</v>
      </c>
      <c r="J719" s="204"/>
      <c r="K719" s="214" t="s">
        <v>292</v>
      </c>
      <c r="L719" s="78"/>
      <c r="M719" s="78"/>
      <c r="N719" s="78"/>
      <c r="O719" s="149"/>
    </row>
    <row r="720" spans="1:15" x14ac:dyDescent="0.35">
      <c r="A720" s="212" t="s">
        <v>966</v>
      </c>
      <c r="B720" s="212" t="s">
        <v>967</v>
      </c>
      <c r="C720" s="212" t="s">
        <v>709</v>
      </c>
      <c r="D720" s="212" t="s">
        <v>710</v>
      </c>
      <c r="E720" s="212" t="s">
        <v>660</v>
      </c>
      <c r="F720" s="212" t="s">
        <v>661</v>
      </c>
      <c r="G720" s="212" t="s">
        <v>81</v>
      </c>
      <c r="H720" s="212" t="s">
        <v>328</v>
      </c>
      <c r="I720" s="213">
        <v>248.85</v>
      </c>
      <c r="J720" s="204"/>
      <c r="K720" s="214" t="s">
        <v>292</v>
      </c>
      <c r="L720" s="78"/>
      <c r="M720" s="78"/>
      <c r="N720" s="78"/>
      <c r="O720" s="149"/>
    </row>
    <row r="721" spans="1:15" x14ac:dyDescent="0.35">
      <c r="A721" s="212" t="s">
        <v>966</v>
      </c>
      <c r="B721" s="212" t="s">
        <v>967</v>
      </c>
      <c r="C721" s="212" t="s">
        <v>709</v>
      </c>
      <c r="D721" s="212" t="s">
        <v>710</v>
      </c>
      <c r="E721" s="212" t="s">
        <v>660</v>
      </c>
      <c r="F721" s="212" t="s">
        <v>661</v>
      </c>
      <c r="G721" s="212" t="s">
        <v>947</v>
      </c>
      <c r="H721" s="212" t="s">
        <v>161</v>
      </c>
      <c r="I721" s="213">
        <v>7477.82</v>
      </c>
      <c r="J721" s="204"/>
      <c r="K721" s="214" t="s">
        <v>292</v>
      </c>
      <c r="L721" s="78"/>
      <c r="M721" s="78"/>
      <c r="N721" s="78"/>
      <c r="O721" s="149"/>
    </row>
    <row r="722" spans="1:15" x14ac:dyDescent="0.35">
      <c r="A722" s="212" t="s">
        <v>966</v>
      </c>
      <c r="B722" s="212" t="s">
        <v>967</v>
      </c>
      <c r="C722" s="212" t="s">
        <v>709</v>
      </c>
      <c r="D722" s="212" t="s">
        <v>710</v>
      </c>
      <c r="E722" s="212" t="s">
        <v>660</v>
      </c>
      <c r="F722" s="212" t="s">
        <v>661</v>
      </c>
      <c r="G722" s="212" t="s">
        <v>908</v>
      </c>
      <c r="H722" s="212" t="s">
        <v>164</v>
      </c>
      <c r="I722" s="213">
        <v>7786.27</v>
      </c>
      <c r="J722" s="204"/>
      <c r="K722" s="214" t="s">
        <v>292</v>
      </c>
      <c r="L722" s="78"/>
      <c r="M722" s="78"/>
      <c r="N722" s="78"/>
      <c r="O722" s="149"/>
    </row>
    <row r="723" spans="1:15" x14ac:dyDescent="0.35">
      <c r="A723" s="212" t="s">
        <v>966</v>
      </c>
      <c r="B723" s="212" t="s">
        <v>967</v>
      </c>
      <c r="C723" s="212" t="s">
        <v>709</v>
      </c>
      <c r="D723" s="212" t="s">
        <v>710</v>
      </c>
      <c r="E723" s="212" t="s">
        <v>660</v>
      </c>
      <c r="F723" s="212" t="s">
        <v>661</v>
      </c>
      <c r="G723" s="212" t="s">
        <v>913</v>
      </c>
      <c r="H723" s="212" t="s">
        <v>914</v>
      </c>
      <c r="I723" s="213">
        <v>13228</v>
      </c>
      <c r="J723" s="204"/>
      <c r="K723" s="214" t="s">
        <v>292</v>
      </c>
      <c r="L723" s="78"/>
      <c r="M723" s="78"/>
      <c r="N723" s="78"/>
      <c r="O723" s="149"/>
    </row>
    <row r="724" spans="1:15" x14ac:dyDescent="0.35">
      <c r="A724" s="212" t="s">
        <v>966</v>
      </c>
      <c r="B724" s="212" t="s">
        <v>967</v>
      </c>
      <c r="C724" s="212" t="s">
        <v>709</v>
      </c>
      <c r="D724" s="212" t="s">
        <v>710</v>
      </c>
      <c r="E724" s="212" t="s">
        <v>660</v>
      </c>
      <c r="F724" s="212" t="s">
        <v>661</v>
      </c>
      <c r="G724" s="212" t="s">
        <v>878</v>
      </c>
      <c r="H724" s="212" t="s">
        <v>879</v>
      </c>
      <c r="I724" s="213">
        <v>4595.4399999999996</v>
      </c>
      <c r="J724" s="204"/>
      <c r="K724" s="214" t="s">
        <v>292</v>
      </c>
      <c r="L724" s="78"/>
      <c r="M724" s="78"/>
      <c r="N724" s="78"/>
      <c r="O724" s="149"/>
    </row>
    <row r="725" spans="1:15" x14ac:dyDescent="0.35">
      <c r="A725" s="212" t="s">
        <v>966</v>
      </c>
      <c r="B725" s="212" t="s">
        <v>967</v>
      </c>
      <c r="C725" s="212" t="s">
        <v>709</v>
      </c>
      <c r="D725" s="212" t="s">
        <v>710</v>
      </c>
      <c r="E725" s="212" t="s">
        <v>660</v>
      </c>
      <c r="F725" s="212" t="s">
        <v>661</v>
      </c>
      <c r="G725" s="212" t="s">
        <v>917</v>
      </c>
      <c r="H725" s="212" t="s">
        <v>918</v>
      </c>
      <c r="I725" s="213">
        <v>6741.66</v>
      </c>
      <c r="J725" s="204"/>
      <c r="K725" s="214" t="s">
        <v>292</v>
      </c>
      <c r="L725" s="78"/>
      <c r="M725" s="78"/>
      <c r="N725" s="78"/>
      <c r="O725" s="149"/>
    </row>
    <row r="726" spans="1:15" x14ac:dyDescent="0.35">
      <c r="A726" s="212" t="s">
        <v>966</v>
      </c>
      <c r="B726" s="212" t="s">
        <v>967</v>
      </c>
      <c r="C726" s="212" t="s">
        <v>709</v>
      </c>
      <c r="D726" s="212" t="s">
        <v>710</v>
      </c>
      <c r="E726" s="212" t="s">
        <v>660</v>
      </c>
      <c r="F726" s="212" t="s">
        <v>661</v>
      </c>
      <c r="G726" s="212" t="s">
        <v>919</v>
      </c>
      <c r="H726" s="212" t="s">
        <v>180</v>
      </c>
      <c r="I726" s="213">
        <v>2918.4</v>
      </c>
      <c r="J726" s="204"/>
      <c r="K726" s="214" t="s">
        <v>292</v>
      </c>
      <c r="L726" s="78"/>
      <c r="M726" s="78"/>
      <c r="N726" s="78"/>
      <c r="O726" s="149"/>
    </row>
    <row r="727" spans="1:15" x14ac:dyDescent="0.35">
      <c r="A727" s="212" t="s">
        <v>966</v>
      </c>
      <c r="B727" s="212" t="s">
        <v>967</v>
      </c>
      <c r="C727" s="212" t="s">
        <v>709</v>
      </c>
      <c r="D727" s="212" t="s">
        <v>710</v>
      </c>
      <c r="E727" s="212" t="s">
        <v>660</v>
      </c>
      <c r="F727" s="212" t="s">
        <v>661</v>
      </c>
      <c r="G727" s="212" t="s">
        <v>920</v>
      </c>
      <c r="H727" s="212" t="s">
        <v>178</v>
      </c>
      <c r="I727" s="213">
        <v>10255</v>
      </c>
      <c r="J727" s="204"/>
      <c r="K727" s="214" t="s">
        <v>292</v>
      </c>
      <c r="L727" s="78"/>
      <c r="M727" s="78"/>
      <c r="N727" s="78"/>
      <c r="O727" s="149"/>
    </row>
    <row r="728" spans="1:15" x14ac:dyDescent="0.35">
      <c r="A728" s="212" t="s">
        <v>966</v>
      </c>
      <c r="B728" s="212" t="s">
        <v>967</v>
      </c>
      <c r="C728" s="212" t="s">
        <v>709</v>
      </c>
      <c r="D728" s="212" t="s">
        <v>710</v>
      </c>
      <c r="E728" s="212" t="s">
        <v>660</v>
      </c>
      <c r="F728" s="212" t="s">
        <v>661</v>
      </c>
      <c r="G728" s="212" t="s">
        <v>881</v>
      </c>
      <c r="H728" s="212" t="s">
        <v>182</v>
      </c>
      <c r="I728" s="213">
        <v>568</v>
      </c>
      <c r="J728" s="204"/>
      <c r="K728" s="214" t="s">
        <v>292</v>
      </c>
      <c r="L728" s="78"/>
      <c r="M728" s="78"/>
      <c r="N728" s="78"/>
      <c r="O728" s="149"/>
    </row>
    <row r="729" spans="1:15" x14ac:dyDescent="0.35">
      <c r="A729" s="212" t="s">
        <v>966</v>
      </c>
      <c r="B729" s="212" t="s">
        <v>967</v>
      </c>
      <c r="C729" s="212" t="s">
        <v>709</v>
      </c>
      <c r="D729" s="212" t="s">
        <v>710</v>
      </c>
      <c r="E729" s="212" t="s">
        <v>660</v>
      </c>
      <c r="F729" s="212" t="s">
        <v>661</v>
      </c>
      <c r="G729" s="212" t="s">
        <v>883</v>
      </c>
      <c r="H729" s="212" t="s">
        <v>134</v>
      </c>
      <c r="I729" s="213">
        <v>11998.65</v>
      </c>
      <c r="J729" s="204"/>
      <c r="K729" s="214" t="s">
        <v>292</v>
      </c>
      <c r="L729" s="78"/>
      <c r="M729" s="78"/>
      <c r="N729" s="78"/>
      <c r="O729" s="149"/>
    </row>
    <row r="730" spans="1:15" x14ac:dyDescent="0.35">
      <c r="A730" s="212" t="s">
        <v>966</v>
      </c>
      <c r="B730" s="212" t="s">
        <v>967</v>
      </c>
      <c r="C730" s="212" t="s">
        <v>709</v>
      </c>
      <c r="D730" s="212" t="s">
        <v>710</v>
      </c>
      <c r="E730" s="212" t="s">
        <v>660</v>
      </c>
      <c r="F730" s="212" t="s">
        <v>661</v>
      </c>
      <c r="G730" s="212" t="s">
        <v>884</v>
      </c>
      <c r="H730" s="212" t="s">
        <v>234</v>
      </c>
      <c r="I730" s="213">
        <v>1988.8</v>
      </c>
      <c r="J730" s="204"/>
      <c r="K730" s="214" t="s">
        <v>292</v>
      </c>
      <c r="L730" s="78"/>
      <c r="M730" s="78"/>
      <c r="N730" s="78"/>
      <c r="O730" s="149"/>
    </row>
    <row r="731" spans="1:15" x14ac:dyDescent="0.35">
      <c r="A731" s="212" t="s">
        <v>966</v>
      </c>
      <c r="B731" s="212" t="s">
        <v>967</v>
      </c>
      <c r="C731" s="212" t="s">
        <v>709</v>
      </c>
      <c r="D731" s="212" t="s">
        <v>710</v>
      </c>
      <c r="E731" s="212" t="s">
        <v>660</v>
      </c>
      <c r="F731" s="212" t="s">
        <v>661</v>
      </c>
      <c r="G731" s="212" t="s">
        <v>662</v>
      </c>
      <c r="H731" s="212" t="s">
        <v>243</v>
      </c>
      <c r="I731" s="213">
        <v>7650.4</v>
      </c>
      <c r="J731" s="204"/>
      <c r="K731" s="214" t="s">
        <v>292</v>
      </c>
      <c r="L731" s="78"/>
      <c r="M731" s="78"/>
      <c r="N731" s="78"/>
      <c r="O731" s="149"/>
    </row>
    <row r="732" spans="1:15" x14ac:dyDescent="0.35">
      <c r="A732" s="212" t="s">
        <v>966</v>
      </c>
      <c r="B732" s="212" t="s">
        <v>967</v>
      </c>
      <c r="C732" s="212" t="s">
        <v>709</v>
      </c>
      <c r="D732" s="212" t="s">
        <v>710</v>
      </c>
      <c r="E732" s="212" t="s">
        <v>660</v>
      </c>
      <c r="F732" s="212" t="s">
        <v>661</v>
      </c>
      <c r="G732" s="212" t="s">
        <v>924</v>
      </c>
      <c r="H732" s="212" t="s">
        <v>245</v>
      </c>
      <c r="I732" s="213">
        <v>5831.2</v>
      </c>
      <c r="J732" s="204"/>
      <c r="K732" s="214" t="s">
        <v>292</v>
      </c>
      <c r="L732" s="78"/>
      <c r="M732" s="78"/>
      <c r="N732" s="78"/>
      <c r="O732" s="149"/>
    </row>
    <row r="733" spans="1:15" x14ac:dyDescent="0.35">
      <c r="A733" s="212" t="s">
        <v>966</v>
      </c>
      <c r="B733" s="212" t="s">
        <v>967</v>
      </c>
      <c r="C733" s="212" t="s">
        <v>709</v>
      </c>
      <c r="D733" s="212" t="s">
        <v>710</v>
      </c>
      <c r="E733" s="212" t="s">
        <v>660</v>
      </c>
      <c r="F733" s="212" t="s">
        <v>661</v>
      </c>
      <c r="G733" s="212" t="s">
        <v>925</v>
      </c>
      <c r="H733" s="212" t="s">
        <v>104</v>
      </c>
      <c r="I733" s="213">
        <v>13329.6</v>
      </c>
      <c r="J733" s="204"/>
      <c r="K733" s="214" t="s">
        <v>292</v>
      </c>
      <c r="L733" s="78"/>
      <c r="M733" s="78"/>
      <c r="N733" s="78"/>
      <c r="O733" s="149"/>
    </row>
    <row r="734" spans="1:15" x14ac:dyDescent="0.35">
      <c r="A734" s="212" t="s">
        <v>966</v>
      </c>
      <c r="B734" s="212" t="s">
        <v>967</v>
      </c>
      <c r="C734" s="212" t="s">
        <v>709</v>
      </c>
      <c r="D734" s="212" t="s">
        <v>710</v>
      </c>
      <c r="E734" s="212" t="s">
        <v>660</v>
      </c>
      <c r="F734" s="212" t="s">
        <v>661</v>
      </c>
      <c r="G734" s="212" t="s">
        <v>930</v>
      </c>
      <c r="H734" s="212" t="s">
        <v>200</v>
      </c>
      <c r="I734" s="213">
        <v>971.2</v>
      </c>
      <c r="J734" s="204"/>
      <c r="K734" s="214" t="s">
        <v>292</v>
      </c>
      <c r="L734" s="78"/>
      <c r="M734" s="78"/>
      <c r="N734" s="78"/>
      <c r="O734" s="149"/>
    </row>
    <row r="735" spans="1:15" x14ac:dyDescent="0.35">
      <c r="A735" s="212" t="s">
        <v>966</v>
      </c>
      <c r="B735" s="212" t="s">
        <v>967</v>
      </c>
      <c r="C735" s="212" t="s">
        <v>709</v>
      </c>
      <c r="D735" s="212" t="s">
        <v>710</v>
      </c>
      <c r="E735" s="212" t="s">
        <v>660</v>
      </c>
      <c r="F735" s="212" t="s">
        <v>661</v>
      </c>
      <c r="G735" s="212" t="s">
        <v>932</v>
      </c>
      <c r="H735" s="212" t="s">
        <v>202</v>
      </c>
      <c r="I735" s="213">
        <v>4369.6000000000004</v>
      </c>
      <c r="J735" s="204"/>
      <c r="K735" s="214" t="s">
        <v>292</v>
      </c>
      <c r="L735" s="78"/>
      <c r="M735" s="78"/>
      <c r="N735" s="78"/>
      <c r="O735" s="149"/>
    </row>
    <row r="736" spans="1:15" x14ac:dyDescent="0.35">
      <c r="A736" s="212" t="s">
        <v>966</v>
      </c>
      <c r="B736" s="212" t="s">
        <v>967</v>
      </c>
      <c r="C736" s="212" t="s">
        <v>709</v>
      </c>
      <c r="D736" s="212" t="s">
        <v>710</v>
      </c>
      <c r="E736" s="212" t="s">
        <v>660</v>
      </c>
      <c r="F736" s="212" t="s">
        <v>661</v>
      </c>
      <c r="G736" s="212" t="s">
        <v>891</v>
      </c>
      <c r="H736" s="212" t="s">
        <v>194</v>
      </c>
      <c r="I736" s="213">
        <v>2656</v>
      </c>
      <c r="J736" s="204"/>
      <c r="K736" s="214" t="s">
        <v>292</v>
      </c>
      <c r="L736" s="78"/>
      <c r="M736" s="78"/>
      <c r="N736" s="78"/>
      <c r="O736" s="149"/>
    </row>
    <row r="737" spans="1:15" x14ac:dyDescent="0.35">
      <c r="A737" s="212" t="s">
        <v>966</v>
      </c>
      <c r="B737" s="212" t="s">
        <v>967</v>
      </c>
      <c r="C737" s="212" t="s">
        <v>709</v>
      </c>
      <c r="D737" s="212" t="s">
        <v>710</v>
      </c>
      <c r="E737" s="212" t="s">
        <v>660</v>
      </c>
      <c r="F737" s="212" t="s">
        <v>661</v>
      </c>
      <c r="G737" s="212" t="s">
        <v>889</v>
      </c>
      <c r="H737" s="212" t="s">
        <v>236</v>
      </c>
      <c r="I737" s="213">
        <v>10001.6</v>
      </c>
      <c r="J737" s="204"/>
      <c r="K737" s="214" t="s">
        <v>292</v>
      </c>
      <c r="L737" s="78"/>
      <c r="M737" s="78"/>
      <c r="N737" s="78"/>
      <c r="O737" s="149"/>
    </row>
    <row r="738" spans="1:15" x14ac:dyDescent="0.35">
      <c r="A738" s="212" t="s">
        <v>966</v>
      </c>
      <c r="B738" s="212" t="s">
        <v>967</v>
      </c>
      <c r="C738" s="212" t="s">
        <v>709</v>
      </c>
      <c r="D738" s="212" t="s">
        <v>710</v>
      </c>
      <c r="E738" s="212" t="s">
        <v>660</v>
      </c>
      <c r="F738" s="212" t="s">
        <v>661</v>
      </c>
      <c r="G738" s="212" t="s">
        <v>938</v>
      </c>
      <c r="H738" s="212" t="s">
        <v>939</v>
      </c>
      <c r="I738" s="213">
        <v>9610.4</v>
      </c>
      <c r="J738" s="204"/>
      <c r="K738" s="214" t="s">
        <v>292</v>
      </c>
      <c r="L738" s="78"/>
      <c r="M738" s="78"/>
      <c r="N738" s="78"/>
      <c r="O738" s="149"/>
    </row>
    <row r="739" spans="1:15" x14ac:dyDescent="0.35">
      <c r="A739" s="212" t="s">
        <v>966</v>
      </c>
      <c r="B739" s="212" t="s">
        <v>967</v>
      </c>
      <c r="C739" s="212" t="s">
        <v>709</v>
      </c>
      <c r="D739" s="212" t="s">
        <v>710</v>
      </c>
      <c r="E739" s="212" t="s">
        <v>660</v>
      </c>
      <c r="F739" s="212" t="s">
        <v>661</v>
      </c>
      <c r="G739" s="212" t="s">
        <v>940</v>
      </c>
      <c r="H739" s="212" t="s">
        <v>84</v>
      </c>
      <c r="I739" s="213">
        <v>20050.400000000001</v>
      </c>
      <c r="J739" s="204"/>
      <c r="K739" s="214" t="s">
        <v>292</v>
      </c>
      <c r="L739" s="78"/>
      <c r="M739" s="78"/>
      <c r="N739" s="78"/>
      <c r="O739" s="149"/>
    </row>
    <row r="740" spans="1:15" x14ac:dyDescent="0.35">
      <c r="A740" s="212" t="s">
        <v>966</v>
      </c>
      <c r="B740" s="212" t="s">
        <v>967</v>
      </c>
      <c r="C740" s="212" t="s">
        <v>709</v>
      </c>
      <c r="D740" s="212" t="s">
        <v>710</v>
      </c>
      <c r="E740" s="212" t="s">
        <v>952</v>
      </c>
      <c r="F740" s="212" t="s">
        <v>953</v>
      </c>
      <c r="G740" s="212" t="s">
        <v>81</v>
      </c>
      <c r="H740" s="212" t="s">
        <v>328</v>
      </c>
      <c r="I740" s="213">
        <v>4898.2</v>
      </c>
      <c r="J740" s="204"/>
      <c r="K740" s="214" t="s">
        <v>292</v>
      </c>
      <c r="L740" s="78"/>
      <c r="M740" s="78"/>
      <c r="N740" s="78"/>
      <c r="O740" s="149"/>
    </row>
    <row r="741" spans="1:15" x14ac:dyDescent="0.35">
      <c r="A741" s="212" t="s">
        <v>966</v>
      </c>
      <c r="B741" s="212" t="s">
        <v>967</v>
      </c>
      <c r="C741" s="212" t="s">
        <v>709</v>
      </c>
      <c r="D741" s="212" t="s">
        <v>710</v>
      </c>
      <c r="E741" s="212" t="s">
        <v>952</v>
      </c>
      <c r="F741" s="212" t="s">
        <v>953</v>
      </c>
      <c r="G741" s="212" t="s">
        <v>947</v>
      </c>
      <c r="H741" s="212" t="s">
        <v>161</v>
      </c>
      <c r="I741" s="213">
        <v>149929.39000000001</v>
      </c>
      <c r="J741" s="204"/>
      <c r="K741" s="214" t="s">
        <v>292</v>
      </c>
      <c r="L741" s="78"/>
      <c r="M741" s="78"/>
      <c r="N741" s="78"/>
      <c r="O741" s="149"/>
    </row>
    <row r="742" spans="1:15" x14ac:dyDescent="0.35">
      <c r="A742" s="212" t="s">
        <v>966</v>
      </c>
      <c r="B742" s="212" t="s">
        <v>967</v>
      </c>
      <c r="C742" s="212" t="s">
        <v>709</v>
      </c>
      <c r="D742" s="212" t="s">
        <v>710</v>
      </c>
      <c r="E742" s="212" t="s">
        <v>952</v>
      </c>
      <c r="F742" s="212" t="s">
        <v>953</v>
      </c>
      <c r="G742" s="212" t="s">
        <v>907</v>
      </c>
      <c r="H742" s="212" t="s">
        <v>158</v>
      </c>
      <c r="I742" s="213">
        <v>6763.32</v>
      </c>
      <c r="J742" s="204"/>
      <c r="K742" s="214" t="s">
        <v>292</v>
      </c>
      <c r="L742" s="78"/>
      <c r="M742" s="78"/>
      <c r="N742" s="78"/>
      <c r="O742" s="149"/>
    </row>
    <row r="743" spans="1:15" x14ac:dyDescent="0.35">
      <c r="A743" s="212" t="s">
        <v>966</v>
      </c>
      <c r="B743" s="212" t="s">
        <v>967</v>
      </c>
      <c r="C743" s="212" t="s">
        <v>709</v>
      </c>
      <c r="D743" s="212" t="s">
        <v>710</v>
      </c>
      <c r="E743" s="212" t="s">
        <v>952</v>
      </c>
      <c r="F743" s="212" t="s">
        <v>953</v>
      </c>
      <c r="G743" s="212" t="s">
        <v>908</v>
      </c>
      <c r="H743" s="212" t="s">
        <v>164</v>
      </c>
      <c r="I743" s="213">
        <v>1859.19</v>
      </c>
      <c r="J743" s="204"/>
      <c r="K743" s="214" t="s">
        <v>292</v>
      </c>
      <c r="L743" s="78"/>
      <c r="M743" s="78"/>
      <c r="N743" s="78"/>
      <c r="O743" s="149"/>
    </row>
    <row r="744" spans="1:15" x14ac:dyDescent="0.35">
      <c r="A744" s="212" t="s">
        <v>966</v>
      </c>
      <c r="B744" s="212" t="s">
        <v>967</v>
      </c>
      <c r="C744" s="212" t="s">
        <v>709</v>
      </c>
      <c r="D744" s="212" t="s">
        <v>710</v>
      </c>
      <c r="E744" s="212" t="s">
        <v>952</v>
      </c>
      <c r="F744" s="212" t="s">
        <v>953</v>
      </c>
      <c r="G744" s="212" t="s">
        <v>909</v>
      </c>
      <c r="H744" s="212" t="s">
        <v>910</v>
      </c>
      <c r="I744" s="213">
        <v>23735.41</v>
      </c>
      <c r="J744" s="204"/>
      <c r="K744" s="214" t="s">
        <v>292</v>
      </c>
      <c r="L744" s="78"/>
      <c r="M744" s="78"/>
      <c r="N744" s="78"/>
      <c r="O744" s="149"/>
    </row>
    <row r="745" spans="1:15" x14ac:dyDescent="0.35">
      <c r="A745" s="212" t="s">
        <v>966</v>
      </c>
      <c r="B745" s="212" t="s">
        <v>967</v>
      </c>
      <c r="C745" s="212" t="s">
        <v>709</v>
      </c>
      <c r="D745" s="212" t="s">
        <v>710</v>
      </c>
      <c r="E745" s="212" t="s">
        <v>952</v>
      </c>
      <c r="F745" s="212" t="s">
        <v>953</v>
      </c>
      <c r="G745" s="212" t="s">
        <v>878</v>
      </c>
      <c r="H745" s="212" t="s">
        <v>879</v>
      </c>
      <c r="I745" s="213">
        <v>9539.91</v>
      </c>
      <c r="J745" s="204"/>
      <c r="K745" s="214" t="s">
        <v>292</v>
      </c>
      <c r="L745" s="78"/>
      <c r="M745" s="78"/>
      <c r="N745" s="78"/>
      <c r="O745" s="149"/>
    </row>
    <row r="746" spans="1:15" x14ac:dyDescent="0.35">
      <c r="A746" s="212" t="s">
        <v>966</v>
      </c>
      <c r="B746" s="212" t="s">
        <v>967</v>
      </c>
      <c r="C746" s="212" t="s">
        <v>709</v>
      </c>
      <c r="D746" s="212" t="s">
        <v>710</v>
      </c>
      <c r="E746" s="212" t="s">
        <v>952</v>
      </c>
      <c r="F746" s="212" t="s">
        <v>953</v>
      </c>
      <c r="G746" s="212" t="s">
        <v>919</v>
      </c>
      <c r="H746" s="212" t="s">
        <v>180</v>
      </c>
      <c r="I746" s="213">
        <v>6093.24</v>
      </c>
      <c r="J746" s="204"/>
      <c r="K746" s="214" t="s">
        <v>292</v>
      </c>
      <c r="L746" s="78"/>
      <c r="M746" s="78"/>
      <c r="N746" s="78"/>
      <c r="O746" s="149"/>
    </row>
    <row r="747" spans="1:15" x14ac:dyDescent="0.35">
      <c r="A747" s="212" t="s">
        <v>966</v>
      </c>
      <c r="B747" s="212" t="s">
        <v>967</v>
      </c>
      <c r="C747" s="212" t="s">
        <v>709</v>
      </c>
      <c r="D747" s="212" t="s">
        <v>710</v>
      </c>
      <c r="E747" s="212" t="s">
        <v>952</v>
      </c>
      <c r="F747" s="212" t="s">
        <v>953</v>
      </c>
      <c r="G747" s="212" t="s">
        <v>920</v>
      </c>
      <c r="H747" s="212" t="s">
        <v>178</v>
      </c>
      <c r="I747" s="213">
        <v>1280</v>
      </c>
      <c r="J747" s="204"/>
      <c r="K747" s="214" t="s">
        <v>292</v>
      </c>
      <c r="L747" s="78"/>
      <c r="M747" s="78"/>
      <c r="N747" s="78"/>
      <c r="O747" s="149"/>
    </row>
    <row r="748" spans="1:15" x14ac:dyDescent="0.35">
      <c r="A748" s="212" t="s">
        <v>966</v>
      </c>
      <c r="B748" s="212" t="s">
        <v>967</v>
      </c>
      <c r="C748" s="212" t="s">
        <v>709</v>
      </c>
      <c r="D748" s="212" t="s">
        <v>710</v>
      </c>
      <c r="E748" s="212" t="s">
        <v>952</v>
      </c>
      <c r="F748" s="212" t="s">
        <v>953</v>
      </c>
      <c r="G748" s="212" t="s">
        <v>881</v>
      </c>
      <c r="H748" s="212" t="s">
        <v>182</v>
      </c>
      <c r="I748" s="213">
        <v>2066</v>
      </c>
      <c r="J748" s="204"/>
      <c r="K748" s="214" t="s">
        <v>292</v>
      </c>
      <c r="L748" s="78"/>
      <c r="M748" s="78"/>
      <c r="N748" s="78"/>
      <c r="O748" s="149"/>
    </row>
    <row r="749" spans="1:15" x14ac:dyDescent="0.35">
      <c r="A749" s="212" t="s">
        <v>966</v>
      </c>
      <c r="B749" s="212" t="s">
        <v>967</v>
      </c>
      <c r="C749" s="212" t="s">
        <v>709</v>
      </c>
      <c r="D749" s="212" t="s">
        <v>710</v>
      </c>
      <c r="E749" s="212" t="s">
        <v>952</v>
      </c>
      <c r="F749" s="212" t="s">
        <v>953</v>
      </c>
      <c r="G749" s="212" t="s">
        <v>900</v>
      </c>
      <c r="H749" s="212" t="s">
        <v>238</v>
      </c>
      <c r="I749" s="213">
        <v>5688.02</v>
      </c>
      <c r="J749" s="204"/>
      <c r="K749" s="214" t="s">
        <v>292</v>
      </c>
      <c r="L749" s="78"/>
      <c r="M749" s="78"/>
      <c r="N749" s="78"/>
      <c r="O749" s="149"/>
    </row>
    <row r="750" spans="1:15" x14ac:dyDescent="0.35">
      <c r="A750" s="212" t="s">
        <v>966</v>
      </c>
      <c r="B750" s="212" t="s">
        <v>967</v>
      </c>
      <c r="C750" s="212" t="s">
        <v>709</v>
      </c>
      <c r="D750" s="212" t="s">
        <v>710</v>
      </c>
      <c r="E750" s="212" t="s">
        <v>952</v>
      </c>
      <c r="F750" s="212" t="s">
        <v>953</v>
      </c>
      <c r="G750" s="212" t="s">
        <v>924</v>
      </c>
      <c r="H750" s="212" t="s">
        <v>245</v>
      </c>
      <c r="I750" s="213">
        <v>16513.47</v>
      </c>
      <c r="J750" s="204"/>
      <c r="K750" s="214" t="s">
        <v>292</v>
      </c>
      <c r="L750" s="78"/>
      <c r="M750" s="78"/>
      <c r="N750" s="78"/>
      <c r="O750" s="149"/>
    </row>
    <row r="751" spans="1:15" x14ac:dyDescent="0.35">
      <c r="A751" s="212" t="s">
        <v>966</v>
      </c>
      <c r="B751" s="212" t="s">
        <v>967</v>
      </c>
      <c r="C751" s="212" t="s">
        <v>709</v>
      </c>
      <c r="D751" s="212" t="s">
        <v>710</v>
      </c>
      <c r="E751" s="212" t="s">
        <v>952</v>
      </c>
      <c r="F751" s="212" t="s">
        <v>953</v>
      </c>
      <c r="G751" s="212" t="s">
        <v>906</v>
      </c>
      <c r="H751" s="212" t="s">
        <v>167</v>
      </c>
      <c r="I751" s="213">
        <v>8292.6299999999992</v>
      </c>
      <c r="J751" s="204"/>
      <c r="K751" s="214" t="s">
        <v>292</v>
      </c>
      <c r="L751" s="78"/>
      <c r="M751" s="78"/>
      <c r="N751" s="78"/>
      <c r="O751" s="149"/>
    </row>
    <row r="752" spans="1:15" x14ac:dyDescent="0.35">
      <c r="A752" s="212" t="s">
        <v>966</v>
      </c>
      <c r="B752" s="212" t="s">
        <v>967</v>
      </c>
      <c r="C752" s="212" t="s">
        <v>709</v>
      </c>
      <c r="D752" s="212" t="s">
        <v>710</v>
      </c>
      <c r="E752" s="212" t="s">
        <v>952</v>
      </c>
      <c r="F752" s="212" t="s">
        <v>953</v>
      </c>
      <c r="G752" s="212" t="s">
        <v>958</v>
      </c>
      <c r="H752" s="212" t="s">
        <v>959</v>
      </c>
      <c r="I752" s="213">
        <v>4444.8900000000003</v>
      </c>
      <c r="J752" s="204"/>
      <c r="K752" s="214" t="s">
        <v>292</v>
      </c>
      <c r="L752" s="78"/>
      <c r="M752" s="78"/>
      <c r="N752" s="78"/>
      <c r="O752" s="149"/>
    </row>
    <row r="753" spans="1:15" x14ac:dyDescent="0.35">
      <c r="A753" s="212" t="s">
        <v>966</v>
      </c>
      <c r="B753" s="212" t="s">
        <v>967</v>
      </c>
      <c r="C753" s="212" t="s">
        <v>709</v>
      </c>
      <c r="D753" s="212" t="s">
        <v>710</v>
      </c>
      <c r="E753" s="212" t="s">
        <v>952</v>
      </c>
      <c r="F753" s="212" t="s">
        <v>953</v>
      </c>
      <c r="G753" s="212" t="s">
        <v>901</v>
      </c>
      <c r="H753" s="212" t="s">
        <v>213</v>
      </c>
      <c r="I753" s="213">
        <v>12322.02</v>
      </c>
      <c r="J753" s="204"/>
      <c r="K753" s="214" t="s">
        <v>292</v>
      </c>
      <c r="L753" s="78"/>
      <c r="M753" s="78"/>
      <c r="N753" s="78"/>
      <c r="O753" s="149"/>
    </row>
    <row r="754" spans="1:15" x14ac:dyDescent="0.35">
      <c r="A754" s="212" t="s">
        <v>966</v>
      </c>
      <c r="B754" s="212" t="s">
        <v>967</v>
      </c>
      <c r="C754" s="212" t="s">
        <v>709</v>
      </c>
      <c r="D754" s="212" t="s">
        <v>710</v>
      </c>
      <c r="E754" s="212" t="s">
        <v>952</v>
      </c>
      <c r="F754" s="212" t="s">
        <v>953</v>
      </c>
      <c r="G754" s="212" t="s">
        <v>926</v>
      </c>
      <c r="H754" s="212" t="s">
        <v>927</v>
      </c>
      <c r="I754" s="213">
        <v>29828.44</v>
      </c>
      <c r="J754" s="204"/>
      <c r="K754" s="214" t="s">
        <v>292</v>
      </c>
      <c r="L754" s="78"/>
      <c r="M754" s="78"/>
      <c r="N754" s="78"/>
      <c r="O754" s="149"/>
    </row>
    <row r="755" spans="1:15" x14ac:dyDescent="0.35">
      <c r="A755" s="212" t="s">
        <v>966</v>
      </c>
      <c r="B755" s="212" t="s">
        <v>967</v>
      </c>
      <c r="C755" s="212" t="s">
        <v>709</v>
      </c>
      <c r="D755" s="212" t="s">
        <v>710</v>
      </c>
      <c r="E755" s="212" t="s">
        <v>952</v>
      </c>
      <c r="F755" s="212" t="s">
        <v>953</v>
      </c>
      <c r="G755" s="212" t="s">
        <v>812</v>
      </c>
      <c r="H755" s="212" t="s">
        <v>813</v>
      </c>
      <c r="I755" s="213">
        <v>2056.34</v>
      </c>
      <c r="J755" s="204"/>
      <c r="K755" s="214" t="s">
        <v>292</v>
      </c>
      <c r="L755" s="78"/>
      <c r="M755" s="78"/>
      <c r="N755" s="78"/>
      <c r="O755" s="149"/>
    </row>
    <row r="756" spans="1:15" x14ac:dyDescent="0.35">
      <c r="A756" s="212" t="s">
        <v>966</v>
      </c>
      <c r="B756" s="212" t="s">
        <v>967</v>
      </c>
      <c r="C756" s="212" t="s">
        <v>709</v>
      </c>
      <c r="D756" s="212" t="s">
        <v>710</v>
      </c>
      <c r="E756" s="212" t="s">
        <v>952</v>
      </c>
      <c r="F756" s="212" t="s">
        <v>953</v>
      </c>
      <c r="G756" s="212" t="s">
        <v>930</v>
      </c>
      <c r="H756" s="212" t="s">
        <v>200</v>
      </c>
      <c r="I756" s="213">
        <v>14073.68</v>
      </c>
      <c r="J756" s="204"/>
      <c r="K756" s="214" t="s">
        <v>292</v>
      </c>
      <c r="L756" s="78"/>
      <c r="M756" s="78"/>
      <c r="N756" s="78"/>
      <c r="O756" s="149"/>
    </row>
    <row r="757" spans="1:15" x14ac:dyDescent="0.35">
      <c r="A757" s="212" t="s">
        <v>966</v>
      </c>
      <c r="B757" s="212" t="s">
        <v>967</v>
      </c>
      <c r="C757" s="212" t="s">
        <v>709</v>
      </c>
      <c r="D757" s="212" t="s">
        <v>710</v>
      </c>
      <c r="E757" s="212" t="s">
        <v>952</v>
      </c>
      <c r="F757" s="212" t="s">
        <v>953</v>
      </c>
      <c r="G757" s="212" t="s">
        <v>890</v>
      </c>
      <c r="H757" s="212" t="s">
        <v>191</v>
      </c>
      <c r="I757" s="213">
        <v>4729.95</v>
      </c>
      <c r="J757" s="204"/>
      <c r="K757" s="214" t="s">
        <v>292</v>
      </c>
      <c r="L757" s="78"/>
      <c r="M757" s="78"/>
      <c r="N757" s="78"/>
      <c r="O757" s="149"/>
    </row>
    <row r="758" spans="1:15" x14ac:dyDescent="0.35">
      <c r="A758" s="212" t="s">
        <v>966</v>
      </c>
      <c r="B758" s="212" t="s">
        <v>967</v>
      </c>
      <c r="C758" s="212" t="s">
        <v>709</v>
      </c>
      <c r="D758" s="212" t="s">
        <v>710</v>
      </c>
      <c r="E758" s="212" t="s">
        <v>952</v>
      </c>
      <c r="F758" s="212" t="s">
        <v>953</v>
      </c>
      <c r="G758" s="212" t="s">
        <v>931</v>
      </c>
      <c r="H758" s="212" t="s">
        <v>197</v>
      </c>
      <c r="I758" s="213">
        <v>23601.06</v>
      </c>
      <c r="J758" s="204"/>
      <c r="K758" s="214" t="s">
        <v>292</v>
      </c>
      <c r="L758" s="78"/>
      <c r="M758" s="78"/>
      <c r="N758" s="78"/>
      <c r="O758" s="149"/>
    </row>
    <row r="759" spans="1:15" x14ac:dyDescent="0.35">
      <c r="A759" s="212" t="s">
        <v>966</v>
      </c>
      <c r="B759" s="212" t="s">
        <v>967</v>
      </c>
      <c r="C759" s="212" t="s">
        <v>709</v>
      </c>
      <c r="D759" s="212" t="s">
        <v>710</v>
      </c>
      <c r="E759" s="212" t="s">
        <v>952</v>
      </c>
      <c r="F759" s="212" t="s">
        <v>953</v>
      </c>
      <c r="G759" s="212" t="s">
        <v>887</v>
      </c>
      <c r="H759" s="212" t="s">
        <v>91</v>
      </c>
      <c r="I759" s="213">
        <v>1600</v>
      </c>
      <c r="J759" s="204"/>
      <c r="K759" s="214" t="s">
        <v>292</v>
      </c>
      <c r="L759" s="78"/>
      <c r="M759" s="78"/>
      <c r="N759" s="78"/>
      <c r="O759" s="149"/>
    </row>
    <row r="760" spans="1:15" x14ac:dyDescent="0.35">
      <c r="A760" s="212" t="s">
        <v>966</v>
      </c>
      <c r="B760" s="212" t="s">
        <v>967</v>
      </c>
      <c r="C760" s="212" t="s">
        <v>709</v>
      </c>
      <c r="D760" s="212" t="s">
        <v>710</v>
      </c>
      <c r="E760" s="212" t="s">
        <v>952</v>
      </c>
      <c r="F760" s="212" t="s">
        <v>953</v>
      </c>
      <c r="G760" s="212" t="s">
        <v>891</v>
      </c>
      <c r="H760" s="212" t="s">
        <v>194</v>
      </c>
      <c r="I760" s="213">
        <v>3030.16</v>
      </c>
      <c r="J760" s="204"/>
      <c r="K760" s="214" t="s">
        <v>292</v>
      </c>
      <c r="L760" s="78"/>
      <c r="M760" s="78"/>
      <c r="N760" s="78"/>
      <c r="O760" s="149"/>
    </row>
    <row r="761" spans="1:15" x14ac:dyDescent="0.35">
      <c r="A761" s="212" t="s">
        <v>966</v>
      </c>
      <c r="B761" s="212" t="s">
        <v>967</v>
      </c>
      <c r="C761" s="212" t="s">
        <v>709</v>
      </c>
      <c r="D761" s="212" t="s">
        <v>710</v>
      </c>
      <c r="E761" s="212" t="s">
        <v>952</v>
      </c>
      <c r="F761" s="212" t="s">
        <v>953</v>
      </c>
      <c r="G761" s="212" t="s">
        <v>937</v>
      </c>
      <c r="H761" s="212" t="s">
        <v>247</v>
      </c>
      <c r="I761" s="213">
        <v>640</v>
      </c>
      <c r="J761" s="204"/>
      <c r="K761" s="214" t="s">
        <v>292</v>
      </c>
      <c r="L761" s="78"/>
      <c r="M761" s="78"/>
      <c r="N761" s="78"/>
      <c r="O761" s="149"/>
    </row>
    <row r="762" spans="1:15" x14ac:dyDescent="0.35">
      <c r="A762" s="212" t="s">
        <v>966</v>
      </c>
      <c r="B762" s="212" t="s">
        <v>967</v>
      </c>
      <c r="C762" s="212" t="s">
        <v>709</v>
      </c>
      <c r="D762" s="212" t="s">
        <v>710</v>
      </c>
      <c r="E762" s="212" t="s">
        <v>952</v>
      </c>
      <c r="F762" s="212" t="s">
        <v>953</v>
      </c>
      <c r="G762" s="212" t="s">
        <v>889</v>
      </c>
      <c r="H762" s="212" t="s">
        <v>236</v>
      </c>
      <c r="I762" s="213">
        <v>4971.05</v>
      </c>
      <c r="J762" s="204"/>
      <c r="K762" s="214" t="s">
        <v>292</v>
      </c>
      <c r="L762" s="78"/>
      <c r="M762" s="78"/>
      <c r="N762" s="78"/>
      <c r="O762" s="149"/>
    </row>
    <row r="763" spans="1:15" x14ac:dyDescent="0.35">
      <c r="A763" s="212" t="s">
        <v>966</v>
      </c>
      <c r="B763" s="212" t="s">
        <v>967</v>
      </c>
      <c r="C763" s="212" t="s">
        <v>709</v>
      </c>
      <c r="D763" s="212" t="s">
        <v>710</v>
      </c>
      <c r="E763" s="212" t="s">
        <v>952</v>
      </c>
      <c r="F763" s="212" t="s">
        <v>953</v>
      </c>
      <c r="G763" s="212" t="s">
        <v>938</v>
      </c>
      <c r="H763" s="212" t="s">
        <v>939</v>
      </c>
      <c r="I763" s="213">
        <v>5907.06</v>
      </c>
      <c r="J763" s="204"/>
      <c r="K763" s="214" t="s">
        <v>292</v>
      </c>
      <c r="L763" s="78"/>
      <c r="M763" s="78"/>
      <c r="N763" s="78"/>
      <c r="O763" s="149"/>
    </row>
    <row r="764" spans="1:15" x14ac:dyDescent="0.35">
      <c r="A764" s="212" t="s">
        <v>966</v>
      </c>
      <c r="B764" s="212" t="s">
        <v>967</v>
      </c>
      <c r="C764" s="212" t="s">
        <v>709</v>
      </c>
      <c r="D764" s="212" t="s">
        <v>710</v>
      </c>
      <c r="E764" s="212" t="s">
        <v>952</v>
      </c>
      <c r="F764" s="212" t="s">
        <v>953</v>
      </c>
      <c r="G764" s="212" t="s">
        <v>554</v>
      </c>
      <c r="H764" s="212" t="s">
        <v>249</v>
      </c>
      <c r="I764" s="213">
        <v>11606.42</v>
      </c>
      <c r="J764" s="204"/>
      <c r="K764" s="214" t="s">
        <v>292</v>
      </c>
      <c r="L764" s="78"/>
      <c r="M764" s="78"/>
      <c r="N764" s="78"/>
      <c r="O764" s="149"/>
    </row>
    <row r="765" spans="1:15" x14ac:dyDescent="0.35">
      <c r="A765" s="212" t="s">
        <v>966</v>
      </c>
      <c r="B765" s="212" t="s">
        <v>967</v>
      </c>
      <c r="C765" s="212" t="s">
        <v>709</v>
      </c>
      <c r="D765" s="212" t="s">
        <v>710</v>
      </c>
      <c r="E765" s="212" t="s">
        <v>952</v>
      </c>
      <c r="F765" s="212" t="s">
        <v>953</v>
      </c>
      <c r="G765" s="212" t="s">
        <v>940</v>
      </c>
      <c r="H765" s="212" t="s">
        <v>84</v>
      </c>
      <c r="I765" s="213">
        <v>2564.12</v>
      </c>
      <c r="J765" s="204"/>
      <c r="K765" s="214" t="s">
        <v>292</v>
      </c>
      <c r="L765" s="78"/>
      <c r="M765" s="78"/>
      <c r="N765" s="78"/>
      <c r="O765" s="149"/>
    </row>
    <row r="766" spans="1:15" x14ac:dyDescent="0.35">
      <c r="A766" s="212" t="s">
        <v>966</v>
      </c>
      <c r="B766" s="212" t="s">
        <v>967</v>
      </c>
      <c r="C766" s="212" t="s">
        <v>709</v>
      </c>
      <c r="D766" s="212" t="s">
        <v>710</v>
      </c>
      <c r="E766" s="212" t="s">
        <v>974</v>
      </c>
      <c r="F766" s="212" t="s">
        <v>975</v>
      </c>
      <c r="G766" s="212" t="s">
        <v>81</v>
      </c>
      <c r="H766" s="212" t="s">
        <v>328</v>
      </c>
      <c r="I766" s="213">
        <v>1633.5</v>
      </c>
      <c r="J766" s="204"/>
      <c r="K766" s="214" t="s">
        <v>292</v>
      </c>
      <c r="L766" s="78"/>
      <c r="M766" s="78"/>
      <c r="N766" s="78"/>
      <c r="O766" s="149"/>
    </row>
    <row r="767" spans="1:15" x14ac:dyDescent="0.35">
      <c r="A767" s="212" t="s">
        <v>966</v>
      </c>
      <c r="B767" s="212" t="s">
        <v>967</v>
      </c>
      <c r="C767" s="212" t="s">
        <v>709</v>
      </c>
      <c r="D767" s="212" t="s">
        <v>710</v>
      </c>
      <c r="E767" s="212" t="s">
        <v>974</v>
      </c>
      <c r="F767" s="212" t="s">
        <v>975</v>
      </c>
      <c r="G767" s="212" t="s">
        <v>947</v>
      </c>
      <c r="H767" s="212" t="s">
        <v>161</v>
      </c>
      <c r="I767" s="213">
        <v>5620</v>
      </c>
      <c r="J767" s="204"/>
      <c r="K767" s="214" t="s">
        <v>292</v>
      </c>
      <c r="L767" s="78"/>
      <c r="M767" s="78"/>
      <c r="N767" s="78"/>
      <c r="O767" s="149"/>
    </row>
    <row r="768" spans="1:15" x14ac:dyDescent="0.35">
      <c r="A768" s="212" t="s">
        <v>966</v>
      </c>
      <c r="B768" s="212" t="s">
        <v>967</v>
      </c>
      <c r="C768" s="212" t="s">
        <v>709</v>
      </c>
      <c r="D768" s="212" t="s">
        <v>710</v>
      </c>
      <c r="E768" s="212" t="s">
        <v>974</v>
      </c>
      <c r="F768" s="212" t="s">
        <v>975</v>
      </c>
      <c r="G768" s="212" t="s">
        <v>917</v>
      </c>
      <c r="H768" s="212" t="s">
        <v>918</v>
      </c>
      <c r="I768" s="213">
        <v>9794.51</v>
      </c>
      <c r="J768" s="204"/>
      <c r="K768" s="214" t="s">
        <v>292</v>
      </c>
      <c r="L768" s="78"/>
      <c r="M768" s="78"/>
      <c r="N768" s="78"/>
      <c r="O768" s="149"/>
    </row>
    <row r="769" spans="1:15" x14ac:dyDescent="0.35">
      <c r="A769" s="212" t="s">
        <v>966</v>
      </c>
      <c r="B769" s="212" t="s">
        <v>967</v>
      </c>
      <c r="C769" s="212" t="s">
        <v>709</v>
      </c>
      <c r="D769" s="212" t="s">
        <v>710</v>
      </c>
      <c r="E769" s="212" t="s">
        <v>974</v>
      </c>
      <c r="F769" s="212" t="s">
        <v>975</v>
      </c>
      <c r="G769" s="212" t="s">
        <v>920</v>
      </c>
      <c r="H769" s="212" t="s">
        <v>178</v>
      </c>
      <c r="I769" s="213">
        <v>3662.5</v>
      </c>
      <c r="J769" s="204"/>
      <c r="K769" s="214" t="s">
        <v>292</v>
      </c>
      <c r="L769" s="78"/>
      <c r="M769" s="78"/>
      <c r="N769" s="78"/>
      <c r="O769" s="149"/>
    </row>
    <row r="770" spans="1:15" x14ac:dyDescent="0.35">
      <c r="A770" s="212" t="s">
        <v>966</v>
      </c>
      <c r="B770" s="212" t="s">
        <v>967</v>
      </c>
      <c r="C770" s="212" t="s">
        <v>709</v>
      </c>
      <c r="D770" s="212" t="s">
        <v>710</v>
      </c>
      <c r="E770" s="212" t="s">
        <v>974</v>
      </c>
      <c r="F770" s="212" t="s">
        <v>975</v>
      </c>
      <c r="G770" s="212" t="s">
        <v>662</v>
      </c>
      <c r="H770" s="212" t="s">
        <v>243</v>
      </c>
      <c r="I770" s="213">
        <v>5860</v>
      </c>
      <c r="J770" s="204"/>
      <c r="K770" s="214" t="s">
        <v>292</v>
      </c>
      <c r="L770" s="78"/>
      <c r="M770" s="78"/>
      <c r="N770" s="78"/>
      <c r="O770" s="149"/>
    </row>
    <row r="771" spans="1:15" x14ac:dyDescent="0.35">
      <c r="A771" s="212" t="s">
        <v>966</v>
      </c>
      <c r="B771" s="212" t="s">
        <v>967</v>
      </c>
      <c r="C771" s="212" t="s">
        <v>709</v>
      </c>
      <c r="D771" s="212" t="s">
        <v>710</v>
      </c>
      <c r="E771" s="212" t="s">
        <v>974</v>
      </c>
      <c r="F771" s="212" t="s">
        <v>975</v>
      </c>
      <c r="G771" s="212" t="s">
        <v>925</v>
      </c>
      <c r="H771" s="212" t="s">
        <v>104</v>
      </c>
      <c r="I771" s="213">
        <v>7009.5</v>
      </c>
      <c r="J771" s="204"/>
      <c r="K771" s="214" t="s">
        <v>292</v>
      </c>
      <c r="L771" s="78"/>
      <c r="M771" s="78"/>
      <c r="N771" s="78"/>
      <c r="O771" s="149"/>
    </row>
    <row r="772" spans="1:15" x14ac:dyDescent="0.35">
      <c r="A772" s="212" t="s">
        <v>966</v>
      </c>
      <c r="B772" s="212" t="s">
        <v>967</v>
      </c>
      <c r="C772" s="212" t="s">
        <v>709</v>
      </c>
      <c r="D772" s="212" t="s">
        <v>710</v>
      </c>
      <c r="E772" s="212" t="s">
        <v>974</v>
      </c>
      <c r="F772" s="212" t="s">
        <v>975</v>
      </c>
      <c r="G772" s="212" t="s">
        <v>934</v>
      </c>
      <c r="H772" s="212" t="s">
        <v>132</v>
      </c>
      <c r="I772" s="213">
        <v>3812.5</v>
      </c>
      <c r="J772" s="204"/>
      <c r="K772" s="214" t="s">
        <v>292</v>
      </c>
      <c r="L772" s="78"/>
      <c r="M772" s="78"/>
      <c r="N772" s="78"/>
      <c r="O772" s="149"/>
    </row>
    <row r="773" spans="1:15" x14ac:dyDescent="0.35">
      <c r="A773" s="212" t="s">
        <v>966</v>
      </c>
      <c r="B773" s="212" t="s">
        <v>967</v>
      </c>
      <c r="C773" s="212" t="s">
        <v>709</v>
      </c>
      <c r="D773" s="212" t="s">
        <v>710</v>
      </c>
      <c r="E773" s="212" t="s">
        <v>307</v>
      </c>
      <c r="F773" s="212" t="s">
        <v>308</v>
      </c>
      <c r="G773" s="212" t="s">
        <v>81</v>
      </c>
      <c r="H773" s="212" t="s">
        <v>328</v>
      </c>
      <c r="I773" s="213">
        <v>726.72</v>
      </c>
      <c r="J773" s="204"/>
      <c r="K773" s="214" t="s">
        <v>292</v>
      </c>
      <c r="L773" s="78"/>
      <c r="M773" s="78"/>
      <c r="N773" s="78"/>
      <c r="O773" s="149"/>
    </row>
    <row r="774" spans="1:15" x14ac:dyDescent="0.35">
      <c r="A774" s="212" t="s">
        <v>966</v>
      </c>
      <c r="B774" s="212" t="s">
        <v>967</v>
      </c>
      <c r="C774" s="212" t="s">
        <v>709</v>
      </c>
      <c r="D774" s="212" t="s">
        <v>710</v>
      </c>
      <c r="E774" s="212" t="s">
        <v>307</v>
      </c>
      <c r="F774" s="212" t="s">
        <v>308</v>
      </c>
      <c r="G774" s="212" t="s">
        <v>925</v>
      </c>
      <c r="H774" s="212" t="s">
        <v>104</v>
      </c>
      <c r="I774" s="213">
        <v>9483.4</v>
      </c>
      <c r="J774" s="204"/>
      <c r="K774" s="214" t="s">
        <v>292</v>
      </c>
      <c r="L774" s="78"/>
      <c r="M774" s="78"/>
      <c r="N774" s="78"/>
      <c r="O774" s="149"/>
    </row>
    <row r="775" spans="1:15" x14ac:dyDescent="0.35">
      <c r="A775" s="212" t="s">
        <v>966</v>
      </c>
      <c r="B775" s="212" t="s">
        <v>967</v>
      </c>
      <c r="C775" s="212" t="s">
        <v>709</v>
      </c>
      <c r="D775" s="212" t="s">
        <v>710</v>
      </c>
      <c r="E775" s="212" t="s">
        <v>307</v>
      </c>
      <c r="F775" s="212" t="s">
        <v>308</v>
      </c>
      <c r="G775" s="212" t="s">
        <v>906</v>
      </c>
      <c r="H775" s="212" t="s">
        <v>167</v>
      </c>
      <c r="I775" s="213">
        <v>9483.4</v>
      </c>
      <c r="J775" s="204"/>
      <c r="K775" s="214" t="s">
        <v>292</v>
      </c>
      <c r="L775" s="78"/>
      <c r="M775" s="78"/>
      <c r="N775" s="78"/>
      <c r="O775" s="149"/>
    </row>
    <row r="776" spans="1:15" x14ac:dyDescent="0.35">
      <c r="A776" s="212" t="s">
        <v>966</v>
      </c>
      <c r="B776" s="212" t="s">
        <v>967</v>
      </c>
      <c r="C776" s="212" t="s">
        <v>709</v>
      </c>
      <c r="D776" s="212" t="s">
        <v>710</v>
      </c>
      <c r="E776" s="212" t="s">
        <v>307</v>
      </c>
      <c r="F776" s="212" t="s">
        <v>308</v>
      </c>
      <c r="G776" s="212" t="s">
        <v>901</v>
      </c>
      <c r="H776" s="212" t="s">
        <v>213</v>
      </c>
      <c r="I776" s="213">
        <v>9483.4</v>
      </c>
      <c r="J776" s="204"/>
      <c r="K776" s="214" t="s">
        <v>292</v>
      </c>
      <c r="L776" s="78"/>
      <c r="M776" s="78"/>
      <c r="N776" s="78"/>
      <c r="O776" s="149"/>
    </row>
    <row r="777" spans="1:15" x14ac:dyDescent="0.35">
      <c r="A777" s="212" t="s">
        <v>966</v>
      </c>
      <c r="B777" s="212" t="s">
        <v>967</v>
      </c>
      <c r="C777" s="212" t="s">
        <v>709</v>
      </c>
      <c r="D777" s="212" t="s">
        <v>710</v>
      </c>
      <c r="E777" s="212" t="s">
        <v>307</v>
      </c>
      <c r="F777" s="212" t="s">
        <v>308</v>
      </c>
      <c r="G777" s="212" t="s">
        <v>926</v>
      </c>
      <c r="H777" s="212" t="s">
        <v>927</v>
      </c>
      <c r="I777" s="213">
        <v>3960</v>
      </c>
      <c r="J777" s="204"/>
      <c r="K777" s="214" t="s">
        <v>292</v>
      </c>
      <c r="L777" s="78"/>
      <c r="M777" s="78"/>
      <c r="N777" s="78"/>
      <c r="O777" s="149"/>
    </row>
    <row r="778" spans="1:15" x14ac:dyDescent="0.35">
      <c r="A778" s="212" t="s">
        <v>966</v>
      </c>
      <c r="B778" s="212" t="s">
        <v>967</v>
      </c>
      <c r="C778" s="212" t="s">
        <v>709</v>
      </c>
      <c r="D778" s="212" t="s">
        <v>710</v>
      </c>
      <c r="E778" s="212" t="s">
        <v>307</v>
      </c>
      <c r="F778" s="212" t="s">
        <v>308</v>
      </c>
      <c r="G778" s="212" t="s">
        <v>940</v>
      </c>
      <c r="H778" s="212" t="s">
        <v>84</v>
      </c>
      <c r="I778" s="213">
        <v>7350</v>
      </c>
      <c r="J778" s="204"/>
      <c r="K778" s="214" t="s">
        <v>292</v>
      </c>
      <c r="L778" s="78"/>
      <c r="M778" s="78"/>
      <c r="N778" s="78"/>
      <c r="O778" s="149"/>
    </row>
    <row r="779" spans="1:15" x14ac:dyDescent="0.35">
      <c r="A779" s="212" t="s">
        <v>966</v>
      </c>
      <c r="B779" s="212" t="s">
        <v>967</v>
      </c>
      <c r="C779" s="212" t="s">
        <v>709</v>
      </c>
      <c r="D779" s="212" t="s">
        <v>710</v>
      </c>
      <c r="E779" s="212" t="s">
        <v>954</v>
      </c>
      <c r="F779" s="212" t="s">
        <v>955</v>
      </c>
      <c r="G779" s="212" t="s">
        <v>924</v>
      </c>
      <c r="H779" s="212" t="s">
        <v>245</v>
      </c>
      <c r="I779" s="213">
        <v>5500</v>
      </c>
      <c r="J779" s="204"/>
      <c r="K779" s="214" t="s">
        <v>292</v>
      </c>
      <c r="L779" s="78"/>
      <c r="M779" s="78"/>
      <c r="N779" s="78"/>
      <c r="O779" s="149"/>
    </row>
    <row r="780" spans="1:15" x14ac:dyDescent="0.35">
      <c r="A780" s="212" t="s">
        <v>966</v>
      </c>
      <c r="B780" s="212" t="s">
        <v>967</v>
      </c>
      <c r="C780" s="212" t="s">
        <v>709</v>
      </c>
      <c r="D780" s="212" t="s">
        <v>710</v>
      </c>
      <c r="E780" s="212" t="s">
        <v>954</v>
      </c>
      <c r="F780" s="212" t="s">
        <v>955</v>
      </c>
      <c r="G780" s="212" t="s">
        <v>901</v>
      </c>
      <c r="H780" s="212" t="s">
        <v>213</v>
      </c>
      <c r="I780" s="213">
        <v>4253</v>
      </c>
      <c r="J780" s="204"/>
      <c r="K780" s="214" t="s">
        <v>292</v>
      </c>
      <c r="L780" s="78"/>
      <c r="M780" s="78"/>
      <c r="N780" s="78"/>
      <c r="O780" s="149"/>
    </row>
    <row r="781" spans="1:15" x14ac:dyDescent="0.35">
      <c r="A781" s="212" t="s">
        <v>966</v>
      </c>
      <c r="B781" s="212" t="s">
        <v>967</v>
      </c>
      <c r="C781" s="212" t="s">
        <v>709</v>
      </c>
      <c r="D781" s="212" t="s">
        <v>710</v>
      </c>
      <c r="E781" s="212" t="s">
        <v>954</v>
      </c>
      <c r="F781" s="212" t="s">
        <v>955</v>
      </c>
      <c r="G781" s="212" t="s">
        <v>938</v>
      </c>
      <c r="H781" s="212" t="s">
        <v>939</v>
      </c>
      <c r="I781" s="213">
        <v>7604</v>
      </c>
      <c r="J781" s="204"/>
      <c r="K781" s="214" t="s">
        <v>292</v>
      </c>
      <c r="L781" s="78"/>
      <c r="M781" s="78"/>
      <c r="N781" s="78"/>
      <c r="O781" s="149"/>
    </row>
    <row r="782" spans="1:15" x14ac:dyDescent="0.35">
      <c r="A782" s="212" t="s">
        <v>966</v>
      </c>
      <c r="B782" s="212" t="s">
        <v>967</v>
      </c>
      <c r="C782" s="212" t="s">
        <v>709</v>
      </c>
      <c r="D782" s="212" t="s">
        <v>710</v>
      </c>
      <c r="E782" s="212" t="s">
        <v>956</v>
      </c>
      <c r="F782" s="212" t="s">
        <v>957</v>
      </c>
      <c r="G782" s="212" t="s">
        <v>554</v>
      </c>
      <c r="H782" s="212" t="s">
        <v>249</v>
      </c>
      <c r="I782" s="213">
        <v>12768</v>
      </c>
      <c r="J782" s="204"/>
      <c r="K782" s="214" t="s">
        <v>292</v>
      </c>
      <c r="L782" s="78"/>
      <c r="M782" s="78"/>
      <c r="N782" s="78"/>
      <c r="O782" s="149"/>
    </row>
    <row r="783" spans="1:15" x14ac:dyDescent="0.35">
      <c r="A783" s="212" t="s">
        <v>966</v>
      </c>
      <c r="B783" s="212" t="s">
        <v>967</v>
      </c>
      <c r="C783" s="212" t="s">
        <v>709</v>
      </c>
      <c r="D783" s="212" t="s">
        <v>710</v>
      </c>
      <c r="E783" s="212" t="s">
        <v>976</v>
      </c>
      <c r="F783" s="212" t="s">
        <v>977</v>
      </c>
      <c r="G783" s="212" t="s">
        <v>878</v>
      </c>
      <c r="H783" s="212" t="s">
        <v>879</v>
      </c>
      <c r="I783" s="213">
        <v>1500</v>
      </c>
      <c r="J783" s="204"/>
      <c r="K783" s="214" t="s">
        <v>292</v>
      </c>
      <c r="L783" s="78"/>
      <c r="M783" s="78"/>
      <c r="N783" s="78"/>
      <c r="O783" s="149"/>
    </row>
    <row r="784" spans="1:15" x14ac:dyDescent="0.35">
      <c r="A784" s="212" t="s">
        <v>966</v>
      </c>
      <c r="B784" s="212" t="s">
        <v>967</v>
      </c>
      <c r="C784" s="212" t="s">
        <v>709</v>
      </c>
      <c r="D784" s="212" t="s">
        <v>710</v>
      </c>
      <c r="E784" s="212" t="s">
        <v>976</v>
      </c>
      <c r="F784" s="212" t="s">
        <v>977</v>
      </c>
      <c r="G784" s="212" t="s">
        <v>920</v>
      </c>
      <c r="H784" s="212" t="s">
        <v>178</v>
      </c>
      <c r="I784" s="213">
        <v>4500</v>
      </c>
      <c r="J784" s="204"/>
      <c r="K784" s="214" t="s">
        <v>292</v>
      </c>
      <c r="L784" s="78"/>
      <c r="M784" s="78"/>
      <c r="N784" s="78"/>
      <c r="O784" s="149"/>
    </row>
    <row r="785" spans="1:15" x14ac:dyDescent="0.35">
      <c r="A785" s="212" t="s">
        <v>966</v>
      </c>
      <c r="B785" s="212" t="s">
        <v>967</v>
      </c>
      <c r="C785" s="212" t="s">
        <v>709</v>
      </c>
      <c r="D785" s="212" t="s">
        <v>710</v>
      </c>
      <c r="E785" s="212" t="s">
        <v>976</v>
      </c>
      <c r="F785" s="212" t="s">
        <v>977</v>
      </c>
      <c r="G785" s="212" t="s">
        <v>900</v>
      </c>
      <c r="H785" s="212" t="s">
        <v>238</v>
      </c>
      <c r="I785" s="213">
        <v>1500</v>
      </c>
      <c r="J785" s="204"/>
      <c r="K785" s="214" t="s">
        <v>292</v>
      </c>
      <c r="L785" s="78"/>
      <c r="M785" s="78"/>
      <c r="N785" s="78"/>
      <c r="O785" s="149"/>
    </row>
    <row r="786" spans="1:15" x14ac:dyDescent="0.35">
      <c r="A786" s="212" t="s">
        <v>966</v>
      </c>
      <c r="B786" s="212" t="s">
        <v>967</v>
      </c>
      <c r="C786" s="212" t="s">
        <v>709</v>
      </c>
      <c r="D786" s="212" t="s">
        <v>710</v>
      </c>
      <c r="E786" s="212" t="s">
        <v>976</v>
      </c>
      <c r="F786" s="212" t="s">
        <v>977</v>
      </c>
      <c r="G786" s="212" t="s">
        <v>662</v>
      </c>
      <c r="H786" s="212" t="s">
        <v>243</v>
      </c>
      <c r="I786" s="213">
        <v>7400</v>
      </c>
      <c r="J786" s="204"/>
      <c r="K786" s="214" t="s">
        <v>292</v>
      </c>
      <c r="L786" s="78"/>
      <c r="M786" s="78"/>
      <c r="N786" s="78"/>
      <c r="O786" s="149"/>
    </row>
    <row r="787" spans="1:15" x14ac:dyDescent="0.35">
      <c r="A787" s="212" t="s">
        <v>966</v>
      </c>
      <c r="B787" s="212" t="s">
        <v>967</v>
      </c>
      <c r="C787" s="212" t="s">
        <v>709</v>
      </c>
      <c r="D787" s="212" t="s">
        <v>710</v>
      </c>
      <c r="E787" s="212" t="s">
        <v>976</v>
      </c>
      <c r="F787" s="212" t="s">
        <v>977</v>
      </c>
      <c r="G787" s="212" t="s">
        <v>906</v>
      </c>
      <c r="H787" s="212" t="s">
        <v>167</v>
      </c>
      <c r="I787" s="213">
        <v>1850</v>
      </c>
      <c r="J787" s="204"/>
      <c r="K787" s="214" t="s">
        <v>292</v>
      </c>
      <c r="L787" s="78"/>
      <c r="M787" s="78"/>
      <c r="N787" s="78"/>
      <c r="O787" s="149"/>
    </row>
    <row r="788" spans="1:15" x14ac:dyDescent="0.35">
      <c r="A788" s="212" t="s">
        <v>966</v>
      </c>
      <c r="B788" s="212" t="s">
        <v>967</v>
      </c>
      <c r="C788" s="212" t="s">
        <v>709</v>
      </c>
      <c r="D788" s="212" t="s">
        <v>710</v>
      </c>
      <c r="E788" s="212" t="s">
        <v>976</v>
      </c>
      <c r="F788" s="212" t="s">
        <v>977</v>
      </c>
      <c r="G788" s="212" t="s">
        <v>890</v>
      </c>
      <c r="H788" s="212" t="s">
        <v>191</v>
      </c>
      <c r="I788" s="213">
        <v>6000</v>
      </c>
      <c r="J788" s="204"/>
      <c r="K788" s="214" t="s">
        <v>292</v>
      </c>
      <c r="L788" s="78"/>
      <c r="M788" s="78"/>
      <c r="N788" s="78"/>
      <c r="O788" s="149"/>
    </row>
    <row r="789" spans="1:15" x14ac:dyDescent="0.35">
      <c r="A789" s="212" t="s">
        <v>966</v>
      </c>
      <c r="B789" s="212" t="s">
        <v>967</v>
      </c>
      <c r="C789" s="212" t="s">
        <v>709</v>
      </c>
      <c r="D789" s="212" t="s">
        <v>710</v>
      </c>
      <c r="E789" s="212" t="s">
        <v>976</v>
      </c>
      <c r="F789" s="212" t="s">
        <v>977</v>
      </c>
      <c r="G789" s="212" t="s">
        <v>931</v>
      </c>
      <c r="H789" s="212" t="s">
        <v>197</v>
      </c>
      <c r="I789" s="213">
        <v>3000</v>
      </c>
      <c r="J789" s="204"/>
      <c r="K789" s="214" t="s">
        <v>292</v>
      </c>
      <c r="L789" s="78"/>
      <c r="M789" s="78"/>
      <c r="N789" s="78"/>
      <c r="O789" s="149"/>
    </row>
    <row r="790" spans="1:15" x14ac:dyDescent="0.35">
      <c r="A790" s="212" t="s">
        <v>966</v>
      </c>
      <c r="B790" s="212" t="s">
        <v>967</v>
      </c>
      <c r="C790" s="212" t="s">
        <v>709</v>
      </c>
      <c r="D790" s="212" t="s">
        <v>710</v>
      </c>
      <c r="E790" s="212" t="s">
        <v>976</v>
      </c>
      <c r="F790" s="212" t="s">
        <v>977</v>
      </c>
      <c r="G790" s="212" t="s">
        <v>565</v>
      </c>
      <c r="H790" s="212" t="s">
        <v>204</v>
      </c>
      <c r="I790" s="213">
        <v>3726</v>
      </c>
      <c r="J790" s="204"/>
      <c r="K790" s="214" t="s">
        <v>292</v>
      </c>
      <c r="L790" s="78"/>
      <c r="M790" s="78"/>
      <c r="N790" s="78"/>
      <c r="O790" s="149"/>
    </row>
    <row r="791" spans="1:15" x14ac:dyDescent="0.35">
      <c r="A791" s="212" t="s">
        <v>966</v>
      </c>
      <c r="B791" s="212" t="s">
        <v>967</v>
      </c>
      <c r="C791" s="212" t="s">
        <v>709</v>
      </c>
      <c r="D791" s="212" t="s">
        <v>710</v>
      </c>
      <c r="E791" s="212" t="s">
        <v>976</v>
      </c>
      <c r="F791" s="212" t="s">
        <v>977</v>
      </c>
      <c r="G791" s="212" t="s">
        <v>887</v>
      </c>
      <c r="H791" s="212" t="s">
        <v>91</v>
      </c>
      <c r="I791" s="213">
        <v>3091</v>
      </c>
      <c r="J791" s="204"/>
      <c r="K791" s="214" t="s">
        <v>292</v>
      </c>
      <c r="L791" s="78"/>
      <c r="M791" s="78"/>
      <c r="N791" s="78"/>
      <c r="O791" s="149"/>
    </row>
    <row r="792" spans="1:15" x14ac:dyDescent="0.35">
      <c r="A792" s="212" t="s">
        <v>966</v>
      </c>
      <c r="B792" s="212" t="s">
        <v>967</v>
      </c>
      <c r="C792" s="212" t="s">
        <v>709</v>
      </c>
      <c r="D792" s="212" t="s">
        <v>710</v>
      </c>
      <c r="E792" s="212" t="s">
        <v>976</v>
      </c>
      <c r="F792" s="212" t="s">
        <v>977</v>
      </c>
      <c r="G792" s="212" t="s">
        <v>891</v>
      </c>
      <c r="H792" s="212" t="s">
        <v>194</v>
      </c>
      <c r="I792" s="213">
        <v>5510</v>
      </c>
      <c r="J792" s="204"/>
      <c r="K792" s="214" t="s">
        <v>292</v>
      </c>
      <c r="L792" s="78"/>
      <c r="M792" s="78"/>
      <c r="N792" s="78"/>
      <c r="O792" s="149"/>
    </row>
    <row r="793" spans="1:15" x14ac:dyDescent="0.35">
      <c r="A793" s="212" t="s">
        <v>966</v>
      </c>
      <c r="B793" s="212" t="s">
        <v>967</v>
      </c>
      <c r="C793" s="212" t="s">
        <v>709</v>
      </c>
      <c r="D793" s="212" t="s">
        <v>710</v>
      </c>
      <c r="E793" s="212" t="s">
        <v>976</v>
      </c>
      <c r="F793" s="212" t="s">
        <v>977</v>
      </c>
      <c r="G793" s="212" t="s">
        <v>940</v>
      </c>
      <c r="H793" s="212" t="s">
        <v>84</v>
      </c>
      <c r="I793" s="213">
        <v>1500</v>
      </c>
      <c r="J793" s="204"/>
      <c r="K793" s="214" t="s">
        <v>292</v>
      </c>
      <c r="L793" s="78"/>
      <c r="M793" s="78"/>
      <c r="N793" s="78"/>
      <c r="O793" s="149"/>
    </row>
    <row r="794" spans="1:15" x14ac:dyDescent="0.35">
      <c r="A794" s="212" t="s">
        <v>966</v>
      </c>
      <c r="B794" s="212" t="s">
        <v>967</v>
      </c>
      <c r="C794" s="212" t="s">
        <v>709</v>
      </c>
      <c r="D794" s="212" t="s">
        <v>710</v>
      </c>
      <c r="E794" s="212" t="s">
        <v>964</v>
      </c>
      <c r="F794" s="212" t="s">
        <v>965</v>
      </c>
      <c r="G794" s="212" t="s">
        <v>908</v>
      </c>
      <c r="H794" s="212" t="s">
        <v>164</v>
      </c>
      <c r="I794" s="213">
        <v>6119.6</v>
      </c>
      <c r="J794" s="204"/>
      <c r="K794" s="214" t="s">
        <v>292</v>
      </c>
      <c r="L794" s="78"/>
      <c r="M794" s="78"/>
      <c r="N794" s="78"/>
      <c r="O794" s="149"/>
    </row>
    <row r="795" spans="1:15" x14ac:dyDescent="0.35">
      <c r="A795" s="212" t="s">
        <v>966</v>
      </c>
      <c r="B795" s="212" t="s">
        <v>967</v>
      </c>
      <c r="C795" s="212" t="s">
        <v>709</v>
      </c>
      <c r="D795" s="212" t="s">
        <v>710</v>
      </c>
      <c r="E795" s="212" t="s">
        <v>964</v>
      </c>
      <c r="F795" s="212" t="s">
        <v>965</v>
      </c>
      <c r="G795" s="212" t="s">
        <v>915</v>
      </c>
      <c r="H795" s="212" t="s">
        <v>916</v>
      </c>
      <c r="I795" s="213">
        <v>39798</v>
      </c>
      <c r="J795" s="204"/>
      <c r="K795" s="214" t="s">
        <v>292</v>
      </c>
      <c r="L795" s="78"/>
      <c r="M795" s="78"/>
      <c r="N795" s="78"/>
      <c r="O795" s="149"/>
    </row>
    <row r="796" spans="1:15" x14ac:dyDescent="0.35">
      <c r="A796" s="212" t="s">
        <v>966</v>
      </c>
      <c r="B796" s="212" t="s">
        <v>967</v>
      </c>
      <c r="C796" s="212" t="s">
        <v>709</v>
      </c>
      <c r="D796" s="212" t="s">
        <v>710</v>
      </c>
      <c r="E796" s="212" t="s">
        <v>964</v>
      </c>
      <c r="F796" s="212" t="s">
        <v>965</v>
      </c>
      <c r="G796" s="212" t="s">
        <v>878</v>
      </c>
      <c r="H796" s="212" t="s">
        <v>879</v>
      </c>
      <c r="I796" s="213">
        <v>2147.6</v>
      </c>
      <c r="J796" s="204"/>
      <c r="K796" s="214" t="s">
        <v>292</v>
      </c>
      <c r="L796" s="78"/>
      <c r="M796" s="78"/>
      <c r="N796" s="78"/>
      <c r="O796" s="149"/>
    </row>
    <row r="797" spans="1:15" x14ac:dyDescent="0.35">
      <c r="A797" s="212" t="s">
        <v>966</v>
      </c>
      <c r="B797" s="212" t="s">
        <v>967</v>
      </c>
      <c r="C797" s="212" t="s">
        <v>709</v>
      </c>
      <c r="D797" s="212" t="s">
        <v>710</v>
      </c>
      <c r="E797" s="212" t="s">
        <v>964</v>
      </c>
      <c r="F797" s="212" t="s">
        <v>965</v>
      </c>
      <c r="G797" s="212" t="s">
        <v>880</v>
      </c>
      <c r="H797" s="212" t="s">
        <v>136</v>
      </c>
      <c r="I797" s="213">
        <v>2776</v>
      </c>
      <c r="J797" s="204"/>
      <c r="K797" s="214" t="s">
        <v>292</v>
      </c>
      <c r="L797" s="78"/>
      <c r="M797" s="78"/>
      <c r="N797" s="78"/>
      <c r="O797" s="149"/>
    </row>
    <row r="798" spans="1:15" x14ac:dyDescent="0.35">
      <c r="A798" s="212" t="s">
        <v>966</v>
      </c>
      <c r="B798" s="212" t="s">
        <v>967</v>
      </c>
      <c r="C798" s="212" t="s">
        <v>709</v>
      </c>
      <c r="D798" s="212" t="s">
        <v>710</v>
      </c>
      <c r="E798" s="212" t="s">
        <v>964</v>
      </c>
      <c r="F798" s="212" t="s">
        <v>965</v>
      </c>
      <c r="G798" s="212" t="s">
        <v>881</v>
      </c>
      <c r="H798" s="212" t="s">
        <v>182</v>
      </c>
      <c r="I798" s="213">
        <v>53315</v>
      </c>
      <c r="J798" s="204"/>
      <c r="K798" s="214" t="s">
        <v>292</v>
      </c>
      <c r="L798" s="78"/>
      <c r="M798" s="78"/>
      <c r="N798" s="78"/>
      <c r="O798" s="149"/>
    </row>
    <row r="799" spans="1:15" x14ac:dyDescent="0.35">
      <c r="A799" s="212" t="s">
        <v>966</v>
      </c>
      <c r="B799" s="212" t="s">
        <v>967</v>
      </c>
      <c r="C799" s="212" t="s">
        <v>709</v>
      </c>
      <c r="D799" s="212" t="s">
        <v>710</v>
      </c>
      <c r="E799" s="212" t="s">
        <v>964</v>
      </c>
      <c r="F799" s="212" t="s">
        <v>965</v>
      </c>
      <c r="G799" s="212" t="s">
        <v>882</v>
      </c>
      <c r="H799" s="212" t="s">
        <v>186</v>
      </c>
      <c r="I799" s="213">
        <v>210.4</v>
      </c>
      <c r="J799" s="204"/>
      <c r="K799" s="214" t="s">
        <v>292</v>
      </c>
      <c r="L799" s="78"/>
      <c r="M799" s="78"/>
      <c r="N799" s="78"/>
      <c r="O799" s="149"/>
    </row>
    <row r="800" spans="1:15" x14ac:dyDescent="0.35">
      <c r="A800" s="212" t="s">
        <v>966</v>
      </c>
      <c r="B800" s="212" t="s">
        <v>967</v>
      </c>
      <c r="C800" s="212" t="s">
        <v>709</v>
      </c>
      <c r="D800" s="212" t="s">
        <v>710</v>
      </c>
      <c r="E800" s="212" t="s">
        <v>964</v>
      </c>
      <c r="F800" s="212" t="s">
        <v>965</v>
      </c>
      <c r="G800" s="212" t="s">
        <v>883</v>
      </c>
      <c r="H800" s="212" t="s">
        <v>134</v>
      </c>
      <c r="I800" s="213">
        <v>4452.5</v>
      </c>
      <c r="J800" s="204"/>
      <c r="K800" s="214" t="s">
        <v>292</v>
      </c>
      <c r="L800" s="78"/>
      <c r="M800" s="78"/>
      <c r="N800" s="78"/>
      <c r="O800" s="149"/>
    </row>
    <row r="801" spans="1:15" x14ac:dyDescent="0.35">
      <c r="A801" s="212" t="s">
        <v>966</v>
      </c>
      <c r="B801" s="212" t="s">
        <v>967</v>
      </c>
      <c r="C801" s="212" t="s">
        <v>709</v>
      </c>
      <c r="D801" s="212" t="s">
        <v>710</v>
      </c>
      <c r="E801" s="212" t="s">
        <v>964</v>
      </c>
      <c r="F801" s="212" t="s">
        <v>965</v>
      </c>
      <c r="G801" s="212" t="s">
        <v>900</v>
      </c>
      <c r="H801" s="212" t="s">
        <v>238</v>
      </c>
      <c r="I801" s="213">
        <v>3960</v>
      </c>
      <c r="J801" s="204"/>
      <c r="K801" s="214" t="s">
        <v>292</v>
      </c>
      <c r="L801" s="78"/>
      <c r="M801" s="78"/>
      <c r="N801" s="78"/>
      <c r="O801" s="149"/>
    </row>
    <row r="802" spans="1:15" x14ac:dyDescent="0.35">
      <c r="A802" s="212" t="s">
        <v>966</v>
      </c>
      <c r="B802" s="212" t="s">
        <v>967</v>
      </c>
      <c r="C802" s="212" t="s">
        <v>709</v>
      </c>
      <c r="D802" s="212" t="s">
        <v>710</v>
      </c>
      <c r="E802" s="212" t="s">
        <v>964</v>
      </c>
      <c r="F802" s="212" t="s">
        <v>965</v>
      </c>
      <c r="G802" s="212" t="s">
        <v>924</v>
      </c>
      <c r="H802" s="212" t="s">
        <v>245</v>
      </c>
      <c r="I802" s="213">
        <v>5670.4</v>
      </c>
      <c r="J802" s="204"/>
      <c r="K802" s="214" t="s">
        <v>292</v>
      </c>
      <c r="L802" s="78"/>
      <c r="M802" s="78"/>
      <c r="N802" s="78"/>
      <c r="O802" s="149"/>
    </row>
    <row r="803" spans="1:15" x14ac:dyDescent="0.35">
      <c r="A803" s="212" t="s">
        <v>966</v>
      </c>
      <c r="B803" s="212" t="s">
        <v>967</v>
      </c>
      <c r="C803" s="212" t="s">
        <v>709</v>
      </c>
      <c r="D803" s="212" t="s">
        <v>710</v>
      </c>
      <c r="E803" s="212" t="s">
        <v>964</v>
      </c>
      <c r="F803" s="212" t="s">
        <v>965</v>
      </c>
      <c r="G803" s="212" t="s">
        <v>925</v>
      </c>
      <c r="H803" s="212" t="s">
        <v>104</v>
      </c>
      <c r="I803" s="213">
        <v>32900</v>
      </c>
      <c r="J803" s="213">
        <v>26637</v>
      </c>
      <c r="K803" s="214" t="s">
        <v>292</v>
      </c>
      <c r="L803" s="78"/>
      <c r="M803" s="78"/>
      <c r="N803" s="78"/>
      <c r="O803" s="149" t="s">
        <v>978</v>
      </c>
    </row>
    <row r="804" spans="1:15" x14ac:dyDescent="0.35">
      <c r="A804" s="212" t="s">
        <v>966</v>
      </c>
      <c r="B804" s="212" t="s">
        <v>967</v>
      </c>
      <c r="C804" s="212" t="s">
        <v>709</v>
      </c>
      <c r="D804" s="212" t="s">
        <v>710</v>
      </c>
      <c r="E804" s="212" t="s">
        <v>964</v>
      </c>
      <c r="F804" s="212" t="s">
        <v>965</v>
      </c>
      <c r="G804" s="212" t="s">
        <v>906</v>
      </c>
      <c r="H804" s="212" t="s">
        <v>167</v>
      </c>
      <c r="I804" s="213">
        <v>3960</v>
      </c>
      <c r="J804" s="204"/>
      <c r="K804" s="214" t="s">
        <v>292</v>
      </c>
      <c r="L804" s="78"/>
      <c r="M804" s="78"/>
      <c r="N804" s="78"/>
      <c r="O804" s="149"/>
    </row>
    <row r="805" spans="1:15" x14ac:dyDescent="0.35">
      <c r="A805" s="212" t="s">
        <v>966</v>
      </c>
      <c r="B805" s="212" t="s">
        <v>967</v>
      </c>
      <c r="C805" s="212" t="s">
        <v>709</v>
      </c>
      <c r="D805" s="212" t="s">
        <v>710</v>
      </c>
      <c r="E805" s="212" t="s">
        <v>964</v>
      </c>
      <c r="F805" s="212" t="s">
        <v>965</v>
      </c>
      <c r="G805" s="212" t="s">
        <v>901</v>
      </c>
      <c r="H805" s="212" t="s">
        <v>213</v>
      </c>
      <c r="I805" s="213">
        <v>21986</v>
      </c>
      <c r="J805" s="204"/>
      <c r="K805" s="214" t="s">
        <v>292</v>
      </c>
      <c r="L805" s="78"/>
      <c r="M805" s="78"/>
      <c r="N805" s="78"/>
      <c r="O805" s="149"/>
    </row>
    <row r="806" spans="1:15" x14ac:dyDescent="0.35">
      <c r="A806" s="212" t="s">
        <v>966</v>
      </c>
      <c r="B806" s="212" t="s">
        <v>967</v>
      </c>
      <c r="C806" s="212" t="s">
        <v>709</v>
      </c>
      <c r="D806" s="212" t="s">
        <v>710</v>
      </c>
      <c r="E806" s="212" t="s">
        <v>964</v>
      </c>
      <c r="F806" s="212" t="s">
        <v>965</v>
      </c>
      <c r="G806" s="212" t="s">
        <v>931</v>
      </c>
      <c r="H806" s="212" t="s">
        <v>197</v>
      </c>
      <c r="I806" s="213">
        <v>7105</v>
      </c>
      <c r="J806" s="204"/>
      <c r="K806" s="214" t="s">
        <v>292</v>
      </c>
      <c r="L806" s="78"/>
      <c r="M806" s="78"/>
      <c r="N806" s="78"/>
      <c r="O806" s="149"/>
    </row>
    <row r="807" spans="1:15" x14ac:dyDescent="0.35">
      <c r="A807" s="212" t="s">
        <v>966</v>
      </c>
      <c r="B807" s="212" t="s">
        <v>967</v>
      </c>
      <c r="C807" s="212" t="s">
        <v>709</v>
      </c>
      <c r="D807" s="212" t="s">
        <v>710</v>
      </c>
      <c r="E807" s="212" t="s">
        <v>964</v>
      </c>
      <c r="F807" s="212" t="s">
        <v>965</v>
      </c>
      <c r="G807" s="212" t="s">
        <v>565</v>
      </c>
      <c r="H807" s="212" t="s">
        <v>204</v>
      </c>
      <c r="I807" s="213">
        <v>1650</v>
      </c>
      <c r="J807" s="204"/>
      <c r="K807" s="214" t="s">
        <v>292</v>
      </c>
      <c r="L807" s="78"/>
      <c r="M807" s="78"/>
      <c r="N807" s="78"/>
      <c r="O807" s="149"/>
    </row>
    <row r="808" spans="1:15" x14ac:dyDescent="0.35">
      <c r="A808" s="212" t="s">
        <v>966</v>
      </c>
      <c r="B808" s="212" t="s">
        <v>967</v>
      </c>
      <c r="C808" s="212" t="s">
        <v>709</v>
      </c>
      <c r="D808" s="212" t="s">
        <v>710</v>
      </c>
      <c r="E808" s="212" t="s">
        <v>964</v>
      </c>
      <c r="F808" s="212" t="s">
        <v>965</v>
      </c>
      <c r="G808" s="212" t="s">
        <v>888</v>
      </c>
      <c r="H808" s="212" t="s">
        <v>208</v>
      </c>
      <c r="I808" s="213">
        <v>3960</v>
      </c>
      <c r="J808" s="204"/>
      <c r="K808" s="214" t="s">
        <v>292</v>
      </c>
      <c r="L808" s="78"/>
      <c r="M808" s="78"/>
      <c r="N808" s="78"/>
      <c r="O808" s="149"/>
    </row>
    <row r="809" spans="1:15" x14ac:dyDescent="0.35">
      <c r="A809" s="212" t="s">
        <v>966</v>
      </c>
      <c r="B809" s="212" t="s">
        <v>967</v>
      </c>
      <c r="C809" s="212" t="s">
        <v>709</v>
      </c>
      <c r="D809" s="212" t="s">
        <v>710</v>
      </c>
      <c r="E809" s="212" t="s">
        <v>964</v>
      </c>
      <c r="F809" s="212" t="s">
        <v>965</v>
      </c>
      <c r="G809" s="212" t="s">
        <v>891</v>
      </c>
      <c r="H809" s="212" t="s">
        <v>194</v>
      </c>
      <c r="I809" s="213">
        <v>27690.36</v>
      </c>
      <c r="J809" s="204"/>
      <c r="K809" s="214" t="s">
        <v>292</v>
      </c>
      <c r="L809" s="78"/>
      <c r="M809" s="78"/>
      <c r="N809" s="78"/>
      <c r="O809" s="149"/>
    </row>
    <row r="810" spans="1:15" x14ac:dyDescent="0.35">
      <c r="A810" s="212" t="s">
        <v>966</v>
      </c>
      <c r="B810" s="212" t="s">
        <v>967</v>
      </c>
      <c r="C810" s="212" t="s">
        <v>709</v>
      </c>
      <c r="D810" s="212" t="s">
        <v>710</v>
      </c>
      <c r="E810" s="212" t="s">
        <v>964</v>
      </c>
      <c r="F810" s="212" t="s">
        <v>965</v>
      </c>
      <c r="G810" s="212" t="s">
        <v>889</v>
      </c>
      <c r="H810" s="212" t="s">
        <v>236</v>
      </c>
      <c r="I810" s="213">
        <v>42781.8</v>
      </c>
      <c r="J810" s="204"/>
      <c r="K810" s="214" t="s">
        <v>292</v>
      </c>
      <c r="L810" s="78"/>
      <c r="M810" s="78"/>
      <c r="N810" s="78"/>
      <c r="O810" s="149"/>
    </row>
    <row r="811" spans="1:15" x14ac:dyDescent="0.35">
      <c r="A811" s="212" t="s">
        <v>966</v>
      </c>
      <c r="B811" s="212" t="s">
        <v>967</v>
      </c>
      <c r="C811" s="212" t="s">
        <v>709</v>
      </c>
      <c r="D811" s="212" t="s">
        <v>710</v>
      </c>
      <c r="E811" s="212" t="s">
        <v>964</v>
      </c>
      <c r="F811" s="212" t="s">
        <v>965</v>
      </c>
      <c r="G811" s="212" t="s">
        <v>554</v>
      </c>
      <c r="H811" s="212" t="s">
        <v>249</v>
      </c>
      <c r="I811" s="213">
        <v>5940</v>
      </c>
      <c r="J811" s="204"/>
      <c r="K811" s="214" t="s">
        <v>292</v>
      </c>
      <c r="L811" s="78"/>
      <c r="M811" s="78"/>
      <c r="N811" s="78"/>
      <c r="O811" s="149"/>
    </row>
    <row r="812" spans="1:15" x14ac:dyDescent="0.35">
      <c r="A812" s="212" t="s">
        <v>966</v>
      </c>
      <c r="B812" s="212" t="s">
        <v>967</v>
      </c>
      <c r="C812" s="212" t="s">
        <v>709</v>
      </c>
      <c r="D812" s="212" t="s">
        <v>710</v>
      </c>
      <c r="E812" s="212" t="s">
        <v>964</v>
      </c>
      <c r="F812" s="212" t="s">
        <v>965</v>
      </c>
      <c r="G812" s="212" t="s">
        <v>940</v>
      </c>
      <c r="H812" s="212" t="s">
        <v>84</v>
      </c>
      <c r="I812" s="213">
        <v>10808.4</v>
      </c>
      <c r="J812" s="204"/>
      <c r="K812" s="214" t="s">
        <v>292</v>
      </c>
      <c r="L812" s="78"/>
      <c r="M812" s="78"/>
      <c r="N812" s="78"/>
      <c r="O812" s="149"/>
    </row>
    <row r="813" spans="1:15" x14ac:dyDescent="0.35">
      <c r="A813" s="212" t="s">
        <v>966</v>
      </c>
      <c r="B813" s="212" t="s">
        <v>967</v>
      </c>
      <c r="C813" s="212" t="s">
        <v>709</v>
      </c>
      <c r="D813" s="212" t="s">
        <v>710</v>
      </c>
      <c r="E813" s="212" t="s">
        <v>626</v>
      </c>
      <c r="F813" s="212" t="s">
        <v>627</v>
      </c>
      <c r="G813" s="212" t="s">
        <v>81</v>
      </c>
      <c r="H813" s="212" t="s">
        <v>328</v>
      </c>
      <c r="I813" s="213">
        <v>45682.63</v>
      </c>
      <c r="J813" s="204"/>
      <c r="K813" s="214" t="s">
        <v>292</v>
      </c>
      <c r="L813" s="78"/>
      <c r="M813" s="78"/>
      <c r="N813" s="78"/>
      <c r="O813" s="149"/>
    </row>
    <row r="814" spans="1:15" x14ac:dyDescent="0.35">
      <c r="A814" s="212" t="s">
        <v>966</v>
      </c>
      <c r="B814" s="212" t="s">
        <v>967</v>
      </c>
      <c r="C814" s="212" t="s">
        <v>709</v>
      </c>
      <c r="D814" s="212" t="s">
        <v>710</v>
      </c>
      <c r="E814" s="212" t="s">
        <v>626</v>
      </c>
      <c r="F814" s="212" t="s">
        <v>627</v>
      </c>
      <c r="G814" s="212" t="s">
        <v>948</v>
      </c>
      <c r="H814" s="212" t="s">
        <v>949</v>
      </c>
      <c r="I814" s="213">
        <v>69.72</v>
      </c>
      <c r="J814" s="204"/>
      <c r="K814" s="214" t="s">
        <v>292</v>
      </c>
      <c r="L814" s="78"/>
      <c r="M814" s="78"/>
      <c r="N814" s="78"/>
      <c r="O814" s="149"/>
    </row>
    <row r="815" spans="1:15" x14ac:dyDescent="0.35">
      <c r="A815" s="212" t="s">
        <v>966</v>
      </c>
      <c r="B815" s="212" t="s">
        <v>967</v>
      </c>
      <c r="C815" s="212" t="s">
        <v>709</v>
      </c>
      <c r="D815" s="212" t="s">
        <v>710</v>
      </c>
      <c r="E815" s="212" t="s">
        <v>626</v>
      </c>
      <c r="F815" s="212" t="s">
        <v>627</v>
      </c>
      <c r="G815" s="212" t="s">
        <v>947</v>
      </c>
      <c r="H815" s="212" t="s">
        <v>161</v>
      </c>
      <c r="I815" s="213">
        <v>3832.21</v>
      </c>
      <c r="J815" s="204"/>
      <c r="K815" s="214" t="s">
        <v>292</v>
      </c>
      <c r="L815" s="78"/>
      <c r="M815" s="78"/>
      <c r="N815" s="78"/>
      <c r="O815" s="149"/>
    </row>
    <row r="816" spans="1:15" x14ac:dyDescent="0.35">
      <c r="A816" s="212" t="s">
        <v>966</v>
      </c>
      <c r="B816" s="212" t="s">
        <v>967</v>
      </c>
      <c r="C816" s="212" t="s">
        <v>709</v>
      </c>
      <c r="D816" s="212" t="s">
        <v>710</v>
      </c>
      <c r="E816" s="212" t="s">
        <v>626</v>
      </c>
      <c r="F816" s="212" t="s">
        <v>627</v>
      </c>
      <c r="G816" s="212" t="s">
        <v>907</v>
      </c>
      <c r="H816" s="212" t="s">
        <v>158</v>
      </c>
      <c r="I816" s="213">
        <v>2402.54</v>
      </c>
      <c r="J816" s="204"/>
      <c r="K816" s="214" t="s">
        <v>292</v>
      </c>
      <c r="L816" s="78"/>
      <c r="M816" s="78"/>
      <c r="N816" s="78"/>
      <c r="O816" s="149"/>
    </row>
    <row r="817" spans="1:15" x14ac:dyDescent="0.35">
      <c r="A817" s="212" t="s">
        <v>966</v>
      </c>
      <c r="B817" s="212" t="s">
        <v>967</v>
      </c>
      <c r="C817" s="212" t="s">
        <v>709</v>
      </c>
      <c r="D817" s="212" t="s">
        <v>710</v>
      </c>
      <c r="E817" s="212" t="s">
        <v>626</v>
      </c>
      <c r="F817" s="212" t="s">
        <v>627</v>
      </c>
      <c r="G817" s="212" t="s">
        <v>908</v>
      </c>
      <c r="H817" s="212" t="s">
        <v>164</v>
      </c>
      <c r="I817" s="213">
        <v>3254.4</v>
      </c>
      <c r="J817" s="204"/>
      <c r="K817" s="214" t="s">
        <v>292</v>
      </c>
      <c r="L817" s="78"/>
      <c r="M817" s="78"/>
      <c r="N817" s="78"/>
      <c r="O817" s="149"/>
    </row>
    <row r="818" spans="1:15" x14ac:dyDescent="0.35">
      <c r="A818" s="212" t="s">
        <v>966</v>
      </c>
      <c r="B818" s="212" t="s">
        <v>967</v>
      </c>
      <c r="C818" s="212" t="s">
        <v>709</v>
      </c>
      <c r="D818" s="212" t="s">
        <v>710</v>
      </c>
      <c r="E818" s="212" t="s">
        <v>626</v>
      </c>
      <c r="F818" s="212" t="s">
        <v>627</v>
      </c>
      <c r="G818" s="212" t="s">
        <v>909</v>
      </c>
      <c r="H818" s="212" t="s">
        <v>910</v>
      </c>
      <c r="I818" s="213">
        <v>1029.5999999999999</v>
      </c>
      <c r="J818" s="204"/>
      <c r="K818" s="214" t="s">
        <v>292</v>
      </c>
      <c r="L818" s="78"/>
      <c r="M818" s="78"/>
      <c r="N818" s="78"/>
      <c r="O818" s="149"/>
    </row>
    <row r="819" spans="1:15" x14ac:dyDescent="0.35">
      <c r="A819" s="212" t="s">
        <v>966</v>
      </c>
      <c r="B819" s="212" t="s">
        <v>967</v>
      </c>
      <c r="C819" s="212" t="s">
        <v>709</v>
      </c>
      <c r="D819" s="212" t="s">
        <v>710</v>
      </c>
      <c r="E819" s="212" t="s">
        <v>626</v>
      </c>
      <c r="F819" s="212" t="s">
        <v>627</v>
      </c>
      <c r="G819" s="212" t="s">
        <v>913</v>
      </c>
      <c r="H819" s="212" t="s">
        <v>914</v>
      </c>
      <c r="I819" s="213">
        <v>2611.7600000000002</v>
      </c>
      <c r="J819" s="204"/>
      <c r="K819" s="214" t="s">
        <v>292</v>
      </c>
      <c r="L819" s="78"/>
      <c r="M819" s="78"/>
      <c r="N819" s="78"/>
      <c r="O819" s="149"/>
    </row>
    <row r="820" spans="1:15" x14ac:dyDescent="0.35">
      <c r="A820" s="212" t="s">
        <v>966</v>
      </c>
      <c r="B820" s="212" t="s">
        <v>967</v>
      </c>
      <c r="C820" s="212" t="s">
        <v>709</v>
      </c>
      <c r="D820" s="212" t="s">
        <v>710</v>
      </c>
      <c r="E820" s="212" t="s">
        <v>626</v>
      </c>
      <c r="F820" s="212" t="s">
        <v>627</v>
      </c>
      <c r="G820" s="212" t="s">
        <v>915</v>
      </c>
      <c r="H820" s="212" t="s">
        <v>916</v>
      </c>
      <c r="I820" s="213">
        <v>1377.91</v>
      </c>
      <c r="J820" s="204"/>
      <c r="K820" s="214" t="s">
        <v>292</v>
      </c>
      <c r="L820" s="78"/>
      <c r="M820" s="78"/>
      <c r="N820" s="78"/>
      <c r="O820" s="149"/>
    </row>
    <row r="821" spans="1:15" x14ac:dyDescent="0.35">
      <c r="A821" s="212" t="s">
        <v>966</v>
      </c>
      <c r="B821" s="212" t="s">
        <v>967</v>
      </c>
      <c r="C821" s="212" t="s">
        <v>709</v>
      </c>
      <c r="D821" s="212" t="s">
        <v>710</v>
      </c>
      <c r="E821" s="212" t="s">
        <v>626</v>
      </c>
      <c r="F821" s="212" t="s">
        <v>627</v>
      </c>
      <c r="G821" s="212" t="s">
        <v>878</v>
      </c>
      <c r="H821" s="212" t="s">
        <v>879</v>
      </c>
      <c r="I821" s="213">
        <v>2474.2399999999998</v>
      </c>
      <c r="J821" s="204"/>
      <c r="K821" s="214" t="s">
        <v>292</v>
      </c>
      <c r="L821" s="78"/>
      <c r="M821" s="78"/>
      <c r="N821" s="78"/>
      <c r="O821" s="149"/>
    </row>
    <row r="822" spans="1:15" x14ac:dyDescent="0.35">
      <c r="A822" s="212" t="s">
        <v>966</v>
      </c>
      <c r="B822" s="212" t="s">
        <v>967</v>
      </c>
      <c r="C822" s="212" t="s">
        <v>709</v>
      </c>
      <c r="D822" s="212" t="s">
        <v>710</v>
      </c>
      <c r="E822" s="212" t="s">
        <v>626</v>
      </c>
      <c r="F822" s="212" t="s">
        <v>627</v>
      </c>
      <c r="G822" s="212" t="s">
        <v>917</v>
      </c>
      <c r="H822" s="212" t="s">
        <v>918</v>
      </c>
      <c r="I822" s="213">
        <v>2356.2399999999998</v>
      </c>
      <c r="J822" s="204"/>
      <c r="K822" s="214" t="s">
        <v>292</v>
      </c>
      <c r="L822" s="78"/>
      <c r="M822" s="78"/>
      <c r="N822" s="78"/>
      <c r="O822" s="149"/>
    </row>
    <row r="823" spans="1:15" x14ac:dyDescent="0.35">
      <c r="A823" s="212" t="s">
        <v>966</v>
      </c>
      <c r="B823" s="212" t="s">
        <v>967</v>
      </c>
      <c r="C823" s="212" t="s">
        <v>709</v>
      </c>
      <c r="D823" s="212" t="s">
        <v>710</v>
      </c>
      <c r="E823" s="212" t="s">
        <v>626</v>
      </c>
      <c r="F823" s="212" t="s">
        <v>627</v>
      </c>
      <c r="G823" s="212" t="s">
        <v>919</v>
      </c>
      <c r="H823" s="212" t="s">
        <v>180</v>
      </c>
      <c r="I823" s="213">
        <v>3785.8</v>
      </c>
      <c r="J823" s="204"/>
      <c r="K823" s="214" t="s">
        <v>292</v>
      </c>
      <c r="L823" s="78"/>
      <c r="M823" s="78"/>
      <c r="N823" s="78"/>
      <c r="O823" s="149"/>
    </row>
    <row r="824" spans="1:15" x14ac:dyDescent="0.35">
      <c r="A824" s="212" t="s">
        <v>966</v>
      </c>
      <c r="B824" s="212" t="s">
        <v>967</v>
      </c>
      <c r="C824" s="212" t="s">
        <v>709</v>
      </c>
      <c r="D824" s="212" t="s">
        <v>710</v>
      </c>
      <c r="E824" s="212" t="s">
        <v>626</v>
      </c>
      <c r="F824" s="212" t="s">
        <v>627</v>
      </c>
      <c r="G824" s="212" t="s">
        <v>920</v>
      </c>
      <c r="H824" s="212" t="s">
        <v>178</v>
      </c>
      <c r="I824" s="213">
        <v>3044.29</v>
      </c>
      <c r="J824" s="204"/>
      <c r="K824" s="214" t="s">
        <v>292</v>
      </c>
      <c r="L824" s="78"/>
      <c r="M824" s="78"/>
      <c r="N824" s="78"/>
      <c r="O824" s="149"/>
    </row>
    <row r="825" spans="1:15" x14ac:dyDescent="0.35">
      <c r="A825" s="212" t="s">
        <v>966</v>
      </c>
      <c r="B825" s="212" t="s">
        <v>967</v>
      </c>
      <c r="C825" s="212" t="s">
        <v>709</v>
      </c>
      <c r="D825" s="212" t="s">
        <v>710</v>
      </c>
      <c r="E825" s="212" t="s">
        <v>626</v>
      </c>
      <c r="F825" s="212" t="s">
        <v>627</v>
      </c>
      <c r="G825" s="212" t="s">
        <v>880</v>
      </c>
      <c r="H825" s="212" t="s">
        <v>136</v>
      </c>
      <c r="I825" s="213">
        <v>8849.48</v>
      </c>
      <c r="J825" s="204"/>
      <c r="K825" s="214" t="s">
        <v>292</v>
      </c>
      <c r="L825" s="78"/>
      <c r="M825" s="78"/>
      <c r="N825" s="78"/>
      <c r="O825" s="149"/>
    </row>
    <row r="826" spans="1:15" x14ac:dyDescent="0.35">
      <c r="A826" s="212" t="s">
        <v>966</v>
      </c>
      <c r="B826" s="212" t="s">
        <v>967</v>
      </c>
      <c r="C826" s="212" t="s">
        <v>709</v>
      </c>
      <c r="D826" s="212" t="s">
        <v>710</v>
      </c>
      <c r="E826" s="212" t="s">
        <v>626</v>
      </c>
      <c r="F826" s="212" t="s">
        <v>627</v>
      </c>
      <c r="G826" s="212" t="s">
        <v>881</v>
      </c>
      <c r="H826" s="212" t="s">
        <v>182</v>
      </c>
      <c r="I826" s="213">
        <v>2590.3000000000002</v>
      </c>
      <c r="J826" s="204"/>
      <c r="K826" s="214" t="s">
        <v>292</v>
      </c>
      <c r="L826" s="78"/>
      <c r="M826" s="78"/>
      <c r="N826" s="78"/>
      <c r="O826" s="149"/>
    </row>
    <row r="827" spans="1:15" x14ac:dyDescent="0.35">
      <c r="A827" s="212" t="s">
        <v>966</v>
      </c>
      <c r="B827" s="212" t="s">
        <v>967</v>
      </c>
      <c r="C827" s="212" t="s">
        <v>709</v>
      </c>
      <c r="D827" s="212" t="s">
        <v>710</v>
      </c>
      <c r="E827" s="212" t="s">
        <v>626</v>
      </c>
      <c r="F827" s="212" t="s">
        <v>627</v>
      </c>
      <c r="G827" s="212" t="s">
        <v>921</v>
      </c>
      <c r="H827" s="212" t="s">
        <v>184</v>
      </c>
      <c r="I827" s="213">
        <v>5848</v>
      </c>
      <c r="J827" s="204"/>
      <c r="K827" s="214" t="s">
        <v>292</v>
      </c>
      <c r="L827" s="78"/>
      <c r="M827" s="78"/>
      <c r="N827" s="78"/>
      <c r="O827" s="149"/>
    </row>
    <row r="828" spans="1:15" x14ac:dyDescent="0.35">
      <c r="A828" s="212" t="s">
        <v>966</v>
      </c>
      <c r="B828" s="212" t="s">
        <v>967</v>
      </c>
      <c r="C828" s="212" t="s">
        <v>709</v>
      </c>
      <c r="D828" s="212" t="s">
        <v>710</v>
      </c>
      <c r="E828" s="212" t="s">
        <v>626</v>
      </c>
      <c r="F828" s="212" t="s">
        <v>627</v>
      </c>
      <c r="G828" s="212" t="s">
        <v>882</v>
      </c>
      <c r="H828" s="212" t="s">
        <v>186</v>
      </c>
      <c r="I828" s="213">
        <v>4501.95</v>
      </c>
      <c r="J828" s="204"/>
      <c r="K828" s="214" t="s">
        <v>292</v>
      </c>
      <c r="L828" s="78"/>
      <c r="M828" s="78"/>
      <c r="N828" s="78"/>
      <c r="O828" s="149"/>
    </row>
    <row r="829" spans="1:15" x14ac:dyDescent="0.35">
      <c r="A829" s="212" t="s">
        <v>966</v>
      </c>
      <c r="B829" s="212" t="s">
        <v>967</v>
      </c>
      <c r="C829" s="212" t="s">
        <v>709</v>
      </c>
      <c r="D829" s="212" t="s">
        <v>710</v>
      </c>
      <c r="E829" s="212" t="s">
        <v>626</v>
      </c>
      <c r="F829" s="212" t="s">
        <v>627</v>
      </c>
      <c r="G829" s="212" t="s">
        <v>883</v>
      </c>
      <c r="H829" s="212" t="s">
        <v>134</v>
      </c>
      <c r="I829" s="213">
        <v>4740</v>
      </c>
      <c r="J829" s="204"/>
      <c r="K829" s="214" t="s">
        <v>292</v>
      </c>
      <c r="L829" s="78"/>
      <c r="M829" s="78"/>
      <c r="N829" s="78"/>
      <c r="O829" s="149"/>
    </row>
    <row r="830" spans="1:15" x14ac:dyDescent="0.35">
      <c r="A830" s="212" t="s">
        <v>966</v>
      </c>
      <c r="B830" s="212" t="s">
        <v>967</v>
      </c>
      <c r="C830" s="212" t="s">
        <v>709</v>
      </c>
      <c r="D830" s="212" t="s">
        <v>710</v>
      </c>
      <c r="E830" s="212" t="s">
        <v>626</v>
      </c>
      <c r="F830" s="212" t="s">
        <v>627</v>
      </c>
      <c r="G830" s="212" t="s">
        <v>884</v>
      </c>
      <c r="H830" s="212" t="s">
        <v>234</v>
      </c>
      <c r="I830" s="213">
        <v>7471.73</v>
      </c>
      <c r="J830" s="204"/>
      <c r="K830" s="214" t="s">
        <v>292</v>
      </c>
      <c r="L830" s="78"/>
      <c r="M830" s="78"/>
      <c r="N830" s="78"/>
      <c r="O830" s="149"/>
    </row>
    <row r="831" spans="1:15" x14ac:dyDescent="0.35">
      <c r="A831" s="212" t="s">
        <v>966</v>
      </c>
      <c r="B831" s="212" t="s">
        <v>967</v>
      </c>
      <c r="C831" s="212" t="s">
        <v>709</v>
      </c>
      <c r="D831" s="212" t="s">
        <v>710</v>
      </c>
      <c r="E831" s="212" t="s">
        <v>626</v>
      </c>
      <c r="F831" s="212" t="s">
        <v>627</v>
      </c>
      <c r="G831" s="212" t="s">
        <v>900</v>
      </c>
      <c r="H831" s="212" t="s">
        <v>238</v>
      </c>
      <c r="I831" s="213">
        <v>2596</v>
      </c>
      <c r="J831" s="204"/>
      <c r="K831" s="214" t="s">
        <v>292</v>
      </c>
      <c r="L831" s="78"/>
      <c r="M831" s="78"/>
      <c r="N831" s="78"/>
      <c r="O831" s="149"/>
    </row>
    <row r="832" spans="1:15" x14ac:dyDescent="0.35">
      <c r="A832" s="212" t="s">
        <v>966</v>
      </c>
      <c r="B832" s="212" t="s">
        <v>967</v>
      </c>
      <c r="C832" s="212" t="s">
        <v>709</v>
      </c>
      <c r="D832" s="212" t="s">
        <v>710</v>
      </c>
      <c r="E832" s="212" t="s">
        <v>626</v>
      </c>
      <c r="F832" s="212" t="s">
        <v>627</v>
      </c>
      <c r="G832" s="212" t="s">
        <v>662</v>
      </c>
      <c r="H832" s="212" t="s">
        <v>243</v>
      </c>
      <c r="I832" s="213">
        <v>510.22</v>
      </c>
      <c r="J832" s="204"/>
      <c r="K832" s="214" t="s">
        <v>292</v>
      </c>
      <c r="L832" s="78"/>
      <c r="M832" s="78"/>
      <c r="N832" s="78"/>
      <c r="O832" s="149"/>
    </row>
    <row r="833" spans="1:15" x14ac:dyDescent="0.35">
      <c r="A833" s="212" t="s">
        <v>966</v>
      </c>
      <c r="B833" s="212" t="s">
        <v>967</v>
      </c>
      <c r="C833" s="212" t="s">
        <v>709</v>
      </c>
      <c r="D833" s="212" t="s">
        <v>710</v>
      </c>
      <c r="E833" s="212" t="s">
        <v>626</v>
      </c>
      <c r="F833" s="212" t="s">
        <v>627</v>
      </c>
      <c r="G833" s="212" t="s">
        <v>924</v>
      </c>
      <c r="H833" s="212" t="s">
        <v>245</v>
      </c>
      <c r="I833" s="213">
        <v>1761.6</v>
      </c>
      <c r="J833" s="204"/>
      <c r="K833" s="214" t="s">
        <v>292</v>
      </c>
      <c r="L833" s="78"/>
      <c r="M833" s="78"/>
      <c r="N833" s="78"/>
      <c r="O833" s="149"/>
    </row>
    <row r="834" spans="1:15" x14ac:dyDescent="0.35">
      <c r="A834" s="212" t="s">
        <v>966</v>
      </c>
      <c r="B834" s="212" t="s">
        <v>967</v>
      </c>
      <c r="C834" s="212" t="s">
        <v>709</v>
      </c>
      <c r="D834" s="212" t="s">
        <v>710</v>
      </c>
      <c r="E834" s="212" t="s">
        <v>626</v>
      </c>
      <c r="F834" s="212" t="s">
        <v>627</v>
      </c>
      <c r="G834" s="212" t="s">
        <v>925</v>
      </c>
      <c r="H834" s="212" t="s">
        <v>104</v>
      </c>
      <c r="I834" s="213">
        <v>28651.200000000001</v>
      </c>
      <c r="J834" s="204"/>
      <c r="K834" s="214" t="s">
        <v>292</v>
      </c>
      <c r="L834" s="78"/>
      <c r="M834" s="78"/>
      <c r="N834" s="78"/>
      <c r="O834" s="149"/>
    </row>
    <row r="835" spans="1:15" x14ac:dyDescent="0.35">
      <c r="A835" s="212" t="s">
        <v>966</v>
      </c>
      <c r="B835" s="212" t="s">
        <v>967</v>
      </c>
      <c r="C835" s="212" t="s">
        <v>709</v>
      </c>
      <c r="D835" s="212" t="s">
        <v>710</v>
      </c>
      <c r="E835" s="212" t="s">
        <v>626</v>
      </c>
      <c r="F835" s="212" t="s">
        <v>627</v>
      </c>
      <c r="G835" s="212" t="s">
        <v>906</v>
      </c>
      <c r="H835" s="212" t="s">
        <v>167</v>
      </c>
      <c r="I835" s="213">
        <v>2570.56</v>
      </c>
      <c r="J835" s="204"/>
      <c r="K835" s="214" t="s">
        <v>292</v>
      </c>
      <c r="L835" s="78"/>
      <c r="M835" s="78"/>
      <c r="N835" s="78"/>
      <c r="O835" s="149"/>
    </row>
    <row r="836" spans="1:15" x14ac:dyDescent="0.35">
      <c r="A836" s="212" t="s">
        <v>966</v>
      </c>
      <c r="B836" s="212" t="s">
        <v>967</v>
      </c>
      <c r="C836" s="212" t="s">
        <v>709</v>
      </c>
      <c r="D836" s="212" t="s">
        <v>710</v>
      </c>
      <c r="E836" s="212" t="s">
        <v>626</v>
      </c>
      <c r="F836" s="212" t="s">
        <v>627</v>
      </c>
      <c r="G836" s="212" t="s">
        <v>958</v>
      </c>
      <c r="H836" s="212" t="s">
        <v>959</v>
      </c>
      <c r="I836" s="213">
        <v>1940.33</v>
      </c>
      <c r="J836" s="204"/>
      <c r="K836" s="214" t="s">
        <v>292</v>
      </c>
      <c r="L836" s="78"/>
      <c r="M836" s="78"/>
      <c r="N836" s="78"/>
      <c r="O836" s="149"/>
    </row>
    <row r="837" spans="1:15" x14ac:dyDescent="0.35">
      <c r="A837" s="212" t="s">
        <v>966</v>
      </c>
      <c r="B837" s="212" t="s">
        <v>967</v>
      </c>
      <c r="C837" s="212" t="s">
        <v>709</v>
      </c>
      <c r="D837" s="212" t="s">
        <v>710</v>
      </c>
      <c r="E837" s="212" t="s">
        <v>626</v>
      </c>
      <c r="F837" s="212" t="s">
        <v>627</v>
      </c>
      <c r="G837" s="212" t="s">
        <v>901</v>
      </c>
      <c r="H837" s="212" t="s">
        <v>213</v>
      </c>
      <c r="I837" s="213">
        <v>2857.76</v>
      </c>
      <c r="J837" s="204"/>
      <c r="K837" s="214" t="s">
        <v>292</v>
      </c>
      <c r="L837" s="78"/>
      <c r="M837" s="78"/>
      <c r="N837" s="78"/>
      <c r="O837" s="149"/>
    </row>
    <row r="838" spans="1:15" x14ac:dyDescent="0.35">
      <c r="A838" s="212" t="s">
        <v>966</v>
      </c>
      <c r="B838" s="212" t="s">
        <v>967</v>
      </c>
      <c r="C838" s="212" t="s">
        <v>709</v>
      </c>
      <c r="D838" s="212" t="s">
        <v>710</v>
      </c>
      <c r="E838" s="212" t="s">
        <v>626</v>
      </c>
      <c r="F838" s="212" t="s">
        <v>627</v>
      </c>
      <c r="G838" s="212" t="s">
        <v>926</v>
      </c>
      <c r="H838" s="212" t="s">
        <v>927</v>
      </c>
      <c r="I838" s="213">
        <v>2303.34</v>
      </c>
      <c r="J838" s="204"/>
      <c r="K838" s="214" t="s">
        <v>292</v>
      </c>
      <c r="L838" s="78"/>
      <c r="M838" s="78"/>
      <c r="N838" s="78"/>
      <c r="O838" s="149"/>
    </row>
    <row r="839" spans="1:15" x14ac:dyDescent="0.35">
      <c r="A839" s="212" t="s">
        <v>966</v>
      </c>
      <c r="B839" s="212" t="s">
        <v>967</v>
      </c>
      <c r="C839" s="212" t="s">
        <v>709</v>
      </c>
      <c r="D839" s="212" t="s">
        <v>710</v>
      </c>
      <c r="E839" s="212" t="s">
        <v>626</v>
      </c>
      <c r="F839" s="212" t="s">
        <v>627</v>
      </c>
      <c r="G839" s="212" t="s">
        <v>812</v>
      </c>
      <c r="H839" s="212" t="s">
        <v>813</v>
      </c>
      <c r="I839" s="213">
        <v>4675.91</v>
      </c>
      <c r="J839" s="204"/>
      <c r="K839" s="214" t="s">
        <v>292</v>
      </c>
      <c r="L839" s="78"/>
      <c r="M839" s="78"/>
      <c r="N839" s="78"/>
      <c r="O839" s="149"/>
    </row>
    <row r="840" spans="1:15" x14ac:dyDescent="0.35">
      <c r="A840" s="212" t="s">
        <v>966</v>
      </c>
      <c r="B840" s="212" t="s">
        <v>967</v>
      </c>
      <c r="C840" s="212" t="s">
        <v>709</v>
      </c>
      <c r="D840" s="212" t="s">
        <v>710</v>
      </c>
      <c r="E840" s="212" t="s">
        <v>626</v>
      </c>
      <c r="F840" s="212" t="s">
        <v>627</v>
      </c>
      <c r="G840" s="212" t="s">
        <v>930</v>
      </c>
      <c r="H840" s="212" t="s">
        <v>200</v>
      </c>
      <c r="I840" s="213">
        <v>1524</v>
      </c>
      <c r="J840" s="204"/>
      <c r="K840" s="214" t="s">
        <v>292</v>
      </c>
      <c r="L840" s="78"/>
      <c r="M840" s="78"/>
      <c r="N840" s="78"/>
      <c r="O840" s="149"/>
    </row>
    <row r="841" spans="1:15" x14ac:dyDescent="0.35">
      <c r="A841" s="212" t="s">
        <v>966</v>
      </c>
      <c r="B841" s="212" t="s">
        <v>967</v>
      </c>
      <c r="C841" s="212" t="s">
        <v>709</v>
      </c>
      <c r="D841" s="212" t="s">
        <v>710</v>
      </c>
      <c r="E841" s="212" t="s">
        <v>626</v>
      </c>
      <c r="F841" s="212" t="s">
        <v>627</v>
      </c>
      <c r="G841" s="212" t="s">
        <v>890</v>
      </c>
      <c r="H841" s="212" t="s">
        <v>191</v>
      </c>
      <c r="I841" s="213">
        <v>1052.98</v>
      </c>
      <c r="J841" s="204"/>
      <c r="K841" s="214" t="s">
        <v>292</v>
      </c>
      <c r="L841" s="78"/>
      <c r="M841" s="78"/>
      <c r="N841" s="78"/>
      <c r="O841" s="149"/>
    </row>
    <row r="842" spans="1:15" x14ac:dyDescent="0.35">
      <c r="A842" s="212" t="s">
        <v>966</v>
      </c>
      <c r="B842" s="212" t="s">
        <v>967</v>
      </c>
      <c r="C842" s="212" t="s">
        <v>709</v>
      </c>
      <c r="D842" s="212" t="s">
        <v>710</v>
      </c>
      <c r="E842" s="212" t="s">
        <v>626</v>
      </c>
      <c r="F842" s="212" t="s">
        <v>627</v>
      </c>
      <c r="G842" s="212" t="s">
        <v>931</v>
      </c>
      <c r="H842" s="212" t="s">
        <v>197</v>
      </c>
      <c r="I842" s="213">
        <v>1361.33</v>
      </c>
      <c r="J842" s="204"/>
      <c r="K842" s="214" t="s">
        <v>292</v>
      </c>
      <c r="L842" s="78"/>
      <c r="M842" s="78"/>
      <c r="N842" s="78"/>
      <c r="O842" s="149"/>
    </row>
    <row r="843" spans="1:15" x14ac:dyDescent="0.35">
      <c r="A843" s="212" t="s">
        <v>966</v>
      </c>
      <c r="B843" s="212" t="s">
        <v>967</v>
      </c>
      <c r="C843" s="212" t="s">
        <v>709</v>
      </c>
      <c r="D843" s="212" t="s">
        <v>710</v>
      </c>
      <c r="E843" s="212" t="s">
        <v>626</v>
      </c>
      <c r="F843" s="212" t="s">
        <v>627</v>
      </c>
      <c r="G843" s="212" t="s">
        <v>932</v>
      </c>
      <c r="H843" s="212" t="s">
        <v>202</v>
      </c>
      <c r="I843" s="213">
        <v>2533.9499999999998</v>
      </c>
      <c r="J843" s="204"/>
      <c r="K843" s="214" t="s">
        <v>292</v>
      </c>
      <c r="L843" s="78"/>
      <c r="M843" s="78"/>
      <c r="N843" s="78"/>
      <c r="O843" s="149"/>
    </row>
    <row r="844" spans="1:15" x14ac:dyDescent="0.35">
      <c r="A844" s="212" t="s">
        <v>966</v>
      </c>
      <c r="B844" s="212" t="s">
        <v>967</v>
      </c>
      <c r="C844" s="212" t="s">
        <v>709</v>
      </c>
      <c r="D844" s="212" t="s">
        <v>710</v>
      </c>
      <c r="E844" s="212" t="s">
        <v>626</v>
      </c>
      <c r="F844" s="212" t="s">
        <v>627</v>
      </c>
      <c r="G844" s="212" t="s">
        <v>565</v>
      </c>
      <c r="H844" s="212" t="s">
        <v>204</v>
      </c>
      <c r="I844" s="213">
        <v>3951.02</v>
      </c>
      <c r="J844" s="204"/>
      <c r="K844" s="214" t="s">
        <v>292</v>
      </c>
      <c r="L844" s="78"/>
      <c r="M844" s="78"/>
      <c r="N844" s="78"/>
      <c r="O844" s="149"/>
    </row>
    <row r="845" spans="1:15" x14ac:dyDescent="0.35">
      <c r="A845" s="212" t="s">
        <v>966</v>
      </c>
      <c r="B845" s="212" t="s">
        <v>967</v>
      </c>
      <c r="C845" s="212" t="s">
        <v>709</v>
      </c>
      <c r="D845" s="212" t="s">
        <v>710</v>
      </c>
      <c r="E845" s="212" t="s">
        <v>626</v>
      </c>
      <c r="F845" s="212" t="s">
        <v>627</v>
      </c>
      <c r="G845" s="212" t="s">
        <v>885</v>
      </c>
      <c r="H845" s="212" t="s">
        <v>886</v>
      </c>
      <c r="I845" s="213">
        <v>334.61</v>
      </c>
      <c r="J845" s="204"/>
      <c r="K845" s="214" t="s">
        <v>292</v>
      </c>
      <c r="L845" s="78"/>
      <c r="M845" s="78"/>
      <c r="N845" s="78"/>
      <c r="O845" s="149"/>
    </row>
    <row r="846" spans="1:15" x14ac:dyDescent="0.35">
      <c r="A846" s="212" t="s">
        <v>966</v>
      </c>
      <c r="B846" s="212" t="s">
        <v>967</v>
      </c>
      <c r="C846" s="212" t="s">
        <v>709</v>
      </c>
      <c r="D846" s="212" t="s">
        <v>710</v>
      </c>
      <c r="E846" s="212" t="s">
        <v>626</v>
      </c>
      <c r="F846" s="212" t="s">
        <v>627</v>
      </c>
      <c r="G846" s="212" t="s">
        <v>887</v>
      </c>
      <c r="H846" s="212" t="s">
        <v>91</v>
      </c>
      <c r="I846" s="213">
        <v>34462.199999999997</v>
      </c>
      <c r="J846" s="204"/>
      <c r="K846" s="214" t="s">
        <v>292</v>
      </c>
      <c r="L846" s="78"/>
      <c r="M846" s="78"/>
      <c r="N846" s="78"/>
      <c r="O846" s="149"/>
    </row>
    <row r="847" spans="1:15" x14ac:dyDescent="0.35">
      <c r="A847" s="212" t="s">
        <v>966</v>
      </c>
      <c r="B847" s="212" t="s">
        <v>967</v>
      </c>
      <c r="C847" s="212" t="s">
        <v>709</v>
      </c>
      <c r="D847" s="212" t="s">
        <v>710</v>
      </c>
      <c r="E847" s="212" t="s">
        <v>626</v>
      </c>
      <c r="F847" s="212" t="s">
        <v>627</v>
      </c>
      <c r="G847" s="212" t="s">
        <v>960</v>
      </c>
      <c r="H847" s="212" t="s">
        <v>94</v>
      </c>
      <c r="I847" s="213">
        <v>293.60000000000002</v>
      </c>
      <c r="J847" s="204"/>
      <c r="K847" s="214" t="s">
        <v>292</v>
      </c>
      <c r="L847" s="78"/>
      <c r="M847" s="78"/>
      <c r="N847" s="78"/>
      <c r="O847" s="149"/>
    </row>
    <row r="848" spans="1:15" x14ac:dyDescent="0.35">
      <c r="A848" s="212" t="s">
        <v>966</v>
      </c>
      <c r="B848" s="212" t="s">
        <v>967</v>
      </c>
      <c r="C848" s="212" t="s">
        <v>709</v>
      </c>
      <c r="D848" s="212" t="s">
        <v>710</v>
      </c>
      <c r="E848" s="212" t="s">
        <v>626</v>
      </c>
      <c r="F848" s="212" t="s">
        <v>627</v>
      </c>
      <c r="G848" s="212" t="s">
        <v>716</v>
      </c>
      <c r="H848" s="212" t="s">
        <v>123</v>
      </c>
      <c r="I848" s="213">
        <v>173.44</v>
      </c>
      <c r="J848" s="204"/>
      <c r="K848" s="214" t="s">
        <v>292</v>
      </c>
      <c r="L848" s="78"/>
      <c r="M848" s="78"/>
      <c r="N848" s="78"/>
      <c r="O848" s="149"/>
    </row>
    <row r="849" spans="1:15" x14ac:dyDescent="0.35">
      <c r="A849" s="212" t="s">
        <v>966</v>
      </c>
      <c r="B849" s="212" t="s">
        <v>967</v>
      </c>
      <c r="C849" s="212" t="s">
        <v>709</v>
      </c>
      <c r="D849" s="212" t="s">
        <v>710</v>
      </c>
      <c r="E849" s="212" t="s">
        <v>626</v>
      </c>
      <c r="F849" s="212" t="s">
        <v>627</v>
      </c>
      <c r="G849" s="212" t="s">
        <v>933</v>
      </c>
      <c r="H849" s="212" t="s">
        <v>206</v>
      </c>
      <c r="I849" s="213">
        <v>1682.79</v>
      </c>
      <c r="J849" s="204"/>
      <c r="K849" s="214" t="s">
        <v>292</v>
      </c>
      <c r="L849" s="78"/>
      <c r="M849" s="78"/>
      <c r="N849" s="78"/>
      <c r="O849" s="149"/>
    </row>
    <row r="850" spans="1:15" x14ac:dyDescent="0.35">
      <c r="A850" s="212" t="s">
        <v>966</v>
      </c>
      <c r="B850" s="212" t="s">
        <v>967</v>
      </c>
      <c r="C850" s="212" t="s">
        <v>709</v>
      </c>
      <c r="D850" s="212" t="s">
        <v>710</v>
      </c>
      <c r="E850" s="212" t="s">
        <v>626</v>
      </c>
      <c r="F850" s="212" t="s">
        <v>627</v>
      </c>
      <c r="G850" s="212" t="s">
        <v>934</v>
      </c>
      <c r="H850" s="212" t="s">
        <v>132</v>
      </c>
      <c r="I850" s="213">
        <v>2533.63</v>
      </c>
      <c r="J850" s="204"/>
      <c r="K850" s="214" t="s">
        <v>292</v>
      </c>
      <c r="L850" s="78"/>
      <c r="M850" s="78"/>
      <c r="N850" s="78"/>
      <c r="O850" s="149"/>
    </row>
    <row r="851" spans="1:15" x14ac:dyDescent="0.35">
      <c r="A851" s="212" t="s">
        <v>966</v>
      </c>
      <c r="B851" s="212" t="s">
        <v>967</v>
      </c>
      <c r="C851" s="212" t="s">
        <v>709</v>
      </c>
      <c r="D851" s="212" t="s">
        <v>710</v>
      </c>
      <c r="E851" s="212" t="s">
        <v>626</v>
      </c>
      <c r="F851" s="212" t="s">
        <v>627</v>
      </c>
      <c r="G851" s="212" t="s">
        <v>935</v>
      </c>
      <c r="H851" s="212" t="s">
        <v>211</v>
      </c>
      <c r="I851" s="213">
        <v>3265.94</v>
      </c>
      <c r="J851" s="204"/>
      <c r="K851" s="214" t="s">
        <v>292</v>
      </c>
      <c r="L851" s="78"/>
      <c r="M851" s="78"/>
      <c r="N851" s="78"/>
      <c r="O851" s="149"/>
    </row>
    <row r="852" spans="1:15" x14ac:dyDescent="0.35">
      <c r="A852" s="212" t="s">
        <v>966</v>
      </c>
      <c r="B852" s="212" t="s">
        <v>967</v>
      </c>
      <c r="C852" s="212" t="s">
        <v>709</v>
      </c>
      <c r="D852" s="212" t="s">
        <v>710</v>
      </c>
      <c r="E852" s="212" t="s">
        <v>626</v>
      </c>
      <c r="F852" s="212" t="s">
        <v>627</v>
      </c>
      <c r="G852" s="212" t="s">
        <v>936</v>
      </c>
      <c r="H852" s="212" t="s">
        <v>129</v>
      </c>
      <c r="I852" s="213">
        <v>12482.72</v>
      </c>
      <c r="J852" s="204"/>
      <c r="K852" s="214" t="s">
        <v>292</v>
      </c>
      <c r="L852" s="78"/>
      <c r="M852" s="78"/>
      <c r="N852" s="78"/>
      <c r="O852" s="149"/>
    </row>
    <row r="853" spans="1:15" x14ac:dyDescent="0.35">
      <c r="A853" s="212" t="s">
        <v>966</v>
      </c>
      <c r="B853" s="212" t="s">
        <v>967</v>
      </c>
      <c r="C853" s="212" t="s">
        <v>709</v>
      </c>
      <c r="D853" s="212" t="s">
        <v>710</v>
      </c>
      <c r="E853" s="212" t="s">
        <v>626</v>
      </c>
      <c r="F853" s="212" t="s">
        <v>627</v>
      </c>
      <c r="G853" s="212" t="s">
        <v>888</v>
      </c>
      <c r="H853" s="212" t="s">
        <v>208</v>
      </c>
      <c r="I853" s="213">
        <v>3176.11</v>
      </c>
      <c r="J853" s="204"/>
      <c r="K853" s="214" t="s">
        <v>292</v>
      </c>
      <c r="L853" s="78"/>
      <c r="M853" s="78"/>
      <c r="N853" s="78"/>
      <c r="O853" s="149"/>
    </row>
    <row r="854" spans="1:15" x14ac:dyDescent="0.35">
      <c r="A854" s="212" t="s">
        <v>966</v>
      </c>
      <c r="B854" s="212" t="s">
        <v>967</v>
      </c>
      <c r="C854" s="212" t="s">
        <v>709</v>
      </c>
      <c r="D854" s="212" t="s">
        <v>710</v>
      </c>
      <c r="E854" s="212" t="s">
        <v>626</v>
      </c>
      <c r="F854" s="212" t="s">
        <v>627</v>
      </c>
      <c r="G854" s="212" t="s">
        <v>891</v>
      </c>
      <c r="H854" s="212" t="s">
        <v>194</v>
      </c>
      <c r="I854" s="213">
        <v>4473.07</v>
      </c>
      <c r="J854" s="204"/>
      <c r="K854" s="214" t="s">
        <v>292</v>
      </c>
      <c r="L854" s="78"/>
      <c r="M854" s="78"/>
      <c r="N854" s="78"/>
      <c r="O854" s="149"/>
    </row>
    <row r="855" spans="1:15" x14ac:dyDescent="0.35">
      <c r="A855" s="212" t="s">
        <v>966</v>
      </c>
      <c r="B855" s="212" t="s">
        <v>967</v>
      </c>
      <c r="C855" s="212" t="s">
        <v>709</v>
      </c>
      <c r="D855" s="212" t="s">
        <v>710</v>
      </c>
      <c r="E855" s="212" t="s">
        <v>626</v>
      </c>
      <c r="F855" s="212" t="s">
        <v>627</v>
      </c>
      <c r="G855" s="212" t="s">
        <v>937</v>
      </c>
      <c r="H855" s="212" t="s">
        <v>247</v>
      </c>
      <c r="I855" s="213">
        <v>1762.88</v>
      </c>
      <c r="J855" s="204"/>
      <c r="K855" s="214" t="s">
        <v>292</v>
      </c>
      <c r="L855" s="78"/>
      <c r="M855" s="78"/>
      <c r="N855" s="78"/>
      <c r="O855" s="149"/>
    </row>
    <row r="856" spans="1:15" x14ac:dyDescent="0.35">
      <c r="A856" s="212" t="s">
        <v>966</v>
      </c>
      <c r="B856" s="212" t="s">
        <v>967</v>
      </c>
      <c r="C856" s="212" t="s">
        <v>709</v>
      </c>
      <c r="D856" s="212" t="s">
        <v>710</v>
      </c>
      <c r="E856" s="212" t="s">
        <v>626</v>
      </c>
      <c r="F856" s="212" t="s">
        <v>627</v>
      </c>
      <c r="G856" s="212" t="s">
        <v>889</v>
      </c>
      <c r="H856" s="212" t="s">
        <v>236</v>
      </c>
      <c r="I856" s="213">
        <v>6255.78</v>
      </c>
      <c r="J856" s="204"/>
      <c r="K856" s="214" t="s">
        <v>292</v>
      </c>
      <c r="L856" s="78"/>
      <c r="M856" s="78"/>
      <c r="N856" s="78"/>
      <c r="O856" s="149"/>
    </row>
    <row r="857" spans="1:15" x14ac:dyDescent="0.35">
      <c r="A857" s="212" t="s">
        <v>966</v>
      </c>
      <c r="B857" s="212" t="s">
        <v>967</v>
      </c>
      <c r="C857" s="212" t="s">
        <v>709</v>
      </c>
      <c r="D857" s="212" t="s">
        <v>710</v>
      </c>
      <c r="E857" s="212" t="s">
        <v>626</v>
      </c>
      <c r="F857" s="212" t="s">
        <v>627</v>
      </c>
      <c r="G857" s="212" t="s">
        <v>938</v>
      </c>
      <c r="H857" s="212" t="s">
        <v>939</v>
      </c>
      <c r="I857" s="213">
        <v>109.6</v>
      </c>
      <c r="J857" s="204"/>
      <c r="K857" s="214" t="s">
        <v>292</v>
      </c>
      <c r="L857" s="78"/>
      <c r="M857" s="78"/>
      <c r="N857" s="78"/>
      <c r="O857" s="149"/>
    </row>
    <row r="858" spans="1:15" x14ac:dyDescent="0.35">
      <c r="A858" s="212" t="s">
        <v>966</v>
      </c>
      <c r="B858" s="212" t="s">
        <v>967</v>
      </c>
      <c r="C858" s="212" t="s">
        <v>709</v>
      </c>
      <c r="D858" s="212" t="s">
        <v>710</v>
      </c>
      <c r="E858" s="212" t="s">
        <v>626</v>
      </c>
      <c r="F858" s="212" t="s">
        <v>627</v>
      </c>
      <c r="G858" s="212" t="s">
        <v>940</v>
      </c>
      <c r="H858" s="212" t="s">
        <v>84</v>
      </c>
      <c r="I858" s="213">
        <v>17275.96</v>
      </c>
      <c r="J858" s="204"/>
      <c r="K858" s="214" t="s">
        <v>292</v>
      </c>
      <c r="L858" s="78"/>
      <c r="M858" s="78"/>
      <c r="N858" s="78"/>
      <c r="O858" s="149"/>
    </row>
    <row r="859" spans="1:15" x14ac:dyDescent="0.35">
      <c r="A859" s="212" t="s">
        <v>966</v>
      </c>
      <c r="B859" s="212" t="s">
        <v>967</v>
      </c>
      <c r="C859" s="212" t="s">
        <v>709</v>
      </c>
      <c r="D859" s="212" t="s">
        <v>710</v>
      </c>
      <c r="E859" s="212" t="s">
        <v>312</v>
      </c>
      <c r="F859" s="212" t="s">
        <v>313</v>
      </c>
      <c r="G859" s="212" t="s">
        <v>81</v>
      </c>
      <c r="H859" s="212" t="s">
        <v>328</v>
      </c>
      <c r="I859" s="213">
        <v>62729.87</v>
      </c>
      <c r="J859" s="204"/>
      <c r="K859" s="214" t="s">
        <v>306</v>
      </c>
      <c r="L859" s="78"/>
      <c r="M859" s="78"/>
      <c r="N859" s="78"/>
      <c r="O859" s="149"/>
    </row>
    <row r="860" spans="1:15" x14ac:dyDescent="0.35">
      <c r="A860" s="212" t="s">
        <v>966</v>
      </c>
      <c r="B860" s="212" t="s">
        <v>967</v>
      </c>
      <c r="C860" s="212" t="s">
        <v>709</v>
      </c>
      <c r="D860" s="212" t="s">
        <v>710</v>
      </c>
      <c r="E860" s="212" t="s">
        <v>312</v>
      </c>
      <c r="F860" s="212" t="s">
        <v>313</v>
      </c>
      <c r="G860" s="212" t="s">
        <v>528</v>
      </c>
      <c r="H860" s="212" t="s">
        <v>529</v>
      </c>
      <c r="I860" s="213">
        <v>3283.1</v>
      </c>
      <c r="J860" s="204"/>
      <c r="K860" s="214" t="s">
        <v>306</v>
      </c>
      <c r="L860" s="78"/>
      <c r="M860" s="78"/>
      <c r="N860" s="78"/>
      <c r="O860" s="149"/>
    </row>
    <row r="861" spans="1:15" x14ac:dyDescent="0.35">
      <c r="A861" s="212" t="s">
        <v>966</v>
      </c>
      <c r="B861" s="212" t="s">
        <v>967</v>
      </c>
      <c r="C861" s="212" t="s">
        <v>709</v>
      </c>
      <c r="D861" s="212" t="s">
        <v>710</v>
      </c>
      <c r="E861" s="212" t="s">
        <v>312</v>
      </c>
      <c r="F861" s="212" t="s">
        <v>313</v>
      </c>
      <c r="G861" s="212" t="s">
        <v>752</v>
      </c>
      <c r="H861" s="212" t="s">
        <v>753</v>
      </c>
      <c r="I861" s="213">
        <v>137.53</v>
      </c>
      <c r="J861" s="204"/>
      <c r="K861" s="214" t="s">
        <v>306</v>
      </c>
      <c r="L861" s="78"/>
      <c r="M861" s="78"/>
      <c r="N861" s="78"/>
      <c r="O861" s="149"/>
    </row>
    <row r="862" spans="1:15" x14ac:dyDescent="0.35">
      <c r="A862" s="212" t="s">
        <v>966</v>
      </c>
      <c r="B862" s="212" t="s">
        <v>967</v>
      </c>
      <c r="C862" s="212" t="s">
        <v>709</v>
      </c>
      <c r="D862" s="212" t="s">
        <v>710</v>
      </c>
      <c r="E862" s="212" t="s">
        <v>312</v>
      </c>
      <c r="F862" s="212" t="s">
        <v>313</v>
      </c>
      <c r="G862" s="212" t="s">
        <v>760</v>
      </c>
      <c r="H862" s="212" t="s">
        <v>761</v>
      </c>
      <c r="I862" s="213">
        <v>13.41</v>
      </c>
      <c r="J862" s="204"/>
      <c r="K862" s="214" t="s">
        <v>306</v>
      </c>
      <c r="L862" s="78"/>
      <c r="M862" s="78"/>
      <c r="N862" s="78"/>
      <c r="O862" s="149"/>
    </row>
    <row r="863" spans="1:15" x14ac:dyDescent="0.35">
      <c r="A863" s="212" t="s">
        <v>966</v>
      </c>
      <c r="B863" s="212" t="s">
        <v>967</v>
      </c>
      <c r="C863" s="212" t="s">
        <v>709</v>
      </c>
      <c r="D863" s="212" t="s">
        <v>710</v>
      </c>
      <c r="E863" s="212" t="s">
        <v>312</v>
      </c>
      <c r="F863" s="212" t="s">
        <v>313</v>
      </c>
      <c r="G863" s="212" t="s">
        <v>764</v>
      </c>
      <c r="H863" s="212" t="s">
        <v>765</v>
      </c>
      <c r="I863" s="213">
        <v>174.39</v>
      </c>
      <c r="J863" s="204"/>
      <c r="K863" s="214" t="s">
        <v>306</v>
      </c>
      <c r="L863" s="78"/>
      <c r="M863" s="78"/>
      <c r="N863" s="78"/>
      <c r="O863" s="149"/>
    </row>
    <row r="864" spans="1:15" x14ac:dyDescent="0.35">
      <c r="A864" s="212" t="s">
        <v>966</v>
      </c>
      <c r="B864" s="212" t="s">
        <v>967</v>
      </c>
      <c r="C864" s="212" t="s">
        <v>709</v>
      </c>
      <c r="D864" s="212" t="s">
        <v>710</v>
      </c>
      <c r="E864" s="212" t="s">
        <v>312</v>
      </c>
      <c r="F864" s="212" t="s">
        <v>313</v>
      </c>
      <c r="G864" s="212" t="s">
        <v>948</v>
      </c>
      <c r="H864" s="212" t="s">
        <v>949</v>
      </c>
      <c r="I864" s="213">
        <v>2649.69</v>
      </c>
      <c r="J864" s="204"/>
      <c r="K864" s="214" t="s">
        <v>306</v>
      </c>
      <c r="L864" s="78"/>
      <c r="M864" s="78"/>
      <c r="N864" s="78"/>
      <c r="O864" s="149"/>
    </row>
    <row r="865" spans="1:15" x14ac:dyDescent="0.35">
      <c r="A865" s="212" t="s">
        <v>966</v>
      </c>
      <c r="B865" s="212" t="s">
        <v>967</v>
      </c>
      <c r="C865" s="212" t="s">
        <v>709</v>
      </c>
      <c r="D865" s="212" t="s">
        <v>710</v>
      </c>
      <c r="E865" s="212" t="s">
        <v>312</v>
      </c>
      <c r="F865" s="212" t="s">
        <v>313</v>
      </c>
      <c r="G865" s="212" t="s">
        <v>731</v>
      </c>
      <c r="H865" s="212" t="s">
        <v>732</v>
      </c>
      <c r="I865" s="213">
        <v>3195.33</v>
      </c>
      <c r="J865" s="204"/>
      <c r="K865" s="214" t="s">
        <v>306</v>
      </c>
      <c r="L865" s="78"/>
      <c r="M865" s="78"/>
      <c r="N865" s="78"/>
      <c r="O865" s="149"/>
    </row>
    <row r="866" spans="1:15" x14ac:dyDescent="0.35">
      <c r="A866" s="212" t="s">
        <v>966</v>
      </c>
      <c r="B866" s="212" t="s">
        <v>967</v>
      </c>
      <c r="C866" s="212" t="s">
        <v>709</v>
      </c>
      <c r="D866" s="212" t="s">
        <v>710</v>
      </c>
      <c r="E866" s="212" t="s">
        <v>312</v>
      </c>
      <c r="F866" s="212" t="s">
        <v>313</v>
      </c>
      <c r="G866" s="212" t="s">
        <v>796</v>
      </c>
      <c r="H866" s="212" t="s">
        <v>797</v>
      </c>
      <c r="I866" s="213">
        <v>2.0699999999999998</v>
      </c>
      <c r="J866" s="204"/>
      <c r="K866" s="214" t="s">
        <v>306</v>
      </c>
      <c r="L866" s="78"/>
      <c r="M866" s="78"/>
      <c r="N866" s="78"/>
      <c r="O866" s="149"/>
    </row>
    <row r="867" spans="1:15" x14ac:dyDescent="0.35">
      <c r="A867" s="212" t="s">
        <v>966</v>
      </c>
      <c r="B867" s="212" t="s">
        <v>967</v>
      </c>
      <c r="C867" s="212" t="s">
        <v>709</v>
      </c>
      <c r="D867" s="212" t="s">
        <v>710</v>
      </c>
      <c r="E867" s="212" t="s">
        <v>312</v>
      </c>
      <c r="F867" s="212" t="s">
        <v>313</v>
      </c>
      <c r="G867" s="212" t="s">
        <v>947</v>
      </c>
      <c r="H867" s="212" t="s">
        <v>161</v>
      </c>
      <c r="I867" s="213">
        <v>41714.86</v>
      </c>
      <c r="J867" s="204"/>
      <c r="K867" s="214" t="s">
        <v>306</v>
      </c>
      <c r="L867" s="78"/>
      <c r="M867" s="78"/>
      <c r="N867" s="78"/>
      <c r="O867" s="149"/>
    </row>
    <row r="868" spans="1:15" x14ac:dyDescent="0.35">
      <c r="A868" s="212" t="s">
        <v>966</v>
      </c>
      <c r="B868" s="212" t="s">
        <v>967</v>
      </c>
      <c r="C868" s="212" t="s">
        <v>709</v>
      </c>
      <c r="D868" s="212" t="s">
        <v>710</v>
      </c>
      <c r="E868" s="212" t="s">
        <v>312</v>
      </c>
      <c r="F868" s="212" t="s">
        <v>313</v>
      </c>
      <c r="G868" s="212" t="s">
        <v>907</v>
      </c>
      <c r="H868" s="212" t="s">
        <v>158</v>
      </c>
      <c r="I868" s="213">
        <v>2291.4699999999998</v>
      </c>
      <c r="J868" s="204"/>
      <c r="K868" s="214" t="s">
        <v>306</v>
      </c>
      <c r="L868" s="78"/>
      <c r="M868" s="78"/>
      <c r="N868" s="78"/>
      <c r="O868" s="149"/>
    </row>
    <row r="869" spans="1:15" x14ac:dyDescent="0.35">
      <c r="A869" s="212" t="s">
        <v>966</v>
      </c>
      <c r="B869" s="212" t="s">
        <v>967</v>
      </c>
      <c r="C869" s="212" t="s">
        <v>709</v>
      </c>
      <c r="D869" s="212" t="s">
        <v>710</v>
      </c>
      <c r="E869" s="212" t="s">
        <v>312</v>
      </c>
      <c r="F869" s="212" t="s">
        <v>313</v>
      </c>
      <c r="G869" s="212" t="s">
        <v>908</v>
      </c>
      <c r="H869" s="212" t="s">
        <v>164</v>
      </c>
      <c r="I869" s="213">
        <v>5040.67</v>
      </c>
      <c r="J869" s="204"/>
      <c r="K869" s="214" t="s">
        <v>306</v>
      </c>
      <c r="L869" s="78"/>
      <c r="M869" s="78"/>
      <c r="N869" s="78"/>
      <c r="O869" s="149"/>
    </row>
    <row r="870" spans="1:15" x14ac:dyDescent="0.35">
      <c r="A870" s="212" t="s">
        <v>966</v>
      </c>
      <c r="B870" s="212" t="s">
        <v>967</v>
      </c>
      <c r="C870" s="212" t="s">
        <v>709</v>
      </c>
      <c r="D870" s="212" t="s">
        <v>710</v>
      </c>
      <c r="E870" s="212" t="s">
        <v>312</v>
      </c>
      <c r="F870" s="212" t="s">
        <v>313</v>
      </c>
      <c r="G870" s="212" t="s">
        <v>909</v>
      </c>
      <c r="H870" s="212" t="s">
        <v>910</v>
      </c>
      <c r="I870" s="213">
        <v>6683.25</v>
      </c>
      <c r="J870" s="204"/>
      <c r="K870" s="214" t="s">
        <v>306</v>
      </c>
      <c r="L870" s="78"/>
      <c r="M870" s="78"/>
      <c r="N870" s="78"/>
      <c r="O870" s="149"/>
    </row>
    <row r="871" spans="1:15" x14ac:dyDescent="0.35">
      <c r="A871" s="212" t="s">
        <v>966</v>
      </c>
      <c r="B871" s="212" t="s">
        <v>967</v>
      </c>
      <c r="C871" s="212" t="s">
        <v>709</v>
      </c>
      <c r="D871" s="212" t="s">
        <v>710</v>
      </c>
      <c r="E871" s="212" t="s">
        <v>312</v>
      </c>
      <c r="F871" s="212" t="s">
        <v>313</v>
      </c>
      <c r="G871" s="212" t="s">
        <v>913</v>
      </c>
      <c r="H871" s="212" t="s">
        <v>914</v>
      </c>
      <c r="I871" s="213">
        <v>6290.15</v>
      </c>
      <c r="J871" s="204"/>
      <c r="K871" s="214" t="s">
        <v>306</v>
      </c>
      <c r="L871" s="78"/>
      <c r="M871" s="78"/>
      <c r="N871" s="78"/>
      <c r="O871" s="149"/>
    </row>
    <row r="872" spans="1:15" x14ac:dyDescent="0.35">
      <c r="A872" s="212" t="s">
        <v>966</v>
      </c>
      <c r="B872" s="212" t="s">
        <v>967</v>
      </c>
      <c r="C872" s="212" t="s">
        <v>709</v>
      </c>
      <c r="D872" s="212" t="s">
        <v>710</v>
      </c>
      <c r="E872" s="212" t="s">
        <v>312</v>
      </c>
      <c r="F872" s="212" t="s">
        <v>313</v>
      </c>
      <c r="G872" s="212" t="s">
        <v>915</v>
      </c>
      <c r="H872" s="212" t="s">
        <v>916</v>
      </c>
      <c r="I872" s="213">
        <v>10631.58</v>
      </c>
      <c r="J872" s="204"/>
      <c r="K872" s="214" t="s">
        <v>306</v>
      </c>
      <c r="L872" s="78"/>
      <c r="M872" s="78"/>
      <c r="N872" s="78"/>
      <c r="O872" s="149"/>
    </row>
    <row r="873" spans="1:15" x14ac:dyDescent="0.35">
      <c r="A873" s="212" t="s">
        <v>966</v>
      </c>
      <c r="B873" s="212" t="s">
        <v>967</v>
      </c>
      <c r="C873" s="212" t="s">
        <v>709</v>
      </c>
      <c r="D873" s="212" t="s">
        <v>710</v>
      </c>
      <c r="E873" s="212" t="s">
        <v>312</v>
      </c>
      <c r="F873" s="212" t="s">
        <v>313</v>
      </c>
      <c r="G873" s="212" t="s">
        <v>878</v>
      </c>
      <c r="H873" s="212" t="s">
        <v>879</v>
      </c>
      <c r="I873" s="213">
        <v>5064.3</v>
      </c>
      <c r="J873" s="204"/>
      <c r="K873" s="214" t="s">
        <v>306</v>
      </c>
      <c r="L873" s="78"/>
      <c r="M873" s="78"/>
      <c r="N873" s="78"/>
      <c r="O873" s="149"/>
    </row>
    <row r="874" spans="1:15" x14ac:dyDescent="0.35">
      <c r="A874" s="212" t="s">
        <v>966</v>
      </c>
      <c r="B874" s="212" t="s">
        <v>967</v>
      </c>
      <c r="C874" s="212" t="s">
        <v>709</v>
      </c>
      <c r="D874" s="212" t="s">
        <v>710</v>
      </c>
      <c r="E874" s="212" t="s">
        <v>312</v>
      </c>
      <c r="F874" s="212" t="s">
        <v>313</v>
      </c>
      <c r="G874" s="212" t="s">
        <v>917</v>
      </c>
      <c r="H874" s="212" t="s">
        <v>918</v>
      </c>
      <c r="I874" s="213">
        <v>4723.1099999999997</v>
      </c>
      <c r="J874" s="204"/>
      <c r="K874" s="214" t="s">
        <v>306</v>
      </c>
      <c r="L874" s="78"/>
      <c r="M874" s="78"/>
      <c r="N874" s="78"/>
      <c r="O874" s="149"/>
    </row>
    <row r="875" spans="1:15" x14ac:dyDescent="0.35">
      <c r="A875" s="212" t="s">
        <v>966</v>
      </c>
      <c r="B875" s="212" t="s">
        <v>967</v>
      </c>
      <c r="C875" s="212" t="s">
        <v>709</v>
      </c>
      <c r="D875" s="212" t="s">
        <v>710</v>
      </c>
      <c r="E875" s="212" t="s">
        <v>312</v>
      </c>
      <c r="F875" s="212" t="s">
        <v>313</v>
      </c>
      <c r="G875" s="212" t="s">
        <v>919</v>
      </c>
      <c r="H875" s="212" t="s">
        <v>180</v>
      </c>
      <c r="I875" s="213">
        <v>3199.36</v>
      </c>
      <c r="J875" s="204"/>
      <c r="K875" s="214" t="s">
        <v>306</v>
      </c>
      <c r="L875" s="78"/>
      <c r="M875" s="78"/>
      <c r="N875" s="78"/>
      <c r="O875" s="149"/>
    </row>
    <row r="876" spans="1:15" x14ac:dyDescent="0.35">
      <c r="A876" s="212" t="s">
        <v>966</v>
      </c>
      <c r="B876" s="212" t="s">
        <v>967</v>
      </c>
      <c r="C876" s="212" t="s">
        <v>709</v>
      </c>
      <c r="D876" s="212" t="s">
        <v>710</v>
      </c>
      <c r="E876" s="212" t="s">
        <v>312</v>
      </c>
      <c r="F876" s="212" t="s">
        <v>313</v>
      </c>
      <c r="G876" s="212" t="s">
        <v>920</v>
      </c>
      <c r="H876" s="212" t="s">
        <v>178</v>
      </c>
      <c r="I876" s="213">
        <v>5685.45</v>
      </c>
      <c r="J876" s="204"/>
      <c r="K876" s="214" t="s">
        <v>306</v>
      </c>
      <c r="L876" s="78"/>
      <c r="M876" s="78"/>
      <c r="N876" s="78"/>
      <c r="O876" s="149"/>
    </row>
    <row r="877" spans="1:15" x14ac:dyDescent="0.35">
      <c r="A877" s="212" t="s">
        <v>966</v>
      </c>
      <c r="B877" s="212" t="s">
        <v>967</v>
      </c>
      <c r="C877" s="212" t="s">
        <v>709</v>
      </c>
      <c r="D877" s="212" t="s">
        <v>710</v>
      </c>
      <c r="E877" s="212" t="s">
        <v>312</v>
      </c>
      <c r="F877" s="212" t="s">
        <v>313</v>
      </c>
      <c r="G877" s="212" t="s">
        <v>880</v>
      </c>
      <c r="H877" s="212" t="s">
        <v>136</v>
      </c>
      <c r="I877" s="213">
        <v>2906.38</v>
      </c>
      <c r="J877" s="204"/>
      <c r="K877" s="214" t="s">
        <v>306</v>
      </c>
      <c r="L877" s="78"/>
      <c r="M877" s="78"/>
      <c r="N877" s="78"/>
      <c r="O877" s="149"/>
    </row>
    <row r="878" spans="1:15" x14ac:dyDescent="0.35">
      <c r="A878" s="212" t="s">
        <v>966</v>
      </c>
      <c r="B878" s="212" t="s">
        <v>967</v>
      </c>
      <c r="C878" s="212" t="s">
        <v>709</v>
      </c>
      <c r="D878" s="212" t="s">
        <v>710</v>
      </c>
      <c r="E878" s="212" t="s">
        <v>312</v>
      </c>
      <c r="F878" s="212" t="s">
        <v>313</v>
      </c>
      <c r="G878" s="212" t="s">
        <v>881</v>
      </c>
      <c r="H878" s="212" t="s">
        <v>182</v>
      </c>
      <c r="I878" s="213">
        <v>16750.62</v>
      </c>
      <c r="J878" s="204"/>
      <c r="K878" s="214" t="s">
        <v>306</v>
      </c>
      <c r="L878" s="78"/>
      <c r="M878" s="78"/>
      <c r="N878" s="78"/>
      <c r="O878" s="149"/>
    </row>
    <row r="879" spans="1:15" x14ac:dyDescent="0.35">
      <c r="A879" s="212" t="s">
        <v>966</v>
      </c>
      <c r="B879" s="212" t="s">
        <v>967</v>
      </c>
      <c r="C879" s="212" t="s">
        <v>709</v>
      </c>
      <c r="D879" s="212" t="s">
        <v>710</v>
      </c>
      <c r="E879" s="212" t="s">
        <v>312</v>
      </c>
      <c r="F879" s="212" t="s">
        <v>313</v>
      </c>
      <c r="G879" s="212" t="s">
        <v>921</v>
      </c>
      <c r="H879" s="212" t="s">
        <v>184</v>
      </c>
      <c r="I879" s="213">
        <v>4205.8999999999996</v>
      </c>
      <c r="J879" s="204"/>
      <c r="K879" s="214" t="s">
        <v>306</v>
      </c>
      <c r="L879" s="78"/>
      <c r="M879" s="78"/>
      <c r="N879" s="78"/>
      <c r="O879" s="149"/>
    </row>
    <row r="880" spans="1:15" x14ac:dyDescent="0.35">
      <c r="A880" s="212" t="s">
        <v>966</v>
      </c>
      <c r="B880" s="212" t="s">
        <v>967</v>
      </c>
      <c r="C880" s="212" t="s">
        <v>709</v>
      </c>
      <c r="D880" s="212" t="s">
        <v>710</v>
      </c>
      <c r="E880" s="212" t="s">
        <v>312</v>
      </c>
      <c r="F880" s="212" t="s">
        <v>313</v>
      </c>
      <c r="G880" s="212" t="s">
        <v>882</v>
      </c>
      <c r="H880" s="212" t="s">
        <v>186</v>
      </c>
      <c r="I880" s="213">
        <v>3419.89</v>
      </c>
      <c r="J880" s="204"/>
      <c r="K880" s="214" t="s">
        <v>306</v>
      </c>
      <c r="L880" s="78"/>
      <c r="M880" s="78"/>
      <c r="N880" s="78"/>
      <c r="O880" s="149"/>
    </row>
    <row r="881" spans="1:15" x14ac:dyDescent="0.35">
      <c r="A881" s="212" t="s">
        <v>966</v>
      </c>
      <c r="B881" s="212" t="s">
        <v>967</v>
      </c>
      <c r="C881" s="212" t="s">
        <v>709</v>
      </c>
      <c r="D881" s="212" t="s">
        <v>710</v>
      </c>
      <c r="E881" s="212" t="s">
        <v>312</v>
      </c>
      <c r="F881" s="212" t="s">
        <v>313</v>
      </c>
      <c r="G881" s="212" t="s">
        <v>883</v>
      </c>
      <c r="H881" s="212" t="s">
        <v>134</v>
      </c>
      <c r="I881" s="213">
        <v>6989.78</v>
      </c>
      <c r="J881" s="204"/>
      <c r="K881" s="214" t="s">
        <v>306</v>
      </c>
      <c r="L881" s="78"/>
      <c r="M881" s="78"/>
      <c r="N881" s="78"/>
      <c r="O881" s="149"/>
    </row>
    <row r="882" spans="1:15" x14ac:dyDescent="0.35">
      <c r="A882" s="212" t="s">
        <v>966</v>
      </c>
      <c r="B882" s="212" t="s">
        <v>967</v>
      </c>
      <c r="C882" s="212" t="s">
        <v>709</v>
      </c>
      <c r="D882" s="212" t="s">
        <v>710</v>
      </c>
      <c r="E882" s="212" t="s">
        <v>312</v>
      </c>
      <c r="F882" s="212" t="s">
        <v>313</v>
      </c>
      <c r="G882" s="212" t="s">
        <v>884</v>
      </c>
      <c r="H882" s="212" t="s">
        <v>234</v>
      </c>
      <c r="I882" s="213">
        <v>5778.08</v>
      </c>
      <c r="J882" s="204"/>
      <c r="K882" s="214" t="s">
        <v>306</v>
      </c>
      <c r="L882" s="78"/>
      <c r="M882" s="78"/>
      <c r="N882" s="78"/>
      <c r="O882" s="149"/>
    </row>
    <row r="883" spans="1:15" x14ac:dyDescent="0.35">
      <c r="A883" s="212" t="s">
        <v>966</v>
      </c>
      <c r="B883" s="212" t="s">
        <v>967</v>
      </c>
      <c r="C883" s="212" t="s">
        <v>709</v>
      </c>
      <c r="D883" s="212" t="s">
        <v>710</v>
      </c>
      <c r="E883" s="212" t="s">
        <v>312</v>
      </c>
      <c r="F883" s="212" t="s">
        <v>313</v>
      </c>
      <c r="G883" s="212" t="s">
        <v>900</v>
      </c>
      <c r="H883" s="212" t="s">
        <v>238</v>
      </c>
      <c r="I883" s="213">
        <v>3436</v>
      </c>
      <c r="J883" s="204"/>
      <c r="K883" s="214" t="s">
        <v>306</v>
      </c>
      <c r="L883" s="78"/>
      <c r="M883" s="78"/>
      <c r="N883" s="78"/>
      <c r="O883" s="149"/>
    </row>
    <row r="884" spans="1:15" x14ac:dyDescent="0.35">
      <c r="A884" s="212" t="s">
        <v>966</v>
      </c>
      <c r="B884" s="212" t="s">
        <v>967</v>
      </c>
      <c r="C884" s="212" t="s">
        <v>709</v>
      </c>
      <c r="D884" s="212" t="s">
        <v>710</v>
      </c>
      <c r="E884" s="212" t="s">
        <v>312</v>
      </c>
      <c r="F884" s="212" t="s">
        <v>313</v>
      </c>
      <c r="G884" s="212" t="s">
        <v>662</v>
      </c>
      <c r="H884" s="212" t="s">
        <v>243</v>
      </c>
      <c r="I884" s="213">
        <v>15301.76</v>
      </c>
      <c r="J884" s="204"/>
      <c r="K884" s="214" t="s">
        <v>306</v>
      </c>
      <c r="L884" s="78"/>
      <c r="M884" s="78"/>
      <c r="N884" s="78"/>
      <c r="O884" s="149"/>
    </row>
    <row r="885" spans="1:15" x14ac:dyDescent="0.35">
      <c r="A885" s="212" t="s">
        <v>966</v>
      </c>
      <c r="B885" s="212" t="s">
        <v>967</v>
      </c>
      <c r="C885" s="212" t="s">
        <v>709</v>
      </c>
      <c r="D885" s="212" t="s">
        <v>710</v>
      </c>
      <c r="E885" s="212" t="s">
        <v>312</v>
      </c>
      <c r="F885" s="212" t="s">
        <v>313</v>
      </c>
      <c r="G885" s="212" t="s">
        <v>924</v>
      </c>
      <c r="H885" s="212" t="s">
        <v>245</v>
      </c>
      <c r="I885" s="213">
        <v>8863.9699999999993</v>
      </c>
      <c r="J885" s="204"/>
      <c r="K885" s="214" t="s">
        <v>306</v>
      </c>
      <c r="L885" s="78"/>
      <c r="M885" s="78"/>
      <c r="N885" s="78"/>
      <c r="O885" s="149"/>
    </row>
    <row r="886" spans="1:15" x14ac:dyDescent="0.35">
      <c r="A886" s="212" t="s">
        <v>966</v>
      </c>
      <c r="B886" s="212" t="s">
        <v>967</v>
      </c>
      <c r="C886" s="212" t="s">
        <v>709</v>
      </c>
      <c r="D886" s="212" t="s">
        <v>710</v>
      </c>
      <c r="E886" s="212" t="s">
        <v>312</v>
      </c>
      <c r="F886" s="212" t="s">
        <v>313</v>
      </c>
      <c r="G886" s="212" t="s">
        <v>925</v>
      </c>
      <c r="H886" s="212" t="s">
        <v>104</v>
      </c>
      <c r="I886" s="213">
        <v>26873.56</v>
      </c>
      <c r="J886" s="204"/>
      <c r="K886" s="214" t="s">
        <v>306</v>
      </c>
      <c r="L886" s="78"/>
      <c r="M886" s="78"/>
      <c r="N886" s="78"/>
      <c r="O886" s="149"/>
    </row>
    <row r="887" spans="1:15" x14ac:dyDescent="0.35">
      <c r="A887" s="212" t="s">
        <v>966</v>
      </c>
      <c r="B887" s="212" t="s">
        <v>967</v>
      </c>
      <c r="C887" s="212" t="s">
        <v>709</v>
      </c>
      <c r="D887" s="212" t="s">
        <v>710</v>
      </c>
      <c r="E887" s="212" t="s">
        <v>312</v>
      </c>
      <c r="F887" s="212" t="s">
        <v>313</v>
      </c>
      <c r="G887" s="212" t="s">
        <v>906</v>
      </c>
      <c r="H887" s="212" t="s">
        <v>167</v>
      </c>
      <c r="I887" s="213">
        <v>6539.15</v>
      </c>
      <c r="J887" s="204"/>
      <c r="K887" s="214" t="s">
        <v>306</v>
      </c>
      <c r="L887" s="78"/>
      <c r="M887" s="78"/>
      <c r="N887" s="78"/>
      <c r="O887" s="149"/>
    </row>
    <row r="888" spans="1:15" x14ac:dyDescent="0.35">
      <c r="A888" s="212" t="s">
        <v>966</v>
      </c>
      <c r="B888" s="212" t="s">
        <v>967</v>
      </c>
      <c r="C888" s="212" t="s">
        <v>709</v>
      </c>
      <c r="D888" s="212" t="s">
        <v>710</v>
      </c>
      <c r="E888" s="212" t="s">
        <v>312</v>
      </c>
      <c r="F888" s="212" t="s">
        <v>313</v>
      </c>
      <c r="G888" s="212" t="s">
        <v>958</v>
      </c>
      <c r="H888" s="212" t="s">
        <v>959</v>
      </c>
      <c r="I888" s="213">
        <v>1596.3</v>
      </c>
      <c r="J888" s="204"/>
      <c r="K888" s="214" t="s">
        <v>306</v>
      </c>
      <c r="L888" s="78"/>
      <c r="M888" s="78"/>
      <c r="N888" s="78"/>
      <c r="O888" s="149"/>
    </row>
    <row r="889" spans="1:15" x14ac:dyDescent="0.35">
      <c r="A889" s="212" t="s">
        <v>966</v>
      </c>
      <c r="B889" s="212" t="s">
        <v>967</v>
      </c>
      <c r="C889" s="212" t="s">
        <v>709</v>
      </c>
      <c r="D889" s="212" t="s">
        <v>710</v>
      </c>
      <c r="E889" s="212" t="s">
        <v>312</v>
      </c>
      <c r="F889" s="212" t="s">
        <v>313</v>
      </c>
      <c r="G889" s="212" t="s">
        <v>901</v>
      </c>
      <c r="H889" s="212" t="s">
        <v>213</v>
      </c>
      <c r="I889" s="213">
        <v>18059.3</v>
      </c>
      <c r="J889" s="204"/>
      <c r="K889" s="214" t="s">
        <v>306</v>
      </c>
      <c r="L889" s="78"/>
      <c r="M889" s="78"/>
      <c r="N889" s="78"/>
      <c r="O889" s="149"/>
    </row>
    <row r="890" spans="1:15" x14ac:dyDescent="0.35">
      <c r="A890" s="212" t="s">
        <v>966</v>
      </c>
      <c r="B890" s="212" t="s">
        <v>967</v>
      </c>
      <c r="C890" s="212" t="s">
        <v>709</v>
      </c>
      <c r="D890" s="212" t="s">
        <v>710</v>
      </c>
      <c r="E890" s="212" t="s">
        <v>312</v>
      </c>
      <c r="F890" s="212" t="s">
        <v>313</v>
      </c>
      <c r="G890" s="212" t="s">
        <v>926</v>
      </c>
      <c r="H890" s="212" t="s">
        <v>927</v>
      </c>
      <c r="I890" s="213">
        <v>9494.81</v>
      </c>
      <c r="J890" s="204"/>
      <c r="K890" s="214" t="s">
        <v>306</v>
      </c>
      <c r="L890" s="78"/>
      <c r="M890" s="78"/>
      <c r="N890" s="78"/>
      <c r="O890" s="149"/>
    </row>
    <row r="891" spans="1:15" x14ac:dyDescent="0.35">
      <c r="A891" s="212" t="s">
        <v>966</v>
      </c>
      <c r="B891" s="212" t="s">
        <v>967</v>
      </c>
      <c r="C891" s="212" t="s">
        <v>709</v>
      </c>
      <c r="D891" s="212" t="s">
        <v>710</v>
      </c>
      <c r="E891" s="212" t="s">
        <v>312</v>
      </c>
      <c r="F891" s="212" t="s">
        <v>313</v>
      </c>
      <c r="G891" s="212" t="s">
        <v>812</v>
      </c>
      <c r="H891" s="212" t="s">
        <v>813</v>
      </c>
      <c r="I891" s="213">
        <v>5617.72</v>
      </c>
      <c r="J891" s="204"/>
      <c r="K891" s="214" t="s">
        <v>306</v>
      </c>
      <c r="L891" s="78"/>
      <c r="M891" s="78"/>
      <c r="N891" s="78"/>
      <c r="O891" s="149"/>
    </row>
    <row r="892" spans="1:15" x14ac:dyDescent="0.35">
      <c r="A892" s="212" t="s">
        <v>966</v>
      </c>
      <c r="B892" s="212" t="s">
        <v>967</v>
      </c>
      <c r="C892" s="212" t="s">
        <v>709</v>
      </c>
      <c r="D892" s="212" t="s">
        <v>710</v>
      </c>
      <c r="E892" s="212" t="s">
        <v>312</v>
      </c>
      <c r="F892" s="212" t="s">
        <v>313</v>
      </c>
      <c r="G892" s="212" t="s">
        <v>930</v>
      </c>
      <c r="H892" s="212" t="s">
        <v>200</v>
      </c>
      <c r="I892" s="213">
        <v>6854.1</v>
      </c>
      <c r="J892" s="204"/>
      <c r="K892" s="214" t="s">
        <v>306</v>
      </c>
      <c r="L892" s="78"/>
      <c r="M892" s="78"/>
      <c r="N892" s="78"/>
      <c r="O892" s="149"/>
    </row>
    <row r="893" spans="1:15" x14ac:dyDescent="0.35">
      <c r="A893" s="212" t="s">
        <v>966</v>
      </c>
      <c r="B893" s="212" t="s">
        <v>967</v>
      </c>
      <c r="C893" s="212" t="s">
        <v>709</v>
      </c>
      <c r="D893" s="212" t="s">
        <v>710</v>
      </c>
      <c r="E893" s="212" t="s">
        <v>312</v>
      </c>
      <c r="F893" s="212" t="s">
        <v>313</v>
      </c>
      <c r="G893" s="212" t="s">
        <v>890</v>
      </c>
      <c r="H893" s="212" t="s">
        <v>191</v>
      </c>
      <c r="I893" s="213">
        <v>5898.21</v>
      </c>
      <c r="J893" s="204"/>
      <c r="K893" s="214" t="s">
        <v>306</v>
      </c>
      <c r="L893" s="78"/>
      <c r="M893" s="78"/>
      <c r="N893" s="78"/>
      <c r="O893" s="149"/>
    </row>
    <row r="894" spans="1:15" x14ac:dyDescent="0.35">
      <c r="A894" s="212" t="s">
        <v>966</v>
      </c>
      <c r="B894" s="212" t="s">
        <v>967</v>
      </c>
      <c r="C894" s="212" t="s">
        <v>709</v>
      </c>
      <c r="D894" s="212" t="s">
        <v>710</v>
      </c>
      <c r="E894" s="212" t="s">
        <v>312</v>
      </c>
      <c r="F894" s="212" t="s">
        <v>313</v>
      </c>
      <c r="G894" s="212" t="s">
        <v>931</v>
      </c>
      <c r="H894" s="212" t="s">
        <v>197</v>
      </c>
      <c r="I894" s="213">
        <v>9393.86</v>
      </c>
      <c r="J894" s="204"/>
      <c r="K894" s="214" t="s">
        <v>306</v>
      </c>
      <c r="L894" s="78"/>
      <c r="M894" s="78"/>
      <c r="N894" s="78"/>
      <c r="O894" s="149"/>
    </row>
    <row r="895" spans="1:15" x14ac:dyDescent="0.35">
      <c r="A895" s="212" t="s">
        <v>966</v>
      </c>
      <c r="B895" s="212" t="s">
        <v>967</v>
      </c>
      <c r="C895" s="212" t="s">
        <v>709</v>
      </c>
      <c r="D895" s="212" t="s">
        <v>710</v>
      </c>
      <c r="E895" s="212" t="s">
        <v>312</v>
      </c>
      <c r="F895" s="212" t="s">
        <v>313</v>
      </c>
      <c r="G895" s="212" t="s">
        <v>932</v>
      </c>
      <c r="H895" s="212" t="s">
        <v>202</v>
      </c>
      <c r="I895" s="213">
        <v>2473.69</v>
      </c>
      <c r="J895" s="204"/>
      <c r="K895" s="214" t="s">
        <v>306</v>
      </c>
      <c r="L895" s="78"/>
      <c r="M895" s="78"/>
      <c r="N895" s="78"/>
      <c r="O895" s="149"/>
    </row>
    <row r="896" spans="1:15" x14ac:dyDescent="0.35">
      <c r="A896" s="212" t="s">
        <v>966</v>
      </c>
      <c r="B896" s="212" t="s">
        <v>967</v>
      </c>
      <c r="C896" s="212" t="s">
        <v>709</v>
      </c>
      <c r="D896" s="212" t="s">
        <v>710</v>
      </c>
      <c r="E896" s="212" t="s">
        <v>312</v>
      </c>
      <c r="F896" s="212" t="s">
        <v>313</v>
      </c>
      <c r="G896" s="212" t="s">
        <v>565</v>
      </c>
      <c r="H896" s="212" t="s">
        <v>204</v>
      </c>
      <c r="I896" s="213">
        <v>4889.17</v>
      </c>
      <c r="J896" s="204"/>
      <c r="K896" s="214" t="s">
        <v>306</v>
      </c>
      <c r="L896" s="78"/>
      <c r="M896" s="78"/>
      <c r="N896" s="78"/>
      <c r="O896" s="149"/>
    </row>
    <row r="897" spans="1:15" x14ac:dyDescent="0.35">
      <c r="A897" s="212" t="s">
        <v>966</v>
      </c>
      <c r="B897" s="212" t="s">
        <v>967</v>
      </c>
      <c r="C897" s="212" t="s">
        <v>709</v>
      </c>
      <c r="D897" s="212" t="s">
        <v>710</v>
      </c>
      <c r="E897" s="212" t="s">
        <v>312</v>
      </c>
      <c r="F897" s="212" t="s">
        <v>313</v>
      </c>
      <c r="G897" s="212" t="s">
        <v>885</v>
      </c>
      <c r="H897" s="212" t="s">
        <v>886</v>
      </c>
      <c r="I897" s="213">
        <v>83.65</v>
      </c>
      <c r="J897" s="204"/>
      <c r="K897" s="214" t="s">
        <v>306</v>
      </c>
      <c r="L897" s="78"/>
      <c r="M897" s="78"/>
      <c r="N897" s="78"/>
      <c r="O897" s="149"/>
    </row>
    <row r="898" spans="1:15" x14ac:dyDescent="0.35">
      <c r="A898" s="212" t="s">
        <v>966</v>
      </c>
      <c r="B898" s="212" t="s">
        <v>967</v>
      </c>
      <c r="C898" s="212" t="s">
        <v>709</v>
      </c>
      <c r="D898" s="212" t="s">
        <v>710</v>
      </c>
      <c r="E898" s="212" t="s">
        <v>312</v>
      </c>
      <c r="F898" s="212" t="s">
        <v>313</v>
      </c>
      <c r="G898" s="212" t="s">
        <v>887</v>
      </c>
      <c r="H898" s="212" t="s">
        <v>91</v>
      </c>
      <c r="I898" s="213">
        <v>14056.3</v>
      </c>
      <c r="J898" s="204"/>
      <c r="K898" s="214" t="s">
        <v>306</v>
      </c>
      <c r="L898" s="78"/>
      <c r="M898" s="78"/>
      <c r="N898" s="78"/>
      <c r="O898" s="149"/>
    </row>
    <row r="899" spans="1:15" x14ac:dyDescent="0.35">
      <c r="A899" s="212" t="s">
        <v>966</v>
      </c>
      <c r="B899" s="212" t="s">
        <v>967</v>
      </c>
      <c r="C899" s="212" t="s">
        <v>709</v>
      </c>
      <c r="D899" s="212" t="s">
        <v>710</v>
      </c>
      <c r="E899" s="212" t="s">
        <v>312</v>
      </c>
      <c r="F899" s="212" t="s">
        <v>313</v>
      </c>
      <c r="G899" s="212" t="s">
        <v>960</v>
      </c>
      <c r="H899" s="212" t="s">
        <v>94</v>
      </c>
      <c r="I899" s="213">
        <v>73.400000000000006</v>
      </c>
      <c r="J899" s="204"/>
      <c r="K899" s="214" t="s">
        <v>306</v>
      </c>
      <c r="L899" s="78"/>
      <c r="M899" s="78"/>
      <c r="N899" s="78"/>
      <c r="O899" s="149"/>
    </row>
    <row r="900" spans="1:15" x14ac:dyDescent="0.35">
      <c r="A900" s="212" t="s">
        <v>966</v>
      </c>
      <c r="B900" s="212" t="s">
        <v>967</v>
      </c>
      <c r="C900" s="212" t="s">
        <v>709</v>
      </c>
      <c r="D900" s="212" t="s">
        <v>710</v>
      </c>
      <c r="E900" s="212" t="s">
        <v>312</v>
      </c>
      <c r="F900" s="212" t="s">
        <v>313</v>
      </c>
      <c r="G900" s="212" t="s">
        <v>716</v>
      </c>
      <c r="H900" s="212" t="s">
        <v>123</v>
      </c>
      <c r="I900" s="213">
        <v>1524.07</v>
      </c>
      <c r="J900" s="204"/>
      <c r="K900" s="214" t="s">
        <v>306</v>
      </c>
      <c r="L900" s="78"/>
      <c r="M900" s="78"/>
      <c r="N900" s="78"/>
      <c r="O900" s="149"/>
    </row>
    <row r="901" spans="1:15" x14ac:dyDescent="0.35">
      <c r="A901" s="212" t="s">
        <v>966</v>
      </c>
      <c r="B901" s="212" t="s">
        <v>967</v>
      </c>
      <c r="C901" s="212" t="s">
        <v>709</v>
      </c>
      <c r="D901" s="212" t="s">
        <v>710</v>
      </c>
      <c r="E901" s="212" t="s">
        <v>312</v>
      </c>
      <c r="F901" s="212" t="s">
        <v>313</v>
      </c>
      <c r="G901" s="212" t="s">
        <v>933</v>
      </c>
      <c r="H901" s="212" t="s">
        <v>206</v>
      </c>
      <c r="I901" s="213">
        <v>420.69</v>
      </c>
      <c r="J901" s="204"/>
      <c r="K901" s="214" t="s">
        <v>306</v>
      </c>
      <c r="L901" s="78"/>
      <c r="M901" s="78"/>
      <c r="N901" s="78"/>
      <c r="O901" s="149"/>
    </row>
    <row r="902" spans="1:15" x14ac:dyDescent="0.35">
      <c r="A902" s="212" t="s">
        <v>966</v>
      </c>
      <c r="B902" s="212" t="s">
        <v>967</v>
      </c>
      <c r="C902" s="212" t="s">
        <v>709</v>
      </c>
      <c r="D902" s="212" t="s">
        <v>710</v>
      </c>
      <c r="E902" s="212" t="s">
        <v>312</v>
      </c>
      <c r="F902" s="212" t="s">
        <v>313</v>
      </c>
      <c r="G902" s="212" t="s">
        <v>934</v>
      </c>
      <c r="H902" s="212" t="s">
        <v>132</v>
      </c>
      <c r="I902" s="213">
        <v>1586.55</v>
      </c>
      <c r="J902" s="204"/>
      <c r="K902" s="214" t="s">
        <v>306</v>
      </c>
      <c r="L902" s="78"/>
      <c r="M902" s="78"/>
      <c r="N902" s="78"/>
      <c r="O902" s="149"/>
    </row>
    <row r="903" spans="1:15" x14ac:dyDescent="0.35">
      <c r="A903" s="212" t="s">
        <v>966</v>
      </c>
      <c r="B903" s="212" t="s">
        <v>967</v>
      </c>
      <c r="C903" s="212" t="s">
        <v>709</v>
      </c>
      <c r="D903" s="212" t="s">
        <v>710</v>
      </c>
      <c r="E903" s="212" t="s">
        <v>312</v>
      </c>
      <c r="F903" s="212" t="s">
        <v>313</v>
      </c>
      <c r="G903" s="212" t="s">
        <v>935</v>
      </c>
      <c r="H903" s="212" t="s">
        <v>211</v>
      </c>
      <c r="I903" s="213">
        <v>1307.78</v>
      </c>
      <c r="J903" s="204"/>
      <c r="K903" s="214" t="s">
        <v>306</v>
      </c>
      <c r="L903" s="78"/>
      <c r="M903" s="78"/>
      <c r="N903" s="78"/>
      <c r="O903" s="149"/>
    </row>
    <row r="904" spans="1:15" x14ac:dyDescent="0.35">
      <c r="A904" s="212" t="s">
        <v>966</v>
      </c>
      <c r="B904" s="212" t="s">
        <v>967</v>
      </c>
      <c r="C904" s="212" t="s">
        <v>709</v>
      </c>
      <c r="D904" s="212" t="s">
        <v>710</v>
      </c>
      <c r="E904" s="212" t="s">
        <v>312</v>
      </c>
      <c r="F904" s="212" t="s">
        <v>313</v>
      </c>
      <c r="G904" s="212" t="s">
        <v>936</v>
      </c>
      <c r="H904" s="212" t="s">
        <v>129</v>
      </c>
      <c r="I904" s="213">
        <v>3120.68</v>
      </c>
      <c r="J904" s="204"/>
      <c r="K904" s="214" t="s">
        <v>306</v>
      </c>
      <c r="L904" s="78"/>
      <c r="M904" s="78"/>
      <c r="N904" s="78"/>
      <c r="O904" s="149"/>
    </row>
    <row r="905" spans="1:15" x14ac:dyDescent="0.35">
      <c r="A905" s="212" t="s">
        <v>966</v>
      </c>
      <c r="B905" s="212" t="s">
        <v>967</v>
      </c>
      <c r="C905" s="212" t="s">
        <v>709</v>
      </c>
      <c r="D905" s="212" t="s">
        <v>710</v>
      </c>
      <c r="E905" s="212" t="s">
        <v>312</v>
      </c>
      <c r="F905" s="212" t="s">
        <v>313</v>
      </c>
      <c r="G905" s="212" t="s">
        <v>888</v>
      </c>
      <c r="H905" s="212" t="s">
        <v>208</v>
      </c>
      <c r="I905" s="213">
        <v>1784.03</v>
      </c>
      <c r="J905" s="204"/>
      <c r="K905" s="214" t="s">
        <v>306</v>
      </c>
      <c r="L905" s="78"/>
      <c r="M905" s="78"/>
      <c r="N905" s="78"/>
      <c r="O905" s="149"/>
    </row>
    <row r="906" spans="1:15" x14ac:dyDescent="0.35">
      <c r="A906" s="212" t="s">
        <v>966</v>
      </c>
      <c r="B906" s="212" t="s">
        <v>967</v>
      </c>
      <c r="C906" s="212" t="s">
        <v>709</v>
      </c>
      <c r="D906" s="212" t="s">
        <v>710</v>
      </c>
      <c r="E906" s="212" t="s">
        <v>312</v>
      </c>
      <c r="F906" s="212" t="s">
        <v>313</v>
      </c>
      <c r="G906" s="212" t="s">
        <v>891</v>
      </c>
      <c r="H906" s="212" t="s">
        <v>194</v>
      </c>
      <c r="I906" s="213">
        <v>10839.9</v>
      </c>
      <c r="J906" s="204"/>
      <c r="K906" s="214" t="s">
        <v>306</v>
      </c>
      <c r="L906" s="78"/>
      <c r="M906" s="78"/>
      <c r="N906" s="78"/>
      <c r="O906" s="149"/>
    </row>
    <row r="907" spans="1:15" x14ac:dyDescent="0.35">
      <c r="A907" s="212" t="s">
        <v>966</v>
      </c>
      <c r="B907" s="212" t="s">
        <v>967</v>
      </c>
      <c r="C907" s="212" t="s">
        <v>709</v>
      </c>
      <c r="D907" s="212" t="s">
        <v>710</v>
      </c>
      <c r="E907" s="212" t="s">
        <v>312</v>
      </c>
      <c r="F907" s="212" t="s">
        <v>313</v>
      </c>
      <c r="G907" s="212" t="s">
        <v>937</v>
      </c>
      <c r="H907" s="212" t="s">
        <v>247</v>
      </c>
      <c r="I907" s="213">
        <v>600.72</v>
      </c>
      <c r="J907" s="204"/>
      <c r="K907" s="214" t="s">
        <v>306</v>
      </c>
      <c r="L907" s="78"/>
      <c r="M907" s="78"/>
      <c r="N907" s="78"/>
      <c r="O907" s="149"/>
    </row>
    <row r="908" spans="1:15" x14ac:dyDescent="0.35">
      <c r="A908" s="212" t="s">
        <v>966</v>
      </c>
      <c r="B908" s="212" t="s">
        <v>967</v>
      </c>
      <c r="C908" s="212" t="s">
        <v>709</v>
      </c>
      <c r="D908" s="212" t="s">
        <v>710</v>
      </c>
      <c r="E908" s="212" t="s">
        <v>312</v>
      </c>
      <c r="F908" s="212" t="s">
        <v>313</v>
      </c>
      <c r="G908" s="212" t="s">
        <v>889</v>
      </c>
      <c r="H908" s="212" t="s">
        <v>236</v>
      </c>
      <c r="I908" s="213">
        <v>16002.56</v>
      </c>
      <c r="J908" s="204"/>
      <c r="K908" s="214" t="s">
        <v>306</v>
      </c>
      <c r="L908" s="78"/>
      <c r="M908" s="78"/>
      <c r="N908" s="78"/>
      <c r="O908" s="149"/>
    </row>
    <row r="909" spans="1:15" x14ac:dyDescent="0.35">
      <c r="A909" s="212" t="s">
        <v>966</v>
      </c>
      <c r="B909" s="212" t="s">
        <v>967</v>
      </c>
      <c r="C909" s="212" t="s">
        <v>709</v>
      </c>
      <c r="D909" s="212" t="s">
        <v>710</v>
      </c>
      <c r="E909" s="212" t="s">
        <v>312</v>
      </c>
      <c r="F909" s="212" t="s">
        <v>313</v>
      </c>
      <c r="G909" s="212" t="s">
        <v>938</v>
      </c>
      <c r="H909" s="212" t="s">
        <v>939</v>
      </c>
      <c r="I909" s="213">
        <v>5807.77</v>
      </c>
      <c r="J909" s="204"/>
      <c r="K909" s="214" t="s">
        <v>306</v>
      </c>
      <c r="L909" s="78"/>
      <c r="M909" s="78"/>
      <c r="N909" s="78"/>
      <c r="O909" s="149"/>
    </row>
    <row r="910" spans="1:15" x14ac:dyDescent="0.35">
      <c r="A910" s="212" t="s">
        <v>966</v>
      </c>
      <c r="B910" s="212" t="s">
        <v>967</v>
      </c>
      <c r="C910" s="212" t="s">
        <v>709</v>
      </c>
      <c r="D910" s="212" t="s">
        <v>710</v>
      </c>
      <c r="E910" s="212" t="s">
        <v>312</v>
      </c>
      <c r="F910" s="212" t="s">
        <v>313</v>
      </c>
      <c r="G910" s="212" t="s">
        <v>554</v>
      </c>
      <c r="H910" s="212" t="s">
        <v>249</v>
      </c>
      <c r="I910" s="213">
        <v>9297.7099999999991</v>
      </c>
      <c r="J910" s="204"/>
      <c r="K910" s="214" t="s">
        <v>306</v>
      </c>
      <c r="L910" s="78"/>
      <c r="M910" s="78"/>
      <c r="N910" s="78"/>
      <c r="O910" s="149"/>
    </row>
    <row r="911" spans="1:15" x14ac:dyDescent="0.35">
      <c r="A911" s="212" t="s">
        <v>966</v>
      </c>
      <c r="B911" s="212" t="s">
        <v>967</v>
      </c>
      <c r="C911" s="212" t="s">
        <v>709</v>
      </c>
      <c r="D911" s="212" t="s">
        <v>710</v>
      </c>
      <c r="E911" s="212" t="s">
        <v>312</v>
      </c>
      <c r="F911" s="212" t="s">
        <v>313</v>
      </c>
      <c r="G911" s="212" t="s">
        <v>940</v>
      </c>
      <c r="H911" s="212" t="s">
        <v>84</v>
      </c>
      <c r="I911" s="213">
        <v>17604.38</v>
      </c>
      <c r="J911" s="204"/>
      <c r="K911" s="214" t="s">
        <v>306</v>
      </c>
      <c r="L911" s="78"/>
      <c r="M911" s="78"/>
      <c r="N911" s="78"/>
      <c r="O911" s="149"/>
    </row>
    <row r="912" spans="1:15" x14ac:dyDescent="0.35">
      <c r="A912" s="212" t="s">
        <v>966</v>
      </c>
      <c r="B912" s="212" t="s">
        <v>967</v>
      </c>
      <c r="C912" s="212" t="s">
        <v>709</v>
      </c>
      <c r="D912" s="212" t="s">
        <v>710</v>
      </c>
      <c r="E912" s="212" t="s">
        <v>460</v>
      </c>
      <c r="F912" s="212" t="s">
        <v>461</v>
      </c>
      <c r="G912" s="212" t="s">
        <v>81</v>
      </c>
      <c r="H912" s="212" t="s">
        <v>328</v>
      </c>
      <c r="I912" s="213">
        <v>-6720</v>
      </c>
      <c r="J912" s="204"/>
      <c r="K912" s="214" t="s">
        <v>316</v>
      </c>
      <c r="L912" s="78"/>
      <c r="M912" s="78"/>
      <c r="N912" s="78"/>
      <c r="O912" s="149"/>
    </row>
    <row r="913" spans="1:15" x14ac:dyDescent="0.35">
      <c r="A913" s="212" t="s">
        <v>966</v>
      </c>
      <c r="B913" s="212" t="s">
        <v>967</v>
      </c>
      <c r="C913" s="212" t="s">
        <v>709</v>
      </c>
      <c r="D913" s="212" t="s">
        <v>710</v>
      </c>
      <c r="E913" s="212" t="s">
        <v>320</v>
      </c>
      <c r="F913" s="212" t="s">
        <v>313</v>
      </c>
      <c r="G913" s="212" t="s">
        <v>81</v>
      </c>
      <c r="H913" s="212" t="s">
        <v>328</v>
      </c>
      <c r="I913" s="213">
        <v>-62729.87</v>
      </c>
      <c r="J913" s="204"/>
      <c r="K913" s="214" t="s">
        <v>314</v>
      </c>
      <c r="L913" s="78"/>
      <c r="M913" s="78"/>
      <c r="N913" s="78"/>
      <c r="O913" s="149"/>
    </row>
    <row r="914" spans="1:15" x14ac:dyDescent="0.35">
      <c r="A914" s="212" t="s">
        <v>966</v>
      </c>
      <c r="B914" s="212" t="s">
        <v>967</v>
      </c>
      <c r="C914" s="212" t="s">
        <v>709</v>
      </c>
      <c r="D914" s="212" t="s">
        <v>710</v>
      </c>
      <c r="E914" s="212" t="s">
        <v>320</v>
      </c>
      <c r="F914" s="212" t="s">
        <v>313</v>
      </c>
      <c r="G914" s="212" t="s">
        <v>528</v>
      </c>
      <c r="H914" s="212" t="s">
        <v>529</v>
      </c>
      <c r="I914" s="213">
        <v>-3283.1</v>
      </c>
      <c r="J914" s="204"/>
      <c r="K914" s="214" t="s">
        <v>314</v>
      </c>
      <c r="L914" s="78"/>
      <c r="M914" s="78"/>
      <c r="N914" s="78"/>
      <c r="O914" s="149"/>
    </row>
    <row r="915" spans="1:15" x14ac:dyDescent="0.35">
      <c r="A915" s="212" t="s">
        <v>966</v>
      </c>
      <c r="B915" s="212" t="s">
        <v>967</v>
      </c>
      <c r="C915" s="212" t="s">
        <v>709</v>
      </c>
      <c r="D915" s="212" t="s">
        <v>710</v>
      </c>
      <c r="E915" s="212" t="s">
        <v>320</v>
      </c>
      <c r="F915" s="212" t="s">
        <v>313</v>
      </c>
      <c r="G915" s="212" t="s">
        <v>752</v>
      </c>
      <c r="H915" s="212" t="s">
        <v>753</v>
      </c>
      <c r="I915" s="213">
        <v>-137.53</v>
      </c>
      <c r="J915" s="204"/>
      <c r="K915" s="214" t="s">
        <v>314</v>
      </c>
      <c r="L915" s="78"/>
      <c r="M915" s="78"/>
      <c r="N915" s="78"/>
      <c r="O915" s="149"/>
    </row>
    <row r="916" spans="1:15" x14ac:dyDescent="0.35">
      <c r="A916" s="212" t="s">
        <v>966</v>
      </c>
      <c r="B916" s="212" t="s">
        <v>967</v>
      </c>
      <c r="C916" s="212" t="s">
        <v>709</v>
      </c>
      <c r="D916" s="212" t="s">
        <v>710</v>
      </c>
      <c r="E916" s="212" t="s">
        <v>320</v>
      </c>
      <c r="F916" s="212" t="s">
        <v>313</v>
      </c>
      <c r="G916" s="212" t="s">
        <v>760</v>
      </c>
      <c r="H916" s="212" t="s">
        <v>761</v>
      </c>
      <c r="I916" s="213">
        <v>-13.41</v>
      </c>
      <c r="J916" s="204"/>
      <c r="K916" s="214" t="s">
        <v>314</v>
      </c>
      <c r="L916" s="78"/>
      <c r="M916" s="78"/>
      <c r="N916" s="78"/>
      <c r="O916" s="149"/>
    </row>
    <row r="917" spans="1:15" x14ac:dyDescent="0.35">
      <c r="A917" s="212" t="s">
        <v>966</v>
      </c>
      <c r="B917" s="212" t="s">
        <v>967</v>
      </c>
      <c r="C917" s="212" t="s">
        <v>709</v>
      </c>
      <c r="D917" s="212" t="s">
        <v>710</v>
      </c>
      <c r="E917" s="212" t="s">
        <v>320</v>
      </c>
      <c r="F917" s="212" t="s">
        <v>313</v>
      </c>
      <c r="G917" s="212" t="s">
        <v>764</v>
      </c>
      <c r="H917" s="212" t="s">
        <v>765</v>
      </c>
      <c r="I917" s="213">
        <v>-174.39</v>
      </c>
      <c r="J917" s="204"/>
      <c r="K917" s="214" t="s">
        <v>314</v>
      </c>
      <c r="L917" s="78"/>
      <c r="M917" s="78"/>
      <c r="N917" s="78"/>
      <c r="O917" s="149"/>
    </row>
    <row r="918" spans="1:15" x14ac:dyDescent="0.35">
      <c r="A918" s="212" t="s">
        <v>966</v>
      </c>
      <c r="B918" s="212" t="s">
        <v>967</v>
      </c>
      <c r="C918" s="212" t="s">
        <v>709</v>
      </c>
      <c r="D918" s="212" t="s">
        <v>710</v>
      </c>
      <c r="E918" s="212" t="s">
        <v>320</v>
      </c>
      <c r="F918" s="212" t="s">
        <v>313</v>
      </c>
      <c r="G918" s="212" t="s">
        <v>948</v>
      </c>
      <c r="H918" s="212" t="s">
        <v>949</v>
      </c>
      <c r="I918" s="213">
        <v>-2649.69</v>
      </c>
      <c r="J918" s="204"/>
      <c r="K918" s="214" t="s">
        <v>314</v>
      </c>
      <c r="L918" s="78"/>
      <c r="M918" s="78"/>
      <c r="N918" s="78"/>
      <c r="O918" s="149"/>
    </row>
    <row r="919" spans="1:15" x14ac:dyDescent="0.35">
      <c r="A919" s="212" t="s">
        <v>966</v>
      </c>
      <c r="B919" s="212" t="s">
        <v>967</v>
      </c>
      <c r="C919" s="212" t="s">
        <v>709</v>
      </c>
      <c r="D919" s="212" t="s">
        <v>710</v>
      </c>
      <c r="E919" s="212" t="s">
        <v>320</v>
      </c>
      <c r="F919" s="212" t="s">
        <v>313</v>
      </c>
      <c r="G919" s="212" t="s">
        <v>731</v>
      </c>
      <c r="H919" s="212" t="s">
        <v>732</v>
      </c>
      <c r="I919" s="213">
        <v>-3195.33</v>
      </c>
      <c r="J919" s="204"/>
      <c r="K919" s="214" t="s">
        <v>314</v>
      </c>
      <c r="L919" s="78"/>
      <c r="M919" s="78"/>
      <c r="N919" s="78"/>
      <c r="O919" s="149"/>
    </row>
    <row r="920" spans="1:15" x14ac:dyDescent="0.35">
      <c r="A920" s="212" t="s">
        <v>966</v>
      </c>
      <c r="B920" s="212" t="s">
        <v>967</v>
      </c>
      <c r="C920" s="212" t="s">
        <v>709</v>
      </c>
      <c r="D920" s="212" t="s">
        <v>710</v>
      </c>
      <c r="E920" s="212" t="s">
        <v>320</v>
      </c>
      <c r="F920" s="212" t="s">
        <v>313</v>
      </c>
      <c r="G920" s="212" t="s">
        <v>796</v>
      </c>
      <c r="H920" s="212" t="s">
        <v>797</v>
      </c>
      <c r="I920" s="213">
        <v>-2.0699999999999998</v>
      </c>
      <c r="J920" s="204"/>
      <c r="K920" s="214" t="s">
        <v>314</v>
      </c>
      <c r="L920" s="78"/>
      <c r="M920" s="78"/>
      <c r="N920" s="78"/>
      <c r="O920" s="149"/>
    </row>
    <row r="921" spans="1:15" x14ac:dyDescent="0.35">
      <c r="A921" s="212" t="s">
        <v>966</v>
      </c>
      <c r="B921" s="212" t="s">
        <v>967</v>
      </c>
      <c r="C921" s="212" t="s">
        <v>709</v>
      </c>
      <c r="D921" s="212" t="s">
        <v>710</v>
      </c>
      <c r="E921" s="212" t="s">
        <v>320</v>
      </c>
      <c r="F921" s="212" t="s">
        <v>313</v>
      </c>
      <c r="G921" s="212" t="s">
        <v>947</v>
      </c>
      <c r="H921" s="212" t="s">
        <v>161</v>
      </c>
      <c r="I921" s="213">
        <v>-41714.86</v>
      </c>
      <c r="J921" s="204"/>
      <c r="K921" s="214" t="s">
        <v>314</v>
      </c>
      <c r="L921" s="78"/>
      <c r="M921" s="78"/>
      <c r="N921" s="78"/>
      <c r="O921" s="149"/>
    </row>
    <row r="922" spans="1:15" x14ac:dyDescent="0.35">
      <c r="A922" s="212" t="s">
        <v>966</v>
      </c>
      <c r="B922" s="212" t="s">
        <v>967</v>
      </c>
      <c r="C922" s="212" t="s">
        <v>709</v>
      </c>
      <c r="D922" s="212" t="s">
        <v>710</v>
      </c>
      <c r="E922" s="212" t="s">
        <v>320</v>
      </c>
      <c r="F922" s="212" t="s">
        <v>313</v>
      </c>
      <c r="G922" s="212" t="s">
        <v>907</v>
      </c>
      <c r="H922" s="212" t="s">
        <v>158</v>
      </c>
      <c r="I922" s="213">
        <v>-2291.4699999999998</v>
      </c>
      <c r="J922" s="204"/>
      <c r="K922" s="214" t="s">
        <v>314</v>
      </c>
      <c r="L922" s="78"/>
      <c r="M922" s="78"/>
      <c r="N922" s="78"/>
      <c r="O922" s="149"/>
    </row>
    <row r="923" spans="1:15" x14ac:dyDescent="0.35">
      <c r="A923" s="212" t="s">
        <v>966</v>
      </c>
      <c r="B923" s="212" t="s">
        <v>967</v>
      </c>
      <c r="C923" s="212" t="s">
        <v>709</v>
      </c>
      <c r="D923" s="212" t="s">
        <v>710</v>
      </c>
      <c r="E923" s="212" t="s">
        <v>320</v>
      </c>
      <c r="F923" s="212" t="s">
        <v>313</v>
      </c>
      <c r="G923" s="212" t="s">
        <v>908</v>
      </c>
      <c r="H923" s="212" t="s">
        <v>164</v>
      </c>
      <c r="I923" s="213">
        <v>-5040.67</v>
      </c>
      <c r="J923" s="204"/>
      <c r="K923" s="214" t="s">
        <v>314</v>
      </c>
      <c r="L923" s="78"/>
      <c r="M923" s="78"/>
      <c r="N923" s="78"/>
      <c r="O923" s="149"/>
    </row>
    <row r="924" spans="1:15" x14ac:dyDescent="0.35">
      <c r="A924" s="212" t="s">
        <v>966</v>
      </c>
      <c r="B924" s="212" t="s">
        <v>967</v>
      </c>
      <c r="C924" s="212" t="s">
        <v>709</v>
      </c>
      <c r="D924" s="212" t="s">
        <v>710</v>
      </c>
      <c r="E924" s="212" t="s">
        <v>320</v>
      </c>
      <c r="F924" s="212" t="s">
        <v>313</v>
      </c>
      <c r="G924" s="212" t="s">
        <v>909</v>
      </c>
      <c r="H924" s="212" t="s">
        <v>910</v>
      </c>
      <c r="I924" s="213">
        <v>-6683.25</v>
      </c>
      <c r="J924" s="204"/>
      <c r="K924" s="214" t="s">
        <v>314</v>
      </c>
      <c r="L924" s="78"/>
      <c r="M924" s="78"/>
      <c r="N924" s="78"/>
      <c r="O924" s="149"/>
    </row>
    <row r="925" spans="1:15" x14ac:dyDescent="0.35">
      <c r="A925" s="212" t="s">
        <v>966</v>
      </c>
      <c r="B925" s="212" t="s">
        <v>967</v>
      </c>
      <c r="C925" s="212" t="s">
        <v>709</v>
      </c>
      <c r="D925" s="212" t="s">
        <v>710</v>
      </c>
      <c r="E925" s="212" t="s">
        <v>320</v>
      </c>
      <c r="F925" s="212" t="s">
        <v>313</v>
      </c>
      <c r="G925" s="212" t="s">
        <v>913</v>
      </c>
      <c r="H925" s="212" t="s">
        <v>914</v>
      </c>
      <c r="I925" s="213">
        <v>-6290.15</v>
      </c>
      <c r="J925" s="204"/>
      <c r="K925" s="214" t="s">
        <v>314</v>
      </c>
      <c r="L925" s="78"/>
      <c r="M925" s="78"/>
      <c r="N925" s="78"/>
      <c r="O925" s="149"/>
    </row>
    <row r="926" spans="1:15" x14ac:dyDescent="0.35">
      <c r="A926" s="212" t="s">
        <v>966</v>
      </c>
      <c r="B926" s="212" t="s">
        <v>967</v>
      </c>
      <c r="C926" s="212" t="s">
        <v>709</v>
      </c>
      <c r="D926" s="212" t="s">
        <v>710</v>
      </c>
      <c r="E926" s="212" t="s">
        <v>320</v>
      </c>
      <c r="F926" s="212" t="s">
        <v>313</v>
      </c>
      <c r="G926" s="212" t="s">
        <v>915</v>
      </c>
      <c r="H926" s="212" t="s">
        <v>916</v>
      </c>
      <c r="I926" s="213">
        <v>-10631.58</v>
      </c>
      <c r="J926" s="204"/>
      <c r="K926" s="214" t="s">
        <v>314</v>
      </c>
      <c r="L926" s="78"/>
      <c r="M926" s="78"/>
      <c r="N926" s="78"/>
      <c r="O926" s="149"/>
    </row>
    <row r="927" spans="1:15" x14ac:dyDescent="0.35">
      <c r="A927" s="212" t="s">
        <v>966</v>
      </c>
      <c r="B927" s="212" t="s">
        <v>967</v>
      </c>
      <c r="C927" s="212" t="s">
        <v>709</v>
      </c>
      <c r="D927" s="212" t="s">
        <v>710</v>
      </c>
      <c r="E927" s="212" t="s">
        <v>320</v>
      </c>
      <c r="F927" s="212" t="s">
        <v>313</v>
      </c>
      <c r="G927" s="212" t="s">
        <v>878</v>
      </c>
      <c r="H927" s="212" t="s">
        <v>879</v>
      </c>
      <c r="I927" s="213">
        <v>-5064.3</v>
      </c>
      <c r="J927" s="204"/>
      <c r="K927" s="214" t="s">
        <v>314</v>
      </c>
      <c r="L927" s="78"/>
      <c r="M927" s="78"/>
      <c r="N927" s="78"/>
      <c r="O927" s="149"/>
    </row>
    <row r="928" spans="1:15" x14ac:dyDescent="0.35">
      <c r="A928" s="212" t="s">
        <v>966</v>
      </c>
      <c r="B928" s="212" t="s">
        <v>967</v>
      </c>
      <c r="C928" s="212" t="s">
        <v>709</v>
      </c>
      <c r="D928" s="212" t="s">
        <v>710</v>
      </c>
      <c r="E928" s="212" t="s">
        <v>320</v>
      </c>
      <c r="F928" s="212" t="s">
        <v>313</v>
      </c>
      <c r="G928" s="212" t="s">
        <v>917</v>
      </c>
      <c r="H928" s="212" t="s">
        <v>918</v>
      </c>
      <c r="I928" s="213">
        <v>-4723.1099999999997</v>
      </c>
      <c r="J928" s="204"/>
      <c r="K928" s="214" t="s">
        <v>314</v>
      </c>
      <c r="L928" s="78"/>
      <c r="M928" s="78"/>
      <c r="N928" s="78"/>
      <c r="O928" s="149"/>
    </row>
    <row r="929" spans="1:15" x14ac:dyDescent="0.35">
      <c r="A929" s="212" t="s">
        <v>966</v>
      </c>
      <c r="B929" s="212" t="s">
        <v>967</v>
      </c>
      <c r="C929" s="212" t="s">
        <v>709</v>
      </c>
      <c r="D929" s="212" t="s">
        <v>710</v>
      </c>
      <c r="E929" s="212" t="s">
        <v>320</v>
      </c>
      <c r="F929" s="212" t="s">
        <v>313</v>
      </c>
      <c r="G929" s="212" t="s">
        <v>919</v>
      </c>
      <c r="H929" s="212" t="s">
        <v>180</v>
      </c>
      <c r="I929" s="213">
        <v>-3199.36</v>
      </c>
      <c r="J929" s="204"/>
      <c r="K929" s="214" t="s">
        <v>314</v>
      </c>
      <c r="L929" s="78"/>
      <c r="M929" s="78"/>
      <c r="N929" s="78"/>
      <c r="O929" s="149"/>
    </row>
    <row r="930" spans="1:15" x14ac:dyDescent="0.35">
      <c r="A930" s="212" t="s">
        <v>966</v>
      </c>
      <c r="B930" s="212" t="s">
        <v>967</v>
      </c>
      <c r="C930" s="212" t="s">
        <v>709</v>
      </c>
      <c r="D930" s="212" t="s">
        <v>710</v>
      </c>
      <c r="E930" s="212" t="s">
        <v>320</v>
      </c>
      <c r="F930" s="212" t="s">
        <v>313</v>
      </c>
      <c r="G930" s="212" t="s">
        <v>920</v>
      </c>
      <c r="H930" s="212" t="s">
        <v>178</v>
      </c>
      <c r="I930" s="213">
        <v>-5685.45</v>
      </c>
      <c r="J930" s="204"/>
      <c r="K930" s="214" t="s">
        <v>314</v>
      </c>
      <c r="L930" s="78"/>
      <c r="M930" s="78"/>
      <c r="N930" s="78"/>
      <c r="O930" s="149"/>
    </row>
    <row r="931" spans="1:15" x14ac:dyDescent="0.35">
      <c r="A931" s="212" t="s">
        <v>966</v>
      </c>
      <c r="B931" s="212" t="s">
        <v>967</v>
      </c>
      <c r="C931" s="212" t="s">
        <v>709</v>
      </c>
      <c r="D931" s="212" t="s">
        <v>710</v>
      </c>
      <c r="E931" s="212" t="s">
        <v>320</v>
      </c>
      <c r="F931" s="212" t="s">
        <v>313</v>
      </c>
      <c r="G931" s="212" t="s">
        <v>880</v>
      </c>
      <c r="H931" s="212" t="s">
        <v>136</v>
      </c>
      <c r="I931" s="213">
        <v>-2906.38</v>
      </c>
      <c r="J931" s="204"/>
      <c r="K931" s="214" t="s">
        <v>314</v>
      </c>
      <c r="L931" s="78"/>
      <c r="M931" s="78"/>
      <c r="N931" s="78"/>
      <c r="O931" s="149"/>
    </row>
    <row r="932" spans="1:15" x14ac:dyDescent="0.35">
      <c r="A932" s="212" t="s">
        <v>966</v>
      </c>
      <c r="B932" s="212" t="s">
        <v>967</v>
      </c>
      <c r="C932" s="212" t="s">
        <v>709</v>
      </c>
      <c r="D932" s="212" t="s">
        <v>710</v>
      </c>
      <c r="E932" s="212" t="s">
        <v>320</v>
      </c>
      <c r="F932" s="212" t="s">
        <v>313</v>
      </c>
      <c r="G932" s="212" t="s">
        <v>881</v>
      </c>
      <c r="H932" s="212" t="s">
        <v>182</v>
      </c>
      <c r="I932" s="213">
        <v>-16750.62</v>
      </c>
      <c r="J932" s="204"/>
      <c r="K932" s="214" t="s">
        <v>314</v>
      </c>
      <c r="L932" s="78"/>
      <c r="M932" s="78"/>
      <c r="N932" s="78"/>
      <c r="O932" s="149"/>
    </row>
    <row r="933" spans="1:15" x14ac:dyDescent="0.35">
      <c r="A933" s="212" t="s">
        <v>966</v>
      </c>
      <c r="B933" s="212" t="s">
        <v>967</v>
      </c>
      <c r="C933" s="212" t="s">
        <v>709</v>
      </c>
      <c r="D933" s="212" t="s">
        <v>710</v>
      </c>
      <c r="E933" s="212" t="s">
        <v>320</v>
      </c>
      <c r="F933" s="212" t="s">
        <v>313</v>
      </c>
      <c r="G933" s="212" t="s">
        <v>921</v>
      </c>
      <c r="H933" s="212" t="s">
        <v>184</v>
      </c>
      <c r="I933" s="213">
        <v>-4205.8999999999996</v>
      </c>
      <c r="J933" s="204"/>
      <c r="K933" s="214" t="s">
        <v>314</v>
      </c>
      <c r="L933" s="78"/>
      <c r="M933" s="78"/>
      <c r="N933" s="78"/>
      <c r="O933" s="149"/>
    </row>
    <row r="934" spans="1:15" x14ac:dyDescent="0.35">
      <c r="A934" s="212" t="s">
        <v>966</v>
      </c>
      <c r="B934" s="212" t="s">
        <v>967</v>
      </c>
      <c r="C934" s="212" t="s">
        <v>709</v>
      </c>
      <c r="D934" s="212" t="s">
        <v>710</v>
      </c>
      <c r="E934" s="212" t="s">
        <v>320</v>
      </c>
      <c r="F934" s="212" t="s">
        <v>313</v>
      </c>
      <c r="G934" s="212" t="s">
        <v>882</v>
      </c>
      <c r="H934" s="212" t="s">
        <v>186</v>
      </c>
      <c r="I934" s="213">
        <v>-3419.89</v>
      </c>
      <c r="J934" s="204"/>
      <c r="K934" s="214" t="s">
        <v>314</v>
      </c>
      <c r="L934" s="78"/>
      <c r="M934" s="78"/>
      <c r="N934" s="78"/>
      <c r="O934" s="149"/>
    </row>
    <row r="935" spans="1:15" x14ac:dyDescent="0.35">
      <c r="A935" s="212" t="s">
        <v>966</v>
      </c>
      <c r="B935" s="212" t="s">
        <v>967</v>
      </c>
      <c r="C935" s="212" t="s">
        <v>709</v>
      </c>
      <c r="D935" s="212" t="s">
        <v>710</v>
      </c>
      <c r="E935" s="212" t="s">
        <v>320</v>
      </c>
      <c r="F935" s="212" t="s">
        <v>313</v>
      </c>
      <c r="G935" s="212" t="s">
        <v>883</v>
      </c>
      <c r="H935" s="212" t="s">
        <v>134</v>
      </c>
      <c r="I935" s="213">
        <v>-6989.78</v>
      </c>
      <c r="J935" s="204"/>
      <c r="K935" s="214" t="s">
        <v>314</v>
      </c>
      <c r="L935" s="78"/>
      <c r="M935" s="78"/>
      <c r="N935" s="78"/>
      <c r="O935" s="149"/>
    </row>
    <row r="936" spans="1:15" x14ac:dyDescent="0.35">
      <c r="A936" s="212" t="s">
        <v>966</v>
      </c>
      <c r="B936" s="212" t="s">
        <v>967</v>
      </c>
      <c r="C936" s="212" t="s">
        <v>709</v>
      </c>
      <c r="D936" s="212" t="s">
        <v>710</v>
      </c>
      <c r="E936" s="212" t="s">
        <v>320</v>
      </c>
      <c r="F936" s="212" t="s">
        <v>313</v>
      </c>
      <c r="G936" s="212" t="s">
        <v>884</v>
      </c>
      <c r="H936" s="212" t="s">
        <v>234</v>
      </c>
      <c r="I936" s="213">
        <v>-5778.08</v>
      </c>
      <c r="J936" s="204"/>
      <c r="K936" s="214" t="s">
        <v>314</v>
      </c>
      <c r="L936" s="78"/>
      <c r="M936" s="78"/>
      <c r="N936" s="78"/>
      <c r="O936" s="149"/>
    </row>
    <row r="937" spans="1:15" x14ac:dyDescent="0.35">
      <c r="A937" s="212" t="s">
        <v>966</v>
      </c>
      <c r="B937" s="212" t="s">
        <v>967</v>
      </c>
      <c r="C937" s="212" t="s">
        <v>709</v>
      </c>
      <c r="D937" s="212" t="s">
        <v>710</v>
      </c>
      <c r="E937" s="212" t="s">
        <v>320</v>
      </c>
      <c r="F937" s="212" t="s">
        <v>313</v>
      </c>
      <c r="G937" s="212" t="s">
        <v>900</v>
      </c>
      <c r="H937" s="212" t="s">
        <v>238</v>
      </c>
      <c r="I937" s="213">
        <v>-3436</v>
      </c>
      <c r="J937" s="204"/>
      <c r="K937" s="214" t="s">
        <v>314</v>
      </c>
      <c r="L937" s="78"/>
      <c r="M937" s="78"/>
      <c r="N937" s="78"/>
      <c r="O937" s="149"/>
    </row>
    <row r="938" spans="1:15" x14ac:dyDescent="0.35">
      <c r="A938" s="212" t="s">
        <v>966</v>
      </c>
      <c r="B938" s="212" t="s">
        <v>967</v>
      </c>
      <c r="C938" s="212" t="s">
        <v>709</v>
      </c>
      <c r="D938" s="212" t="s">
        <v>710</v>
      </c>
      <c r="E938" s="212" t="s">
        <v>320</v>
      </c>
      <c r="F938" s="212" t="s">
        <v>313</v>
      </c>
      <c r="G938" s="212" t="s">
        <v>662</v>
      </c>
      <c r="H938" s="212" t="s">
        <v>243</v>
      </c>
      <c r="I938" s="213">
        <v>-15301.76</v>
      </c>
      <c r="J938" s="204"/>
      <c r="K938" s="214" t="s">
        <v>314</v>
      </c>
      <c r="L938" s="78"/>
      <c r="M938" s="78"/>
      <c r="N938" s="78"/>
      <c r="O938" s="149"/>
    </row>
    <row r="939" spans="1:15" x14ac:dyDescent="0.35">
      <c r="A939" s="212" t="s">
        <v>966</v>
      </c>
      <c r="B939" s="212" t="s">
        <v>967</v>
      </c>
      <c r="C939" s="212" t="s">
        <v>709</v>
      </c>
      <c r="D939" s="212" t="s">
        <v>710</v>
      </c>
      <c r="E939" s="212" t="s">
        <v>320</v>
      </c>
      <c r="F939" s="212" t="s">
        <v>313</v>
      </c>
      <c r="G939" s="212" t="s">
        <v>924</v>
      </c>
      <c r="H939" s="212" t="s">
        <v>245</v>
      </c>
      <c r="I939" s="213">
        <v>-8863.9699999999993</v>
      </c>
      <c r="J939" s="204"/>
      <c r="K939" s="214" t="s">
        <v>314</v>
      </c>
      <c r="L939" s="78"/>
      <c r="M939" s="78"/>
      <c r="N939" s="78"/>
      <c r="O939" s="149"/>
    </row>
    <row r="940" spans="1:15" x14ac:dyDescent="0.35">
      <c r="A940" s="212" t="s">
        <v>966</v>
      </c>
      <c r="B940" s="212" t="s">
        <v>967</v>
      </c>
      <c r="C940" s="212" t="s">
        <v>709</v>
      </c>
      <c r="D940" s="212" t="s">
        <v>710</v>
      </c>
      <c r="E940" s="212" t="s">
        <v>320</v>
      </c>
      <c r="F940" s="212" t="s">
        <v>313</v>
      </c>
      <c r="G940" s="212" t="s">
        <v>925</v>
      </c>
      <c r="H940" s="212" t="s">
        <v>104</v>
      </c>
      <c r="I940" s="213">
        <v>-26873.56</v>
      </c>
      <c r="J940" s="204"/>
      <c r="K940" s="214" t="s">
        <v>314</v>
      </c>
      <c r="L940" s="78"/>
      <c r="M940" s="78"/>
      <c r="N940" s="78"/>
      <c r="O940" s="149"/>
    </row>
    <row r="941" spans="1:15" x14ac:dyDescent="0.35">
      <c r="A941" s="212" t="s">
        <v>966</v>
      </c>
      <c r="B941" s="212" t="s">
        <v>967</v>
      </c>
      <c r="C941" s="212" t="s">
        <v>709</v>
      </c>
      <c r="D941" s="212" t="s">
        <v>710</v>
      </c>
      <c r="E941" s="212" t="s">
        <v>320</v>
      </c>
      <c r="F941" s="212" t="s">
        <v>313</v>
      </c>
      <c r="G941" s="212" t="s">
        <v>906</v>
      </c>
      <c r="H941" s="212" t="s">
        <v>167</v>
      </c>
      <c r="I941" s="213">
        <v>-6539.15</v>
      </c>
      <c r="J941" s="204"/>
      <c r="K941" s="214" t="s">
        <v>314</v>
      </c>
      <c r="L941" s="78"/>
      <c r="M941" s="78"/>
      <c r="N941" s="78"/>
      <c r="O941" s="149"/>
    </row>
    <row r="942" spans="1:15" x14ac:dyDescent="0.35">
      <c r="A942" s="212" t="s">
        <v>966</v>
      </c>
      <c r="B942" s="212" t="s">
        <v>967</v>
      </c>
      <c r="C942" s="212" t="s">
        <v>709</v>
      </c>
      <c r="D942" s="212" t="s">
        <v>710</v>
      </c>
      <c r="E942" s="212" t="s">
        <v>320</v>
      </c>
      <c r="F942" s="212" t="s">
        <v>313</v>
      </c>
      <c r="G942" s="212" t="s">
        <v>958</v>
      </c>
      <c r="H942" s="212" t="s">
        <v>959</v>
      </c>
      <c r="I942" s="213">
        <v>-1596.3</v>
      </c>
      <c r="J942" s="204"/>
      <c r="K942" s="214" t="s">
        <v>314</v>
      </c>
      <c r="L942" s="78"/>
      <c r="M942" s="78"/>
      <c r="N942" s="78"/>
      <c r="O942" s="149"/>
    </row>
    <row r="943" spans="1:15" x14ac:dyDescent="0.35">
      <c r="A943" s="212" t="s">
        <v>966</v>
      </c>
      <c r="B943" s="212" t="s">
        <v>967</v>
      </c>
      <c r="C943" s="212" t="s">
        <v>709</v>
      </c>
      <c r="D943" s="212" t="s">
        <v>710</v>
      </c>
      <c r="E943" s="212" t="s">
        <v>320</v>
      </c>
      <c r="F943" s="212" t="s">
        <v>313</v>
      </c>
      <c r="G943" s="212" t="s">
        <v>901</v>
      </c>
      <c r="H943" s="212" t="s">
        <v>213</v>
      </c>
      <c r="I943" s="213">
        <v>-18059.3</v>
      </c>
      <c r="J943" s="204"/>
      <c r="K943" s="214" t="s">
        <v>314</v>
      </c>
      <c r="L943" s="78"/>
      <c r="M943" s="78"/>
      <c r="N943" s="78"/>
      <c r="O943" s="149"/>
    </row>
    <row r="944" spans="1:15" x14ac:dyDescent="0.35">
      <c r="A944" s="212" t="s">
        <v>966</v>
      </c>
      <c r="B944" s="212" t="s">
        <v>967</v>
      </c>
      <c r="C944" s="212" t="s">
        <v>709</v>
      </c>
      <c r="D944" s="212" t="s">
        <v>710</v>
      </c>
      <c r="E944" s="212" t="s">
        <v>320</v>
      </c>
      <c r="F944" s="212" t="s">
        <v>313</v>
      </c>
      <c r="G944" s="212" t="s">
        <v>926</v>
      </c>
      <c r="H944" s="212" t="s">
        <v>927</v>
      </c>
      <c r="I944" s="213">
        <v>-9494.81</v>
      </c>
      <c r="J944" s="204"/>
      <c r="K944" s="214" t="s">
        <v>314</v>
      </c>
      <c r="L944" s="78"/>
      <c r="M944" s="78"/>
      <c r="N944" s="78"/>
      <c r="O944" s="149"/>
    </row>
    <row r="945" spans="1:15" x14ac:dyDescent="0.35">
      <c r="A945" s="212" t="s">
        <v>966</v>
      </c>
      <c r="B945" s="212" t="s">
        <v>967</v>
      </c>
      <c r="C945" s="212" t="s">
        <v>709</v>
      </c>
      <c r="D945" s="212" t="s">
        <v>710</v>
      </c>
      <c r="E945" s="212" t="s">
        <v>320</v>
      </c>
      <c r="F945" s="212" t="s">
        <v>313</v>
      </c>
      <c r="G945" s="212" t="s">
        <v>812</v>
      </c>
      <c r="H945" s="212" t="s">
        <v>813</v>
      </c>
      <c r="I945" s="213">
        <v>-5617.72</v>
      </c>
      <c r="J945" s="204"/>
      <c r="K945" s="214" t="s">
        <v>314</v>
      </c>
      <c r="L945" s="78"/>
      <c r="M945" s="78"/>
      <c r="N945" s="78"/>
      <c r="O945" s="149"/>
    </row>
    <row r="946" spans="1:15" x14ac:dyDescent="0.35">
      <c r="A946" s="212" t="s">
        <v>966</v>
      </c>
      <c r="B946" s="212" t="s">
        <v>967</v>
      </c>
      <c r="C946" s="212" t="s">
        <v>709</v>
      </c>
      <c r="D946" s="212" t="s">
        <v>710</v>
      </c>
      <c r="E946" s="212" t="s">
        <v>320</v>
      </c>
      <c r="F946" s="212" t="s">
        <v>313</v>
      </c>
      <c r="G946" s="212" t="s">
        <v>930</v>
      </c>
      <c r="H946" s="212" t="s">
        <v>200</v>
      </c>
      <c r="I946" s="213">
        <v>-6854.1</v>
      </c>
      <c r="J946" s="204"/>
      <c r="K946" s="214" t="s">
        <v>314</v>
      </c>
      <c r="L946" s="78"/>
      <c r="M946" s="78"/>
      <c r="N946" s="78"/>
      <c r="O946" s="149"/>
    </row>
    <row r="947" spans="1:15" x14ac:dyDescent="0.35">
      <c r="A947" s="212" t="s">
        <v>966</v>
      </c>
      <c r="B947" s="212" t="s">
        <v>967</v>
      </c>
      <c r="C947" s="212" t="s">
        <v>709</v>
      </c>
      <c r="D947" s="212" t="s">
        <v>710</v>
      </c>
      <c r="E947" s="212" t="s">
        <v>320</v>
      </c>
      <c r="F947" s="212" t="s">
        <v>313</v>
      </c>
      <c r="G947" s="212" t="s">
        <v>890</v>
      </c>
      <c r="H947" s="212" t="s">
        <v>191</v>
      </c>
      <c r="I947" s="213">
        <v>-5898.21</v>
      </c>
      <c r="J947" s="204"/>
      <c r="K947" s="214" t="s">
        <v>314</v>
      </c>
      <c r="L947" s="78"/>
      <c r="M947" s="78"/>
      <c r="N947" s="78"/>
      <c r="O947" s="149"/>
    </row>
    <row r="948" spans="1:15" x14ac:dyDescent="0.35">
      <c r="A948" s="212" t="s">
        <v>966</v>
      </c>
      <c r="B948" s="212" t="s">
        <v>967</v>
      </c>
      <c r="C948" s="212" t="s">
        <v>709</v>
      </c>
      <c r="D948" s="212" t="s">
        <v>710</v>
      </c>
      <c r="E948" s="212" t="s">
        <v>320</v>
      </c>
      <c r="F948" s="212" t="s">
        <v>313</v>
      </c>
      <c r="G948" s="212" t="s">
        <v>931</v>
      </c>
      <c r="H948" s="212" t="s">
        <v>197</v>
      </c>
      <c r="I948" s="213">
        <v>-9393.86</v>
      </c>
      <c r="J948" s="204"/>
      <c r="K948" s="214" t="s">
        <v>314</v>
      </c>
      <c r="L948" s="78"/>
      <c r="M948" s="78"/>
      <c r="N948" s="78"/>
      <c r="O948" s="149"/>
    </row>
    <row r="949" spans="1:15" x14ac:dyDescent="0.35">
      <c r="A949" s="212" t="s">
        <v>966</v>
      </c>
      <c r="B949" s="212" t="s">
        <v>967</v>
      </c>
      <c r="C949" s="212" t="s">
        <v>709</v>
      </c>
      <c r="D949" s="212" t="s">
        <v>710</v>
      </c>
      <c r="E949" s="212" t="s">
        <v>320</v>
      </c>
      <c r="F949" s="212" t="s">
        <v>313</v>
      </c>
      <c r="G949" s="212" t="s">
        <v>932</v>
      </c>
      <c r="H949" s="212" t="s">
        <v>202</v>
      </c>
      <c r="I949" s="213">
        <v>-2473.69</v>
      </c>
      <c r="J949" s="204"/>
      <c r="K949" s="214" t="s">
        <v>314</v>
      </c>
      <c r="L949" s="78"/>
      <c r="M949" s="78"/>
      <c r="N949" s="78"/>
      <c r="O949" s="149"/>
    </row>
    <row r="950" spans="1:15" x14ac:dyDescent="0.35">
      <c r="A950" s="212" t="s">
        <v>966</v>
      </c>
      <c r="B950" s="212" t="s">
        <v>967</v>
      </c>
      <c r="C950" s="212" t="s">
        <v>709</v>
      </c>
      <c r="D950" s="212" t="s">
        <v>710</v>
      </c>
      <c r="E950" s="212" t="s">
        <v>320</v>
      </c>
      <c r="F950" s="212" t="s">
        <v>313</v>
      </c>
      <c r="G950" s="212" t="s">
        <v>565</v>
      </c>
      <c r="H950" s="212" t="s">
        <v>204</v>
      </c>
      <c r="I950" s="213">
        <v>-4889.17</v>
      </c>
      <c r="J950" s="204"/>
      <c r="K950" s="214" t="s">
        <v>314</v>
      </c>
      <c r="L950" s="78"/>
      <c r="M950" s="78"/>
      <c r="N950" s="78"/>
      <c r="O950" s="149"/>
    </row>
    <row r="951" spans="1:15" x14ac:dyDescent="0.35">
      <c r="A951" s="212" t="s">
        <v>966</v>
      </c>
      <c r="B951" s="212" t="s">
        <v>967</v>
      </c>
      <c r="C951" s="212" t="s">
        <v>709</v>
      </c>
      <c r="D951" s="212" t="s">
        <v>710</v>
      </c>
      <c r="E951" s="212" t="s">
        <v>320</v>
      </c>
      <c r="F951" s="212" t="s">
        <v>313</v>
      </c>
      <c r="G951" s="212" t="s">
        <v>885</v>
      </c>
      <c r="H951" s="212" t="s">
        <v>886</v>
      </c>
      <c r="I951" s="213">
        <v>-83.65</v>
      </c>
      <c r="J951" s="204"/>
      <c r="K951" s="214" t="s">
        <v>314</v>
      </c>
      <c r="L951" s="78"/>
      <c r="M951" s="78"/>
      <c r="N951" s="78"/>
      <c r="O951" s="149"/>
    </row>
    <row r="952" spans="1:15" x14ac:dyDescent="0.35">
      <c r="A952" s="212" t="s">
        <v>966</v>
      </c>
      <c r="B952" s="212" t="s">
        <v>967</v>
      </c>
      <c r="C952" s="212" t="s">
        <v>709</v>
      </c>
      <c r="D952" s="212" t="s">
        <v>710</v>
      </c>
      <c r="E952" s="212" t="s">
        <v>320</v>
      </c>
      <c r="F952" s="212" t="s">
        <v>313</v>
      </c>
      <c r="G952" s="212" t="s">
        <v>887</v>
      </c>
      <c r="H952" s="212" t="s">
        <v>91</v>
      </c>
      <c r="I952" s="213">
        <v>-14056.3</v>
      </c>
      <c r="J952" s="204"/>
      <c r="K952" s="214" t="s">
        <v>314</v>
      </c>
      <c r="L952" s="78"/>
      <c r="M952" s="78"/>
      <c r="N952" s="78"/>
      <c r="O952" s="149"/>
    </row>
    <row r="953" spans="1:15" x14ac:dyDescent="0.35">
      <c r="A953" s="212" t="s">
        <v>966</v>
      </c>
      <c r="B953" s="212" t="s">
        <v>967</v>
      </c>
      <c r="C953" s="212" t="s">
        <v>709</v>
      </c>
      <c r="D953" s="212" t="s">
        <v>710</v>
      </c>
      <c r="E953" s="212" t="s">
        <v>320</v>
      </c>
      <c r="F953" s="212" t="s">
        <v>313</v>
      </c>
      <c r="G953" s="212" t="s">
        <v>960</v>
      </c>
      <c r="H953" s="212" t="s">
        <v>94</v>
      </c>
      <c r="I953" s="213">
        <v>-73.400000000000006</v>
      </c>
      <c r="J953" s="204"/>
      <c r="K953" s="214" t="s">
        <v>314</v>
      </c>
      <c r="L953" s="78"/>
      <c r="M953" s="78"/>
      <c r="N953" s="78"/>
      <c r="O953" s="149"/>
    </row>
    <row r="954" spans="1:15" x14ac:dyDescent="0.35">
      <c r="A954" s="212" t="s">
        <v>966</v>
      </c>
      <c r="B954" s="212" t="s">
        <v>967</v>
      </c>
      <c r="C954" s="212" t="s">
        <v>709</v>
      </c>
      <c r="D954" s="212" t="s">
        <v>710</v>
      </c>
      <c r="E954" s="212" t="s">
        <v>320</v>
      </c>
      <c r="F954" s="212" t="s">
        <v>313</v>
      </c>
      <c r="G954" s="212" t="s">
        <v>716</v>
      </c>
      <c r="H954" s="212" t="s">
        <v>123</v>
      </c>
      <c r="I954" s="213">
        <v>-1524.07</v>
      </c>
      <c r="J954" s="204"/>
      <c r="K954" s="214" t="s">
        <v>314</v>
      </c>
      <c r="L954" s="78"/>
      <c r="M954" s="78"/>
      <c r="N954" s="78"/>
      <c r="O954" s="149"/>
    </row>
    <row r="955" spans="1:15" x14ac:dyDescent="0.35">
      <c r="A955" s="212" t="s">
        <v>966</v>
      </c>
      <c r="B955" s="212" t="s">
        <v>967</v>
      </c>
      <c r="C955" s="212" t="s">
        <v>709</v>
      </c>
      <c r="D955" s="212" t="s">
        <v>710</v>
      </c>
      <c r="E955" s="212" t="s">
        <v>320</v>
      </c>
      <c r="F955" s="212" t="s">
        <v>313</v>
      </c>
      <c r="G955" s="212" t="s">
        <v>933</v>
      </c>
      <c r="H955" s="212" t="s">
        <v>206</v>
      </c>
      <c r="I955" s="213">
        <v>-420.69</v>
      </c>
      <c r="J955" s="204"/>
      <c r="K955" s="214" t="s">
        <v>314</v>
      </c>
      <c r="L955" s="78"/>
      <c r="M955" s="78"/>
      <c r="N955" s="78"/>
      <c r="O955" s="149"/>
    </row>
    <row r="956" spans="1:15" x14ac:dyDescent="0.35">
      <c r="A956" s="212" t="s">
        <v>966</v>
      </c>
      <c r="B956" s="212" t="s">
        <v>967</v>
      </c>
      <c r="C956" s="212" t="s">
        <v>709</v>
      </c>
      <c r="D956" s="212" t="s">
        <v>710</v>
      </c>
      <c r="E956" s="212" t="s">
        <v>320</v>
      </c>
      <c r="F956" s="212" t="s">
        <v>313</v>
      </c>
      <c r="G956" s="212" t="s">
        <v>934</v>
      </c>
      <c r="H956" s="212" t="s">
        <v>132</v>
      </c>
      <c r="I956" s="213">
        <v>-1586.55</v>
      </c>
      <c r="J956" s="204"/>
      <c r="K956" s="214" t="s">
        <v>314</v>
      </c>
      <c r="L956" s="78"/>
      <c r="M956" s="78"/>
      <c r="N956" s="78"/>
      <c r="O956" s="149"/>
    </row>
    <row r="957" spans="1:15" x14ac:dyDescent="0.35">
      <c r="A957" s="212" t="s">
        <v>966</v>
      </c>
      <c r="B957" s="212" t="s">
        <v>967</v>
      </c>
      <c r="C957" s="212" t="s">
        <v>709</v>
      </c>
      <c r="D957" s="212" t="s">
        <v>710</v>
      </c>
      <c r="E957" s="212" t="s">
        <v>320</v>
      </c>
      <c r="F957" s="212" t="s">
        <v>313</v>
      </c>
      <c r="G957" s="212" t="s">
        <v>935</v>
      </c>
      <c r="H957" s="212" t="s">
        <v>211</v>
      </c>
      <c r="I957" s="213">
        <v>-1307.78</v>
      </c>
      <c r="J957" s="204"/>
      <c r="K957" s="214" t="s">
        <v>314</v>
      </c>
      <c r="L957" s="78"/>
      <c r="M957" s="78"/>
      <c r="N957" s="78"/>
      <c r="O957" s="149"/>
    </row>
    <row r="958" spans="1:15" x14ac:dyDescent="0.35">
      <c r="A958" s="212" t="s">
        <v>966</v>
      </c>
      <c r="B958" s="212" t="s">
        <v>967</v>
      </c>
      <c r="C958" s="212" t="s">
        <v>709</v>
      </c>
      <c r="D958" s="212" t="s">
        <v>710</v>
      </c>
      <c r="E958" s="212" t="s">
        <v>320</v>
      </c>
      <c r="F958" s="212" t="s">
        <v>313</v>
      </c>
      <c r="G958" s="212" t="s">
        <v>936</v>
      </c>
      <c r="H958" s="212" t="s">
        <v>129</v>
      </c>
      <c r="I958" s="213">
        <v>-3120.68</v>
      </c>
      <c r="J958" s="204"/>
      <c r="K958" s="214" t="s">
        <v>314</v>
      </c>
      <c r="L958" s="78"/>
      <c r="M958" s="78"/>
      <c r="N958" s="78"/>
      <c r="O958" s="149"/>
    </row>
    <row r="959" spans="1:15" x14ac:dyDescent="0.35">
      <c r="A959" s="212" t="s">
        <v>966</v>
      </c>
      <c r="B959" s="212" t="s">
        <v>967</v>
      </c>
      <c r="C959" s="212" t="s">
        <v>709</v>
      </c>
      <c r="D959" s="212" t="s">
        <v>710</v>
      </c>
      <c r="E959" s="212" t="s">
        <v>320</v>
      </c>
      <c r="F959" s="212" t="s">
        <v>313</v>
      </c>
      <c r="G959" s="212" t="s">
        <v>888</v>
      </c>
      <c r="H959" s="212" t="s">
        <v>208</v>
      </c>
      <c r="I959" s="213">
        <v>-1784.03</v>
      </c>
      <c r="J959" s="204"/>
      <c r="K959" s="214" t="s">
        <v>314</v>
      </c>
      <c r="L959" s="78"/>
      <c r="M959" s="78"/>
      <c r="N959" s="78"/>
      <c r="O959" s="149"/>
    </row>
    <row r="960" spans="1:15" x14ac:dyDescent="0.35">
      <c r="A960" s="212" t="s">
        <v>966</v>
      </c>
      <c r="B960" s="212" t="s">
        <v>967</v>
      </c>
      <c r="C960" s="212" t="s">
        <v>709</v>
      </c>
      <c r="D960" s="212" t="s">
        <v>710</v>
      </c>
      <c r="E960" s="212" t="s">
        <v>320</v>
      </c>
      <c r="F960" s="212" t="s">
        <v>313</v>
      </c>
      <c r="G960" s="212" t="s">
        <v>891</v>
      </c>
      <c r="H960" s="212" t="s">
        <v>194</v>
      </c>
      <c r="I960" s="213">
        <v>-10839.9</v>
      </c>
      <c r="J960" s="204"/>
      <c r="K960" s="214" t="s">
        <v>314</v>
      </c>
      <c r="L960" s="78"/>
      <c r="M960" s="78"/>
      <c r="N960" s="78"/>
      <c r="O960" s="149"/>
    </row>
    <row r="961" spans="1:15" x14ac:dyDescent="0.35">
      <c r="A961" s="212" t="s">
        <v>966</v>
      </c>
      <c r="B961" s="212" t="s">
        <v>967</v>
      </c>
      <c r="C961" s="212" t="s">
        <v>709</v>
      </c>
      <c r="D961" s="212" t="s">
        <v>710</v>
      </c>
      <c r="E961" s="212" t="s">
        <v>320</v>
      </c>
      <c r="F961" s="212" t="s">
        <v>313</v>
      </c>
      <c r="G961" s="212" t="s">
        <v>937</v>
      </c>
      <c r="H961" s="212" t="s">
        <v>247</v>
      </c>
      <c r="I961" s="213">
        <v>-600.72</v>
      </c>
      <c r="J961" s="204"/>
      <c r="K961" s="214" t="s">
        <v>314</v>
      </c>
      <c r="L961" s="78"/>
      <c r="M961" s="78"/>
      <c r="N961" s="78"/>
      <c r="O961" s="149"/>
    </row>
    <row r="962" spans="1:15" x14ac:dyDescent="0.35">
      <c r="A962" s="212" t="s">
        <v>966</v>
      </c>
      <c r="B962" s="212" t="s">
        <v>967</v>
      </c>
      <c r="C962" s="212" t="s">
        <v>709</v>
      </c>
      <c r="D962" s="212" t="s">
        <v>710</v>
      </c>
      <c r="E962" s="212" t="s">
        <v>320</v>
      </c>
      <c r="F962" s="212" t="s">
        <v>313</v>
      </c>
      <c r="G962" s="212" t="s">
        <v>889</v>
      </c>
      <c r="H962" s="212" t="s">
        <v>236</v>
      </c>
      <c r="I962" s="213">
        <v>-16002.56</v>
      </c>
      <c r="J962" s="204"/>
      <c r="K962" s="214" t="s">
        <v>314</v>
      </c>
      <c r="L962" s="78"/>
      <c r="M962" s="78"/>
      <c r="N962" s="78"/>
      <c r="O962" s="149"/>
    </row>
    <row r="963" spans="1:15" x14ac:dyDescent="0.35">
      <c r="A963" s="212" t="s">
        <v>966</v>
      </c>
      <c r="B963" s="212" t="s">
        <v>967</v>
      </c>
      <c r="C963" s="212" t="s">
        <v>709</v>
      </c>
      <c r="D963" s="212" t="s">
        <v>710</v>
      </c>
      <c r="E963" s="212" t="s">
        <v>320</v>
      </c>
      <c r="F963" s="212" t="s">
        <v>313</v>
      </c>
      <c r="G963" s="212" t="s">
        <v>938</v>
      </c>
      <c r="H963" s="212" t="s">
        <v>939</v>
      </c>
      <c r="I963" s="213">
        <v>-5807.77</v>
      </c>
      <c r="J963" s="204"/>
      <c r="K963" s="214" t="s">
        <v>314</v>
      </c>
      <c r="L963" s="78"/>
      <c r="M963" s="78"/>
      <c r="N963" s="78"/>
      <c r="O963" s="149"/>
    </row>
    <row r="964" spans="1:15" x14ac:dyDescent="0.35">
      <c r="A964" s="212" t="s">
        <v>966</v>
      </c>
      <c r="B964" s="212" t="s">
        <v>967</v>
      </c>
      <c r="C964" s="212" t="s">
        <v>709</v>
      </c>
      <c r="D964" s="212" t="s">
        <v>710</v>
      </c>
      <c r="E964" s="212" t="s">
        <v>320</v>
      </c>
      <c r="F964" s="212" t="s">
        <v>313</v>
      </c>
      <c r="G964" s="212" t="s">
        <v>554</v>
      </c>
      <c r="H964" s="212" t="s">
        <v>249</v>
      </c>
      <c r="I964" s="213">
        <v>-9297.7099999999991</v>
      </c>
      <c r="J964" s="204"/>
      <c r="K964" s="214" t="s">
        <v>314</v>
      </c>
      <c r="L964" s="78"/>
      <c r="M964" s="78"/>
      <c r="N964" s="78"/>
      <c r="O964" s="149"/>
    </row>
    <row r="965" spans="1:15" x14ac:dyDescent="0.35">
      <c r="A965" s="212" t="s">
        <v>966</v>
      </c>
      <c r="B965" s="212" t="s">
        <v>967</v>
      </c>
      <c r="C965" s="212" t="s">
        <v>709</v>
      </c>
      <c r="D965" s="212" t="s">
        <v>710</v>
      </c>
      <c r="E965" s="212" t="s">
        <v>320</v>
      </c>
      <c r="F965" s="212" t="s">
        <v>313</v>
      </c>
      <c r="G965" s="212" t="s">
        <v>940</v>
      </c>
      <c r="H965" s="212" t="s">
        <v>84</v>
      </c>
      <c r="I965" s="213">
        <v>-17604.38</v>
      </c>
      <c r="J965" s="204"/>
      <c r="K965" s="214" t="s">
        <v>314</v>
      </c>
      <c r="L965" s="78"/>
      <c r="M965" s="78"/>
      <c r="N965" s="78"/>
      <c r="O965" s="149"/>
    </row>
    <row r="966" spans="1:15" x14ac:dyDescent="0.35">
      <c r="A966" s="212" t="s">
        <v>979</v>
      </c>
      <c r="B966" s="212" t="s">
        <v>980</v>
      </c>
      <c r="C966" s="212" t="s">
        <v>709</v>
      </c>
      <c r="D966" s="212" t="s">
        <v>710</v>
      </c>
      <c r="E966" s="212" t="s">
        <v>464</v>
      </c>
      <c r="F966" s="212" t="s">
        <v>465</v>
      </c>
      <c r="G966" s="212" t="s">
        <v>81</v>
      </c>
      <c r="H966" s="212" t="s">
        <v>328</v>
      </c>
      <c r="I966" s="213">
        <v>48636.82</v>
      </c>
      <c r="J966" s="204"/>
      <c r="K966" s="214" t="s">
        <v>293</v>
      </c>
      <c r="L966" s="78"/>
      <c r="M966" s="78"/>
      <c r="N966" s="78"/>
      <c r="O966" s="149"/>
    </row>
    <row r="967" spans="1:15" x14ac:dyDescent="0.35">
      <c r="A967" s="212" t="s">
        <v>979</v>
      </c>
      <c r="B967" s="212" t="s">
        <v>980</v>
      </c>
      <c r="C967" s="212" t="s">
        <v>709</v>
      </c>
      <c r="D967" s="212" t="s">
        <v>710</v>
      </c>
      <c r="E967" s="212" t="s">
        <v>896</v>
      </c>
      <c r="F967" s="212" t="s">
        <v>897</v>
      </c>
      <c r="G967" s="212" t="s">
        <v>81</v>
      </c>
      <c r="H967" s="212" t="s">
        <v>328</v>
      </c>
      <c r="I967" s="213">
        <v>-157300</v>
      </c>
      <c r="J967" s="213">
        <v>76450</v>
      </c>
      <c r="K967" s="214" t="s">
        <v>293</v>
      </c>
      <c r="L967" s="78"/>
      <c r="M967" s="78"/>
      <c r="N967" s="78"/>
      <c r="O967" s="149" t="s">
        <v>981</v>
      </c>
    </row>
    <row r="968" spans="1:15" x14ac:dyDescent="0.35">
      <c r="A968" s="212" t="s">
        <v>979</v>
      </c>
      <c r="B968" s="212" t="s">
        <v>980</v>
      </c>
      <c r="C968" s="212" t="s">
        <v>709</v>
      </c>
      <c r="D968" s="212" t="s">
        <v>710</v>
      </c>
      <c r="E968" s="212" t="s">
        <v>982</v>
      </c>
      <c r="F968" s="212" t="s">
        <v>983</v>
      </c>
      <c r="G968" s="212" t="s">
        <v>81</v>
      </c>
      <c r="H968" s="212" t="s">
        <v>328</v>
      </c>
      <c r="I968" s="213">
        <v>1030964.33</v>
      </c>
      <c r="J968" s="204"/>
      <c r="K968" s="214" t="s">
        <v>293</v>
      </c>
      <c r="L968" s="78"/>
      <c r="M968" s="78"/>
      <c r="N968" s="78"/>
      <c r="O968" s="149"/>
    </row>
    <row r="969" spans="1:15" x14ac:dyDescent="0.35">
      <c r="A969" s="212" t="s">
        <v>979</v>
      </c>
      <c r="B969" s="212" t="s">
        <v>980</v>
      </c>
      <c r="C969" s="212" t="s">
        <v>709</v>
      </c>
      <c r="D969" s="212" t="s">
        <v>710</v>
      </c>
      <c r="E969" s="212" t="s">
        <v>349</v>
      </c>
      <c r="F969" s="212" t="s">
        <v>350</v>
      </c>
      <c r="G969" s="212" t="s">
        <v>81</v>
      </c>
      <c r="H969" s="212" t="s">
        <v>328</v>
      </c>
      <c r="I969" s="213">
        <v>152601.04</v>
      </c>
      <c r="J969" s="204"/>
      <c r="K969" s="214" t="s">
        <v>296</v>
      </c>
      <c r="L969" s="78"/>
      <c r="M969" s="78"/>
      <c r="N969" s="78"/>
      <c r="O969" s="149"/>
    </row>
    <row r="970" spans="1:15" x14ac:dyDescent="0.35">
      <c r="A970" s="212" t="s">
        <v>979</v>
      </c>
      <c r="B970" s="212" t="s">
        <v>980</v>
      </c>
      <c r="C970" s="212" t="s">
        <v>709</v>
      </c>
      <c r="D970" s="212" t="s">
        <v>710</v>
      </c>
      <c r="E970" s="212" t="s">
        <v>351</v>
      </c>
      <c r="F970" s="212" t="s">
        <v>352</v>
      </c>
      <c r="G970" s="212" t="s">
        <v>81</v>
      </c>
      <c r="H970" s="212" t="s">
        <v>328</v>
      </c>
      <c r="I970" s="213">
        <v>1544.97</v>
      </c>
      <c r="J970" s="204"/>
      <c r="K970" s="214" t="s">
        <v>293</v>
      </c>
      <c r="L970" s="78"/>
      <c r="M970" s="78"/>
      <c r="N970" s="78"/>
      <c r="O970" s="149"/>
    </row>
    <row r="971" spans="1:15" x14ac:dyDescent="0.35">
      <c r="A971" s="212" t="s">
        <v>979</v>
      </c>
      <c r="B971" s="212" t="s">
        <v>980</v>
      </c>
      <c r="C971" s="212" t="s">
        <v>709</v>
      </c>
      <c r="D971" s="212" t="s">
        <v>710</v>
      </c>
      <c r="E971" s="212" t="s">
        <v>353</v>
      </c>
      <c r="F971" s="212" t="s">
        <v>354</v>
      </c>
      <c r="G971" s="212" t="s">
        <v>81</v>
      </c>
      <c r="H971" s="212" t="s">
        <v>328</v>
      </c>
      <c r="I971" s="213">
        <v>-1544.97</v>
      </c>
      <c r="J971" s="204"/>
      <c r="K971" s="214" t="s">
        <v>293</v>
      </c>
      <c r="L971" s="78"/>
      <c r="M971" s="78"/>
      <c r="N971" s="78"/>
      <c r="O971" s="149"/>
    </row>
    <row r="972" spans="1:15" x14ac:dyDescent="0.35">
      <c r="A972" s="212" t="s">
        <v>979</v>
      </c>
      <c r="B972" s="212" t="s">
        <v>980</v>
      </c>
      <c r="C972" s="212" t="s">
        <v>709</v>
      </c>
      <c r="D972" s="212" t="s">
        <v>710</v>
      </c>
      <c r="E972" s="212" t="s">
        <v>355</v>
      </c>
      <c r="F972" s="212" t="s">
        <v>356</v>
      </c>
      <c r="G972" s="212" t="s">
        <v>81</v>
      </c>
      <c r="H972" s="212" t="s">
        <v>328</v>
      </c>
      <c r="I972" s="213">
        <v>173958.51</v>
      </c>
      <c r="J972" s="204"/>
      <c r="K972" s="214" t="s">
        <v>301</v>
      </c>
      <c r="L972" s="78"/>
      <c r="M972" s="78"/>
      <c r="N972" s="78"/>
      <c r="O972" s="149"/>
    </row>
    <row r="973" spans="1:15" x14ac:dyDescent="0.35">
      <c r="A973" s="212" t="s">
        <v>979</v>
      </c>
      <c r="B973" s="212" t="s">
        <v>980</v>
      </c>
      <c r="C973" s="212" t="s">
        <v>709</v>
      </c>
      <c r="D973" s="212" t="s">
        <v>710</v>
      </c>
      <c r="E973" s="212" t="s">
        <v>375</v>
      </c>
      <c r="F973" s="212" t="s">
        <v>376</v>
      </c>
      <c r="G973" s="212" t="s">
        <v>81</v>
      </c>
      <c r="H973" s="212" t="s">
        <v>328</v>
      </c>
      <c r="I973" s="213">
        <v>37477.26</v>
      </c>
      <c r="J973" s="204"/>
      <c r="K973" s="214" t="s">
        <v>292</v>
      </c>
      <c r="L973" s="78"/>
      <c r="M973" s="78"/>
      <c r="N973" s="78"/>
      <c r="O973" s="149"/>
    </row>
    <row r="974" spans="1:15" x14ac:dyDescent="0.35">
      <c r="A974" s="212" t="s">
        <v>979</v>
      </c>
      <c r="B974" s="212" t="s">
        <v>980</v>
      </c>
      <c r="C974" s="212" t="s">
        <v>709</v>
      </c>
      <c r="D974" s="212" t="s">
        <v>710</v>
      </c>
      <c r="E974" s="212" t="s">
        <v>375</v>
      </c>
      <c r="F974" s="212" t="s">
        <v>376</v>
      </c>
      <c r="G974" s="212" t="s">
        <v>731</v>
      </c>
      <c r="H974" s="212" t="s">
        <v>732</v>
      </c>
      <c r="I974" s="213">
        <v>6025.38</v>
      </c>
      <c r="J974" s="204"/>
      <c r="K974" s="214" t="s">
        <v>292</v>
      </c>
      <c r="L974" s="78"/>
      <c r="M974" s="78"/>
      <c r="N974" s="78"/>
      <c r="O974" s="149"/>
    </row>
    <row r="975" spans="1:15" x14ac:dyDescent="0.35">
      <c r="A975" s="212" t="s">
        <v>979</v>
      </c>
      <c r="B975" s="212" t="s">
        <v>980</v>
      </c>
      <c r="C975" s="212" t="s">
        <v>709</v>
      </c>
      <c r="D975" s="212" t="s">
        <v>710</v>
      </c>
      <c r="E975" s="212" t="s">
        <v>434</v>
      </c>
      <c r="F975" s="212" t="s">
        <v>435</v>
      </c>
      <c r="G975" s="212" t="s">
        <v>81</v>
      </c>
      <c r="H975" s="212" t="s">
        <v>328</v>
      </c>
      <c r="I975" s="213">
        <v>12078</v>
      </c>
      <c r="J975" s="204"/>
      <c r="K975" s="214" t="s">
        <v>292</v>
      </c>
      <c r="L975" s="78"/>
      <c r="M975" s="78"/>
      <c r="N975" s="78"/>
      <c r="O975" s="149"/>
    </row>
    <row r="976" spans="1:15" x14ac:dyDescent="0.35">
      <c r="A976" s="212" t="s">
        <v>979</v>
      </c>
      <c r="B976" s="212" t="s">
        <v>980</v>
      </c>
      <c r="C976" s="212" t="s">
        <v>709</v>
      </c>
      <c r="D976" s="212" t="s">
        <v>710</v>
      </c>
      <c r="E976" s="212" t="s">
        <v>288</v>
      </c>
      <c r="F976" s="212" t="s">
        <v>289</v>
      </c>
      <c r="G976" s="212" t="s">
        <v>81</v>
      </c>
      <c r="H976" s="212" t="s">
        <v>328</v>
      </c>
      <c r="I976" s="213">
        <v>-11800.8</v>
      </c>
      <c r="J976" s="204"/>
      <c r="K976" s="214" t="s">
        <v>292</v>
      </c>
      <c r="L976" s="78"/>
      <c r="M976" s="78"/>
      <c r="N976" s="78"/>
      <c r="O976" s="149"/>
    </row>
    <row r="977" spans="1:15" x14ac:dyDescent="0.35">
      <c r="A977" s="212" t="s">
        <v>979</v>
      </c>
      <c r="B977" s="212" t="s">
        <v>980</v>
      </c>
      <c r="C977" s="212" t="s">
        <v>709</v>
      </c>
      <c r="D977" s="212" t="s">
        <v>710</v>
      </c>
      <c r="E977" s="212" t="s">
        <v>359</v>
      </c>
      <c r="F977" s="212" t="s">
        <v>360</v>
      </c>
      <c r="G977" s="212" t="s">
        <v>81</v>
      </c>
      <c r="H977" s="212" t="s">
        <v>328</v>
      </c>
      <c r="I977" s="213">
        <v>1955.65</v>
      </c>
      <c r="J977" s="204"/>
      <c r="K977" s="214" t="s">
        <v>292</v>
      </c>
      <c r="L977" s="78"/>
      <c r="M977" s="78"/>
      <c r="N977" s="78"/>
      <c r="O977" s="149"/>
    </row>
    <row r="978" spans="1:15" x14ac:dyDescent="0.35">
      <c r="A978" s="212" t="s">
        <v>979</v>
      </c>
      <c r="B978" s="212" t="s">
        <v>980</v>
      </c>
      <c r="C978" s="212" t="s">
        <v>709</v>
      </c>
      <c r="D978" s="212" t="s">
        <v>710</v>
      </c>
      <c r="E978" s="212" t="s">
        <v>452</v>
      </c>
      <c r="F978" s="212" t="s">
        <v>453</v>
      </c>
      <c r="G978" s="212" t="s">
        <v>81</v>
      </c>
      <c r="H978" s="212" t="s">
        <v>328</v>
      </c>
      <c r="I978" s="213">
        <v>65766.789999999994</v>
      </c>
      <c r="J978" s="204"/>
      <c r="K978" s="214" t="s">
        <v>292</v>
      </c>
      <c r="L978" s="78"/>
      <c r="M978" s="78"/>
      <c r="N978" s="78"/>
      <c r="O978" s="149"/>
    </row>
    <row r="979" spans="1:15" x14ac:dyDescent="0.35">
      <c r="A979" s="212" t="s">
        <v>979</v>
      </c>
      <c r="B979" s="212" t="s">
        <v>980</v>
      </c>
      <c r="C979" s="212" t="s">
        <v>709</v>
      </c>
      <c r="D979" s="212" t="s">
        <v>710</v>
      </c>
      <c r="E979" s="212" t="s">
        <v>452</v>
      </c>
      <c r="F979" s="212" t="s">
        <v>453</v>
      </c>
      <c r="G979" s="212" t="s">
        <v>528</v>
      </c>
      <c r="H979" s="212" t="s">
        <v>529</v>
      </c>
      <c r="I979" s="213">
        <v>557.04999999999995</v>
      </c>
      <c r="J979" s="204"/>
      <c r="K979" s="214" t="s">
        <v>292</v>
      </c>
      <c r="L979" s="78"/>
      <c r="M979" s="78"/>
      <c r="N979" s="78"/>
      <c r="O979" s="149"/>
    </row>
    <row r="980" spans="1:15" x14ac:dyDescent="0.35">
      <c r="A980" s="212" t="s">
        <v>979</v>
      </c>
      <c r="B980" s="212" t="s">
        <v>980</v>
      </c>
      <c r="C980" s="212" t="s">
        <v>709</v>
      </c>
      <c r="D980" s="212" t="s">
        <v>710</v>
      </c>
      <c r="E980" s="212" t="s">
        <v>452</v>
      </c>
      <c r="F980" s="212" t="s">
        <v>453</v>
      </c>
      <c r="G980" s="212" t="s">
        <v>984</v>
      </c>
      <c r="H980" s="212" t="s">
        <v>985</v>
      </c>
      <c r="I980" s="213">
        <v>142.08000000000001</v>
      </c>
      <c r="J980" s="204"/>
      <c r="K980" s="214" t="s">
        <v>292</v>
      </c>
      <c r="L980" s="78"/>
      <c r="M980" s="78"/>
      <c r="N980" s="78"/>
      <c r="O980" s="149"/>
    </row>
    <row r="981" spans="1:15" x14ac:dyDescent="0.35">
      <c r="A981" s="212" t="s">
        <v>979</v>
      </c>
      <c r="B981" s="212" t="s">
        <v>980</v>
      </c>
      <c r="C981" s="212" t="s">
        <v>709</v>
      </c>
      <c r="D981" s="212" t="s">
        <v>710</v>
      </c>
      <c r="E981" s="212" t="s">
        <v>452</v>
      </c>
      <c r="F981" s="212" t="s">
        <v>453</v>
      </c>
      <c r="G981" s="212" t="s">
        <v>948</v>
      </c>
      <c r="H981" s="212" t="s">
        <v>949</v>
      </c>
      <c r="I981" s="213">
        <v>19685.419999999998</v>
      </c>
      <c r="J981" s="204"/>
      <c r="K981" s="214" t="s">
        <v>292</v>
      </c>
      <c r="L981" s="78"/>
      <c r="M981" s="78"/>
      <c r="N981" s="78"/>
      <c r="O981" s="149"/>
    </row>
    <row r="982" spans="1:15" x14ac:dyDescent="0.35">
      <c r="A982" s="212" t="s">
        <v>979</v>
      </c>
      <c r="B982" s="212" t="s">
        <v>980</v>
      </c>
      <c r="C982" s="212" t="s">
        <v>709</v>
      </c>
      <c r="D982" s="212" t="s">
        <v>710</v>
      </c>
      <c r="E982" s="212" t="s">
        <v>468</v>
      </c>
      <c r="F982" s="212" t="s">
        <v>469</v>
      </c>
      <c r="G982" s="212" t="s">
        <v>81</v>
      </c>
      <c r="H982" s="212" t="s">
        <v>328</v>
      </c>
      <c r="I982" s="213">
        <v>25304.959999999999</v>
      </c>
      <c r="J982" s="204"/>
      <c r="K982" s="214" t="s">
        <v>292</v>
      </c>
      <c r="L982" s="78"/>
      <c r="M982" s="78"/>
      <c r="N982" s="78"/>
      <c r="O982" s="149"/>
    </row>
    <row r="983" spans="1:15" x14ac:dyDescent="0.35">
      <c r="A983" s="212" t="s">
        <v>979</v>
      </c>
      <c r="B983" s="212" t="s">
        <v>980</v>
      </c>
      <c r="C983" s="212" t="s">
        <v>709</v>
      </c>
      <c r="D983" s="212" t="s">
        <v>710</v>
      </c>
      <c r="E983" s="212" t="s">
        <v>468</v>
      </c>
      <c r="F983" s="212" t="s">
        <v>469</v>
      </c>
      <c r="G983" s="212" t="s">
        <v>908</v>
      </c>
      <c r="H983" s="212" t="s">
        <v>164</v>
      </c>
      <c r="I983" s="213">
        <v>2713.6</v>
      </c>
      <c r="J983" s="204"/>
      <c r="K983" s="214" t="s">
        <v>292</v>
      </c>
      <c r="L983" s="78"/>
      <c r="M983" s="78"/>
      <c r="N983" s="78"/>
      <c r="O983" s="149"/>
    </row>
    <row r="984" spans="1:15" x14ac:dyDescent="0.35">
      <c r="A984" s="212" t="s">
        <v>979</v>
      </c>
      <c r="B984" s="212" t="s">
        <v>980</v>
      </c>
      <c r="C984" s="212" t="s">
        <v>709</v>
      </c>
      <c r="D984" s="212" t="s">
        <v>710</v>
      </c>
      <c r="E984" s="212" t="s">
        <v>468</v>
      </c>
      <c r="F984" s="212" t="s">
        <v>469</v>
      </c>
      <c r="G984" s="212" t="s">
        <v>913</v>
      </c>
      <c r="H984" s="212" t="s">
        <v>914</v>
      </c>
      <c r="I984" s="213">
        <v>6346.8</v>
      </c>
      <c r="J984" s="204"/>
      <c r="K984" s="214" t="s">
        <v>292</v>
      </c>
      <c r="L984" s="78"/>
      <c r="M984" s="78"/>
      <c r="N984" s="78"/>
      <c r="O984" s="149"/>
    </row>
    <row r="985" spans="1:15" x14ac:dyDescent="0.35">
      <c r="A985" s="212" t="s">
        <v>979</v>
      </c>
      <c r="B985" s="212" t="s">
        <v>980</v>
      </c>
      <c r="C985" s="212" t="s">
        <v>709</v>
      </c>
      <c r="D985" s="212" t="s">
        <v>710</v>
      </c>
      <c r="E985" s="212" t="s">
        <v>468</v>
      </c>
      <c r="F985" s="212" t="s">
        <v>469</v>
      </c>
      <c r="G985" s="212" t="s">
        <v>915</v>
      </c>
      <c r="H985" s="212" t="s">
        <v>916</v>
      </c>
      <c r="I985" s="213">
        <v>14706.87</v>
      </c>
      <c r="J985" s="204"/>
      <c r="K985" s="214" t="s">
        <v>292</v>
      </c>
      <c r="L985" s="78"/>
      <c r="M985" s="78"/>
      <c r="N985" s="78"/>
      <c r="O985" s="149"/>
    </row>
    <row r="986" spans="1:15" x14ac:dyDescent="0.35">
      <c r="A986" s="212" t="s">
        <v>979</v>
      </c>
      <c r="B986" s="212" t="s">
        <v>980</v>
      </c>
      <c r="C986" s="212" t="s">
        <v>709</v>
      </c>
      <c r="D986" s="212" t="s">
        <v>710</v>
      </c>
      <c r="E986" s="212" t="s">
        <v>468</v>
      </c>
      <c r="F986" s="212" t="s">
        <v>469</v>
      </c>
      <c r="G986" s="212" t="s">
        <v>878</v>
      </c>
      <c r="H986" s="212" t="s">
        <v>879</v>
      </c>
      <c r="I986" s="213">
        <v>579881.19999999995</v>
      </c>
      <c r="J986" s="204"/>
      <c r="K986" s="214" t="s">
        <v>292</v>
      </c>
      <c r="L986" s="78"/>
      <c r="M986" s="78"/>
      <c r="N986" s="78"/>
      <c r="O986" s="149"/>
    </row>
    <row r="987" spans="1:15" x14ac:dyDescent="0.35">
      <c r="A987" s="212" t="s">
        <v>979</v>
      </c>
      <c r="B987" s="212" t="s">
        <v>980</v>
      </c>
      <c r="C987" s="212" t="s">
        <v>709</v>
      </c>
      <c r="D987" s="212" t="s">
        <v>710</v>
      </c>
      <c r="E987" s="212" t="s">
        <v>468</v>
      </c>
      <c r="F987" s="212" t="s">
        <v>469</v>
      </c>
      <c r="G987" s="212" t="s">
        <v>917</v>
      </c>
      <c r="H987" s="212" t="s">
        <v>918</v>
      </c>
      <c r="I987" s="213">
        <v>12444.86</v>
      </c>
      <c r="J987" s="204"/>
      <c r="K987" s="214" t="s">
        <v>292</v>
      </c>
      <c r="L987" s="78"/>
      <c r="M987" s="78"/>
      <c r="N987" s="78"/>
      <c r="O987" s="149"/>
    </row>
    <row r="988" spans="1:15" x14ac:dyDescent="0.35">
      <c r="A988" s="212" t="s">
        <v>979</v>
      </c>
      <c r="B988" s="212" t="s">
        <v>980</v>
      </c>
      <c r="C988" s="212" t="s">
        <v>709</v>
      </c>
      <c r="D988" s="212" t="s">
        <v>710</v>
      </c>
      <c r="E988" s="212" t="s">
        <v>468</v>
      </c>
      <c r="F988" s="212" t="s">
        <v>469</v>
      </c>
      <c r="G988" s="212" t="s">
        <v>883</v>
      </c>
      <c r="H988" s="212" t="s">
        <v>134</v>
      </c>
      <c r="I988" s="213">
        <v>767338.4</v>
      </c>
      <c r="J988" s="204"/>
      <c r="K988" s="214" t="s">
        <v>292</v>
      </c>
      <c r="L988" s="78"/>
      <c r="M988" s="78"/>
      <c r="N988" s="78"/>
      <c r="O988" s="149"/>
    </row>
    <row r="989" spans="1:15" x14ac:dyDescent="0.35">
      <c r="A989" s="212" t="s">
        <v>979</v>
      </c>
      <c r="B989" s="212" t="s">
        <v>980</v>
      </c>
      <c r="C989" s="212" t="s">
        <v>709</v>
      </c>
      <c r="D989" s="212" t="s">
        <v>710</v>
      </c>
      <c r="E989" s="212" t="s">
        <v>468</v>
      </c>
      <c r="F989" s="212" t="s">
        <v>469</v>
      </c>
      <c r="G989" s="212" t="s">
        <v>884</v>
      </c>
      <c r="H989" s="212" t="s">
        <v>234</v>
      </c>
      <c r="I989" s="213">
        <v>1564.18</v>
      </c>
      <c r="J989" s="204"/>
      <c r="K989" s="214" t="s">
        <v>292</v>
      </c>
      <c r="L989" s="78"/>
      <c r="M989" s="78"/>
      <c r="N989" s="78"/>
      <c r="O989" s="149"/>
    </row>
    <row r="990" spans="1:15" x14ac:dyDescent="0.35">
      <c r="A990" s="212" t="s">
        <v>979</v>
      </c>
      <c r="B990" s="212" t="s">
        <v>980</v>
      </c>
      <c r="C990" s="212" t="s">
        <v>709</v>
      </c>
      <c r="D990" s="212" t="s">
        <v>710</v>
      </c>
      <c r="E990" s="212" t="s">
        <v>468</v>
      </c>
      <c r="F990" s="212" t="s">
        <v>469</v>
      </c>
      <c r="G990" s="212" t="s">
        <v>662</v>
      </c>
      <c r="H990" s="212" t="s">
        <v>243</v>
      </c>
      <c r="I990" s="213">
        <v>8608.2199999999993</v>
      </c>
      <c r="J990" s="204"/>
      <c r="K990" s="214" t="s">
        <v>292</v>
      </c>
      <c r="L990" s="78"/>
      <c r="M990" s="78"/>
      <c r="N990" s="78"/>
      <c r="O990" s="149"/>
    </row>
    <row r="991" spans="1:15" x14ac:dyDescent="0.35">
      <c r="A991" s="212" t="s">
        <v>979</v>
      </c>
      <c r="B991" s="212" t="s">
        <v>980</v>
      </c>
      <c r="C991" s="212" t="s">
        <v>709</v>
      </c>
      <c r="D991" s="212" t="s">
        <v>710</v>
      </c>
      <c r="E991" s="212" t="s">
        <v>468</v>
      </c>
      <c r="F991" s="212" t="s">
        <v>469</v>
      </c>
      <c r="G991" s="212" t="s">
        <v>958</v>
      </c>
      <c r="H991" s="212" t="s">
        <v>959</v>
      </c>
      <c r="I991" s="213">
        <v>5937.94</v>
      </c>
      <c r="J991" s="204"/>
      <c r="K991" s="214" t="s">
        <v>292</v>
      </c>
      <c r="L991" s="78"/>
      <c r="M991" s="78"/>
      <c r="N991" s="78"/>
      <c r="O991" s="149"/>
    </row>
    <row r="992" spans="1:15" x14ac:dyDescent="0.35">
      <c r="A992" s="212" t="s">
        <v>979</v>
      </c>
      <c r="B992" s="212" t="s">
        <v>980</v>
      </c>
      <c r="C992" s="212" t="s">
        <v>709</v>
      </c>
      <c r="D992" s="212" t="s">
        <v>710</v>
      </c>
      <c r="E992" s="212" t="s">
        <v>468</v>
      </c>
      <c r="F992" s="212" t="s">
        <v>469</v>
      </c>
      <c r="G992" s="212" t="s">
        <v>890</v>
      </c>
      <c r="H992" s="212" t="s">
        <v>191</v>
      </c>
      <c r="I992" s="213">
        <v>165977.70000000001</v>
      </c>
      <c r="J992" s="204"/>
      <c r="K992" s="214" t="s">
        <v>292</v>
      </c>
      <c r="L992" s="78"/>
      <c r="M992" s="78"/>
      <c r="N992" s="78"/>
      <c r="O992" s="149"/>
    </row>
    <row r="993" spans="1:15" x14ac:dyDescent="0.35">
      <c r="A993" s="212" t="s">
        <v>979</v>
      </c>
      <c r="B993" s="212" t="s">
        <v>980</v>
      </c>
      <c r="C993" s="212" t="s">
        <v>709</v>
      </c>
      <c r="D993" s="212" t="s">
        <v>710</v>
      </c>
      <c r="E993" s="212" t="s">
        <v>468</v>
      </c>
      <c r="F993" s="212" t="s">
        <v>469</v>
      </c>
      <c r="G993" s="212" t="s">
        <v>932</v>
      </c>
      <c r="H993" s="212" t="s">
        <v>202</v>
      </c>
      <c r="I993" s="213">
        <v>12285.6</v>
      </c>
      <c r="J993" s="204"/>
      <c r="K993" s="214" t="s">
        <v>292</v>
      </c>
      <c r="L993" s="78"/>
      <c r="M993" s="78"/>
      <c r="N993" s="78"/>
      <c r="O993" s="149"/>
    </row>
    <row r="994" spans="1:15" x14ac:dyDescent="0.35">
      <c r="A994" s="212" t="s">
        <v>979</v>
      </c>
      <c r="B994" s="212" t="s">
        <v>980</v>
      </c>
      <c r="C994" s="212" t="s">
        <v>709</v>
      </c>
      <c r="D994" s="212" t="s">
        <v>710</v>
      </c>
      <c r="E994" s="212" t="s">
        <v>468</v>
      </c>
      <c r="F994" s="212" t="s">
        <v>469</v>
      </c>
      <c r="G994" s="212" t="s">
        <v>565</v>
      </c>
      <c r="H994" s="212" t="s">
        <v>204</v>
      </c>
      <c r="I994" s="213">
        <v>81412</v>
      </c>
      <c r="J994" s="204"/>
      <c r="K994" s="214" t="s">
        <v>292</v>
      </c>
      <c r="L994" s="78"/>
      <c r="M994" s="78"/>
      <c r="N994" s="78"/>
      <c r="O994" s="149"/>
    </row>
    <row r="995" spans="1:15" x14ac:dyDescent="0.35">
      <c r="A995" s="212" t="s">
        <v>979</v>
      </c>
      <c r="B995" s="212" t="s">
        <v>980</v>
      </c>
      <c r="C995" s="212" t="s">
        <v>709</v>
      </c>
      <c r="D995" s="212" t="s">
        <v>710</v>
      </c>
      <c r="E995" s="212" t="s">
        <v>468</v>
      </c>
      <c r="F995" s="212" t="s">
        <v>469</v>
      </c>
      <c r="G995" s="212" t="s">
        <v>887</v>
      </c>
      <c r="H995" s="212" t="s">
        <v>91</v>
      </c>
      <c r="I995" s="213">
        <v>113032</v>
      </c>
      <c r="J995" s="204"/>
      <c r="K995" s="214" t="s">
        <v>292</v>
      </c>
      <c r="L995" s="78"/>
      <c r="M995" s="78"/>
      <c r="N995" s="78"/>
      <c r="O995" s="149"/>
    </row>
    <row r="996" spans="1:15" x14ac:dyDescent="0.35">
      <c r="A996" s="212" t="s">
        <v>979</v>
      </c>
      <c r="B996" s="212" t="s">
        <v>980</v>
      </c>
      <c r="C996" s="212" t="s">
        <v>709</v>
      </c>
      <c r="D996" s="212" t="s">
        <v>710</v>
      </c>
      <c r="E996" s="212" t="s">
        <v>468</v>
      </c>
      <c r="F996" s="212" t="s">
        <v>469</v>
      </c>
      <c r="G996" s="212" t="s">
        <v>888</v>
      </c>
      <c r="H996" s="212" t="s">
        <v>208</v>
      </c>
      <c r="I996" s="213">
        <v>5311.2</v>
      </c>
      <c r="J996" s="204"/>
      <c r="K996" s="214" t="s">
        <v>292</v>
      </c>
      <c r="L996" s="78"/>
      <c r="M996" s="78"/>
      <c r="N996" s="78"/>
      <c r="O996" s="149"/>
    </row>
    <row r="997" spans="1:15" x14ac:dyDescent="0.35">
      <c r="A997" s="212" t="s">
        <v>979</v>
      </c>
      <c r="B997" s="212" t="s">
        <v>980</v>
      </c>
      <c r="C997" s="212" t="s">
        <v>709</v>
      </c>
      <c r="D997" s="212" t="s">
        <v>710</v>
      </c>
      <c r="E997" s="212" t="s">
        <v>468</v>
      </c>
      <c r="F997" s="212" t="s">
        <v>469</v>
      </c>
      <c r="G997" s="212" t="s">
        <v>937</v>
      </c>
      <c r="H997" s="212" t="s">
        <v>247</v>
      </c>
      <c r="I997" s="213">
        <v>11820</v>
      </c>
      <c r="J997" s="204"/>
      <c r="K997" s="214" t="s">
        <v>292</v>
      </c>
      <c r="L997" s="78"/>
      <c r="M997" s="78"/>
      <c r="N997" s="78"/>
      <c r="O997" s="149"/>
    </row>
    <row r="998" spans="1:15" x14ac:dyDescent="0.35">
      <c r="A998" s="212" t="s">
        <v>979</v>
      </c>
      <c r="B998" s="212" t="s">
        <v>980</v>
      </c>
      <c r="C998" s="212" t="s">
        <v>709</v>
      </c>
      <c r="D998" s="212" t="s">
        <v>710</v>
      </c>
      <c r="E998" s="212" t="s">
        <v>468</v>
      </c>
      <c r="F998" s="212" t="s">
        <v>469</v>
      </c>
      <c r="G998" s="212" t="s">
        <v>889</v>
      </c>
      <c r="H998" s="212" t="s">
        <v>236</v>
      </c>
      <c r="I998" s="213">
        <v>22305</v>
      </c>
      <c r="J998" s="204"/>
      <c r="K998" s="214" t="s">
        <v>292</v>
      </c>
      <c r="L998" s="78"/>
      <c r="M998" s="78"/>
      <c r="N998" s="78"/>
      <c r="O998" s="149"/>
    </row>
    <row r="999" spans="1:15" x14ac:dyDescent="0.35">
      <c r="A999" s="212" t="s">
        <v>979</v>
      </c>
      <c r="B999" s="212" t="s">
        <v>980</v>
      </c>
      <c r="C999" s="212" t="s">
        <v>709</v>
      </c>
      <c r="D999" s="212" t="s">
        <v>710</v>
      </c>
      <c r="E999" s="212" t="s">
        <v>468</v>
      </c>
      <c r="F999" s="212" t="s">
        <v>469</v>
      </c>
      <c r="G999" s="212" t="s">
        <v>554</v>
      </c>
      <c r="H999" s="212" t="s">
        <v>249</v>
      </c>
      <c r="I999" s="213">
        <v>78000</v>
      </c>
      <c r="J999" s="204"/>
      <c r="K999" s="214" t="s">
        <v>292</v>
      </c>
      <c r="L999" s="78"/>
      <c r="M999" s="78"/>
      <c r="N999" s="78"/>
      <c r="O999" s="149"/>
    </row>
    <row r="1000" spans="1:15" x14ac:dyDescent="0.35">
      <c r="A1000" s="212" t="s">
        <v>979</v>
      </c>
      <c r="B1000" s="212" t="s">
        <v>980</v>
      </c>
      <c r="C1000" s="212" t="s">
        <v>709</v>
      </c>
      <c r="D1000" s="212" t="s">
        <v>710</v>
      </c>
      <c r="E1000" s="212" t="s">
        <v>468</v>
      </c>
      <c r="F1000" s="212" t="s">
        <v>469</v>
      </c>
      <c r="G1000" s="212" t="s">
        <v>940</v>
      </c>
      <c r="H1000" s="212" t="s">
        <v>84</v>
      </c>
      <c r="I1000" s="213">
        <v>3992</v>
      </c>
      <c r="J1000" s="204"/>
      <c r="K1000" s="214" t="s">
        <v>292</v>
      </c>
      <c r="L1000" s="78"/>
      <c r="M1000" s="78"/>
      <c r="N1000" s="78"/>
      <c r="O1000" s="149"/>
    </row>
    <row r="1001" spans="1:15" x14ac:dyDescent="0.35">
      <c r="A1001" s="212" t="s">
        <v>979</v>
      </c>
      <c r="B1001" s="212" t="s">
        <v>980</v>
      </c>
      <c r="C1001" s="212" t="s">
        <v>709</v>
      </c>
      <c r="D1001" s="212" t="s">
        <v>710</v>
      </c>
      <c r="E1001" s="212" t="s">
        <v>470</v>
      </c>
      <c r="F1001" s="212" t="s">
        <v>471</v>
      </c>
      <c r="G1001" s="212" t="s">
        <v>81</v>
      </c>
      <c r="H1001" s="212" t="s">
        <v>328</v>
      </c>
      <c r="I1001" s="213">
        <v>16010.67</v>
      </c>
      <c r="J1001" s="204"/>
      <c r="K1001" s="214" t="s">
        <v>292</v>
      </c>
      <c r="L1001" s="78"/>
      <c r="M1001" s="78"/>
      <c r="N1001" s="78"/>
      <c r="O1001" s="149"/>
    </row>
    <row r="1002" spans="1:15" x14ac:dyDescent="0.35">
      <c r="A1002" s="212" t="s">
        <v>979</v>
      </c>
      <c r="B1002" s="212" t="s">
        <v>980</v>
      </c>
      <c r="C1002" s="212" t="s">
        <v>709</v>
      </c>
      <c r="D1002" s="212" t="s">
        <v>710</v>
      </c>
      <c r="E1002" s="212" t="s">
        <v>470</v>
      </c>
      <c r="F1002" s="212" t="s">
        <v>471</v>
      </c>
      <c r="G1002" s="212" t="s">
        <v>947</v>
      </c>
      <c r="H1002" s="212" t="s">
        <v>161</v>
      </c>
      <c r="I1002" s="213">
        <v>2149.56</v>
      </c>
      <c r="J1002" s="204"/>
      <c r="K1002" s="214" t="s">
        <v>292</v>
      </c>
      <c r="L1002" s="78"/>
      <c r="M1002" s="78"/>
      <c r="N1002" s="78"/>
      <c r="O1002" s="149"/>
    </row>
    <row r="1003" spans="1:15" x14ac:dyDescent="0.35">
      <c r="A1003" s="212" t="s">
        <v>979</v>
      </c>
      <c r="B1003" s="212" t="s">
        <v>980</v>
      </c>
      <c r="C1003" s="212" t="s">
        <v>709</v>
      </c>
      <c r="D1003" s="212" t="s">
        <v>710</v>
      </c>
      <c r="E1003" s="212" t="s">
        <v>470</v>
      </c>
      <c r="F1003" s="212" t="s">
        <v>471</v>
      </c>
      <c r="G1003" s="212" t="s">
        <v>907</v>
      </c>
      <c r="H1003" s="212" t="s">
        <v>158</v>
      </c>
      <c r="I1003" s="213">
        <v>12265.36</v>
      </c>
      <c r="J1003" s="204"/>
      <c r="K1003" s="214" t="s">
        <v>292</v>
      </c>
      <c r="L1003" s="78"/>
      <c r="M1003" s="78"/>
      <c r="N1003" s="78"/>
      <c r="O1003" s="149"/>
    </row>
    <row r="1004" spans="1:15" x14ac:dyDescent="0.35">
      <c r="A1004" s="212" t="s">
        <v>979</v>
      </c>
      <c r="B1004" s="212" t="s">
        <v>980</v>
      </c>
      <c r="C1004" s="212" t="s">
        <v>709</v>
      </c>
      <c r="D1004" s="212" t="s">
        <v>710</v>
      </c>
      <c r="E1004" s="212" t="s">
        <v>470</v>
      </c>
      <c r="F1004" s="212" t="s">
        <v>471</v>
      </c>
      <c r="G1004" s="212" t="s">
        <v>908</v>
      </c>
      <c r="H1004" s="212" t="s">
        <v>164</v>
      </c>
      <c r="I1004" s="213">
        <v>12959.2</v>
      </c>
      <c r="J1004" s="204"/>
      <c r="K1004" s="214" t="s">
        <v>292</v>
      </c>
      <c r="L1004" s="78"/>
      <c r="M1004" s="78"/>
      <c r="N1004" s="78"/>
      <c r="O1004" s="149"/>
    </row>
    <row r="1005" spans="1:15" x14ac:dyDescent="0.35">
      <c r="A1005" s="212" t="s">
        <v>979</v>
      </c>
      <c r="B1005" s="212" t="s">
        <v>980</v>
      </c>
      <c r="C1005" s="212" t="s">
        <v>709</v>
      </c>
      <c r="D1005" s="212" t="s">
        <v>710</v>
      </c>
      <c r="E1005" s="212" t="s">
        <v>470</v>
      </c>
      <c r="F1005" s="212" t="s">
        <v>471</v>
      </c>
      <c r="G1005" s="212" t="s">
        <v>909</v>
      </c>
      <c r="H1005" s="212" t="s">
        <v>910</v>
      </c>
      <c r="I1005" s="213">
        <v>22220.31</v>
      </c>
      <c r="J1005" s="204"/>
      <c r="K1005" s="214" t="s">
        <v>292</v>
      </c>
      <c r="L1005" s="78"/>
      <c r="M1005" s="78"/>
      <c r="N1005" s="78"/>
      <c r="O1005" s="149"/>
    </row>
    <row r="1006" spans="1:15" x14ac:dyDescent="0.35">
      <c r="A1006" s="212" t="s">
        <v>979</v>
      </c>
      <c r="B1006" s="212" t="s">
        <v>980</v>
      </c>
      <c r="C1006" s="212" t="s">
        <v>709</v>
      </c>
      <c r="D1006" s="212" t="s">
        <v>710</v>
      </c>
      <c r="E1006" s="212" t="s">
        <v>470</v>
      </c>
      <c r="F1006" s="212" t="s">
        <v>471</v>
      </c>
      <c r="G1006" s="212" t="s">
        <v>911</v>
      </c>
      <c r="H1006" s="212" t="s">
        <v>912</v>
      </c>
      <c r="I1006" s="213">
        <v>19386.52</v>
      </c>
      <c r="J1006" s="204"/>
      <c r="K1006" s="214" t="s">
        <v>292</v>
      </c>
      <c r="L1006" s="78"/>
      <c r="M1006" s="78"/>
      <c r="N1006" s="78"/>
      <c r="O1006" s="149"/>
    </row>
    <row r="1007" spans="1:15" x14ac:dyDescent="0.35">
      <c r="A1007" s="212" t="s">
        <v>979</v>
      </c>
      <c r="B1007" s="212" t="s">
        <v>980</v>
      </c>
      <c r="C1007" s="212" t="s">
        <v>709</v>
      </c>
      <c r="D1007" s="212" t="s">
        <v>710</v>
      </c>
      <c r="E1007" s="212" t="s">
        <v>470</v>
      </c>
      <c r="F1007" s="212" t="s">
        <v>471</v>
      </c>
      <c r="G1007" s="212" t="s">
        <v>913</v>
      </c>
      <c r="H1007" s="212" t="s">
        <v>914</v>
      </c>
      <c r="I1007" s="213">
        <v>2359.79</v>
      </c>
      <c r="J1007" s="204"/>
      <c r="K1007" s="214" t="s">
        <v>292</v>
      </c>
      <c r="L1007" s="78"/>
      <c r="M1007" s="78"/>
      <c r="N1007" s="78"/>
      <c r="O1007" s="149"/>
    </row>
    <row r="1008" spans="1:15" x14ac:dyDescent="0.35">
      <c r="A1008" s="212" t="s">
        <v>979</v>
      </c>
      <c r="B1008" s="212" t="s">
        <v>980</v>
      </c>
      <c r="C1008" s="212" t="s">
        <v>709</v>
      </c>
      <c r="D1008" s="212" t="s">
        <v>710</v>
      </c>
      <c r="E1008" s="212" t="s">
        <v>470</v>
      </c>
      <c r="F1008" s="212" t="s">
        <v>471</v>
      </c>
      <c r="G1008" s="212" t="s">
        <v>915</v>
      </c>
      <c r="H1008" s="212" t="s">
        <v>916</v>
      </c>
      <c r="I1008" s="213">
        <v>92550.76</v>
      </c>
      <c r="J1008" s="204"/>
      <c r="K1008" s="214" t="s">
        <v>292</v>
      </c>
      <c r="L1008" s="78"/>
      <c r="M1008" s="78"/>
      <c r="N1008" s="78"/>
      <c r="O1008" s="149"/>
    </row>
    <row r="1009" spans="1:15" x14ac:dyDescent="0.35">
      <c r="A1009" s="212" t="s">
        <v>979</v>
      </c>
      <c r="B1009" s="212" t="s">
        <v>980</v>
      </c>
      <c r="C1009" s="212" t="s">
        <v>709</v>
      </c>
      <c r="D1009" s="212" t="s">
        <v>710</v>
      </c>
      <c r="E1009" s="212" t="s">
        <v>470</v>
      </c>
      <c r="F1009" s="212" t="s">
        <v>471</v>
      </c>
      <c r="G1009" s="212" t="s">
        <v>878</v>
      </c>
      <c r="H1009" s="212" t="s">
        <v>879</v>
      </c>
      <c r="I1009" s="213">
        <v>41.6</v>
      </c>
      <c r="J1009" s="204"/>
      <c r="K1009" s="214" t="s">
        <v>292</v>
      </c>
      <c r="L1009" s="78"/>
      <c r="M1009" s="78"/>
      <c r="N1009" s="78"/>
      <c r="O1009" s="149"/>
    </row>
    <row r="1010" spans="1:15" x14ac:dyDescent="0.35">
      <c r="A1010" s="212" t="s">
        <v>979</v>
      </c>
      <c r="B1010" s="212" t="s">
        <v>980</v>
      </c>
      <c r="C1010" s="212" t="s">
        <v>709</v>
      </c>
      <c r="D1010" s="212" t="s">
        <v>710</v>
      </c>
      <c r="E1010" s="212" t="s">
        <v>470</v>
      </c>
      <c r="F1010" s="212" t="s">
        <v>471</v>
      </c>
      <c r="G1010" s="212" t="s">
        <v>917</v>
      </c>
      <c r="H1010" s="212" t="s">
        <v>918</v>
      </c>
      <c r="I1010" s="213">
        <v>43880.15</v>
      </c>
      <c r="J1010" s="204"/>
      <c r="K1010" s="214" t="s">
        <v>292</v>
      </c>
      <c r="L1010" s="78"/>
      <c r="M1010" s="78"/>
      <c r="N1010" s="78"/>
      <c r="O1010" s="149"/>
    </row>
    <row r="1011" spans="1:15" x14ac:dyDescent="0.35">
      <c r="A1011" s="212" t="s">
        <v>979</v>
      </c>
      <c r="B1011" s="212" t="s">
        <v>980</v>
      </c>
      <c r="C1011" s="212" t="s">
        <v>709</v>
      </c>
      <c r="D1011" s="212" t="s">
        <v>710</v>
      </c>
      <c r="E1011" s="212" t="s">
        <v>470</v>
      </c>
      <c r="F1011" s="212" t="s">
        <v>471</v>
      </c>
      <c r="G1011" s="212" t="s">
        <v>919</v>
      </c>
      <c r="H1011" s="212" t="s">
        <v>180</v>
      </c>
      <c r="I1011" s="213">
        <v>2498.4</v>
      </c>
      <c r="J1011" s="204"/>
      <c r="K1011" s="214" t="s">
        <v>292</v>
      </c>
      <c r="L1011" s="78"/>
      <c r="M1011" s="78"/>
      <c r="N1011" s="78"/>
      <c r="O1011" s="149"/>
    </row>
    <row r="1012" spans="1:15" x14ac:dyDescent="0.35">
      <c r="A1012" s="212" t="s">
        <v>979</v>
      </c>
      <c r="B1012" s="212" t="s">
        <v>980</v>
      </c>
      <c r="C1012" s="212" t="s">
        <v>709</v>
      </c>
      <c r="D1012" s="212" t="s">
        <v>710</v>
      </c>
      <c r="E1012" s="212" t="s">
        <v>470</v>
      </c>
      <c r="F1012" s="212" t="s">
        <v>471</v>
      </c>
      <c r="G1012" s="212" t="s">
        <v>920</v>
      </c>
      <c r="H1012" s="212" t="s">
        <v>178</v>
      </c>
      <c r="I1012" s="213">
        <v>2583.1999999999998</v>
      </c>
      <c r="J1012" s="204"/>
      <c r="K1012" s="214" t="s">
        <v>292</v>
      </c>
      <c r="L1012" s="78"/>
      <c r="M1012" s="78"/>
      <c r="N1012" s="78"/>
      <c r="O1012" s="149"/>
    </row>
    <row r="1013" spans="1:15" x14ac:dyDescent="0.35">
      <c r="A1013" s="212" t="s">
        <v>979</v>
      </c>
      <c r="B1013" s="212" t="s">
        <v>980</v>
      </c>
      <c r="C1013" s="212" t="s">
        <v>709</v>
      </c>
      <c r="D1013" s="212" t="s">
        <v>710</v>
      </c>
      <c r="E1013" s="212" t="s">
        <v>470</v>
      </c>
      <c r="F1013" s="212" t="s">
        <v>471</v>
      </c>
      <c r="G1013" s="212" t="s">
        <v>880</v>
      </c>
      <c r="H1013" s="212" t="s">
        <v>136</v>
      </c>
      <c r="I1013" s="213">
        <v>23341.9</v>
      </c>
      <c r="J1013" s="204"/>
      <c r="K1013" s="214" t="s">
        <v>292</v>
      </c>
      <c r="L1013" s="78"/>
      <c r="M1013" s="78"/>
      <c r="N1013" s="78"/>
      <c r="O1013" s="149"/>
    </row>
    <row r="1014" spans="1:15" x14ac:dyDescent="0.35">
      <c r="A1014" s="212" t="s">
        <v>979</v>
      </c>
      <c r="B1014" s="212" t="s">
        <v>980</v>
      </c>
      <c r="C1014" s="212" t="s">
        <v>709</v>
      </c>
      <c r="D1014" s="212" t="s">
        <v>710</v>
      </c>
      <c r="E1014" s="212" t="s">
        <v>470</v>
      </c>
      <c r="F1014" s="212" t="s">
        <v>471</v>
      </c>
      <c r="G1014" s="212" t="s">
        <v>921</v>
      </c>
      <c r="H1014" s="212" t="s">
        <v>184</v>
      </c>
      <c r="I1014" s="213">
        <v>1089.5999999999999</v>
      </c>
      <c r="J1014" s="204"/>
      <c r="K1014" s="214" t="s">
        <v>292</v>
      </c>
      <c r="L1014" s="78"/>
      <c r="M1014" s="78"/>
      <c r="N1014" s="78"/>
      <c r="O1014" s="149"/>
    </row>
    <row r="1015" spans="1:15" x14ac:dyDescent="0.35">
      <c r="A1015" s="212" t="s">
        <v>979</v>
      </c>
      <c r="B1015" s="212" t="s">
        <v>980</v>
      </c>
      <c r="C1015" s="212" t="s">
        <v>709</v>
      </c>
      <c r="D1015" s="212" t="s">
        <v>710</v>
      </c>
      <c r="E1015" s="212" t="s">
        <v>470</v>
      </c>
      <c r="F1015" s="212" t="s">
        <v>471</v>
      </c>
      <c r="G1015" s="212" t="s">
        <v>882</v>
      </c>
      <c r="H1015" s="212" t="s">
        <v>186</v>
      </c>
      <c r="I1015" s="213">
        <v>139.68</v>
      </c>
      <c r="J1015" s="204"/>
      <c r="K1015" s="214" t="s">
        <v>292</v>
      </c>
      <c r="L1015" s="78"/>
      <c r="M1015" s="78"/>
      <c r="N1015" s="78"/>
      <c r="O1015" s="149"/>
    </row>
    <row r="1016" spans="1:15" x14ac:dyDescent="0.35">
      <c r="A1016" s="212" t="s">
        <v>979</v>
      </c>
      <c r="B1016" s="212" t="s">
        <v>980</v>
      </c>
      <c r="C1016" s="212" t="s">
        <v>709</v>
      </c>
      <c r="D1016" s="212" t="s">
        <v>710</v>
      </c>
      <c r="E1016" s="212" t="s">
        <v>470</v>
      </c>
      <c r="F1016" s="212" t="s">
        <v>471</v>
      </c>
      <c r="G1016" s="212" t="s">
        <v>883</v>
      </c>
      <c r="H1016" s="212" t="s">
        <v>134</v>
      </c>
      <c r="I1016" s="213">
        <v>72534</v>
      </c>
      <c r="J1016" s="204"/>
      <c r="K1016" s="214" t="s">
        <v>292</v>
      </c>
      <c r="L1016" s="78"/>
      <c r="M1016" s="78"/>
      <c r="N1016" s="78"/>
      <c r="O1016" s="149"/>
    </row>
    <row r="1017" spans="1:15" x14ac:dyDescent="0.35">
      <c r="A1017" s="212" t="s">
        <v>979</v>
      </c>
      <c r="B1017" s="212" t="s">
        <v>980</v>
      </c>
      <c r="C1017" s="212" t="s">
        <v>709</v>
      </c>
      <c r="D1017" s="212" t="s">
        <v>710</v>
      </c>
      <c r="E1017" s="212" t="s">
        <v>470</v>
      </c>
      <c r="F1017" s="212" t="s">
        <v>471</v>
      </c>
      <c r="G1017" s="212" t="s">
        <v>884</v>
      </c>
      <c r="H1017" s="212" t="s">
        <v>234</v>
      </c>
      <c r="I1017" s="213">
        <v>35080</v>
      </c>
      <c r="J1017" s="204"/>
      <c r="K1017" s="214" t="s">
        <v>292</v>
      </c>
      <c r="L1017" s="78"/>
      <c r="M1017" s="78"/>
      <c r="N1017" s="78"/>
      <c r="O1017" s="149"/>
    </row>
    <row r="1018" spans="1:15" x14ac:dyDescent="0.35">
      <c r="A1018" s="212" t="s">
        <v>979</v>
      </c>
      <c r="B1018" s="212" t="s">
        <v>980</v>
      </c>
      <c r="C1018" s="212" t="s">
        <v>709</v>
      </c>
      <c r="D1018" s="212" t="s">
        <v>710</v>
      </c>
      <c r="E1018" s="212" t="s">
        <v>470</v>
      </c>
      <c r="F1018" s="212" t="s">
        <v>471</v>
      </c>
      <c r="G1018" s="212" t="s">
        <v>900</v>
      </c>
      <c r="H1018" s="212" t="s">
        <v>238</v>
      </c>
      <c r="I1018" s="213">
        <v>227.2</v>
      </c>
      <c r="J1018" s="204"/>
      <c r="K1018" s="214" t="s">
        <v>292</v>
      </c>
      <c r="L1018" s="78"/>
      <c r="M1018" s="78"/>
      <c r="N1018" s="78"/>
      <c r="O1018" s="149"/>
    </row>
    <row r="1019" spans="1:15" x14ac:dyDescent="0.35">
      <c r="A1019" s="212" t="s">
        <v>979</v>
      </c>
      <c r="B1019" s="212" t="s">
        <v>980</v>
      </c>
      <c r="C1019" s="212" t="s">
        <v>709</v>
      </c>
      <c r="D1019" s="212" t="s">
        <v>710</v>
      </c>
      <c r="E1019" s="212" t="s">
        <v>470</v>
      </c>
      <c r="F1019" s="212" t="s">
        <v>471</v>
      </c>
      <c r="G1019" s="212" t="s">
        <v>925</v>
      </c>
      <c r="H1019" s="212" t="s">
        <v>104</v>
      </c>
      <c r="I1019" s="213">
        <v>580.83000000000004</v>
      </c>
      <c r="J1019" s="204"/>
      <c r="K1019" s="214" t="s">
        <v>292</v>
      </c>
      <c r="L1019" s="78"/>
      <c r="M1019" s="78"/>
      <c r="N1019" s="78"/>
      <c r="O1019" s="149"/>
    </row>
    <row r="1020" spans="1:15" x14ac:dyDescent="0.35">
      <c r="A1020" s="212" t="s">
        <v>979</v>
      </c>
      <c r="B1020" s="212" t="s">
        <v>980</v>
      </c>
      <c r="C1020" s="212" t="s">
        <v>709</v>
      </c>
      <c r="D1020" s="212" t="s">
        <v>710</v>
      </c>
      <c r="E1020" s="212" t="s">
        <v>470</v>
      </c>
      <c r="F1020" s="212" t="s">
        <v>471</v>
      </c>
      <c r="G1020" s="212" t="s">
        <v>906</v>
      </c>
      <c r="H1020" s="212" t="s">
        <v>167</v>
      </c>
      <c r="I1020" s="213">
        <v>7780.04</v>
      </c>
      <c r="J1020" s="204"/>
      <c r="K1020" s="214" t="s">
        <v>292</v>
      </c>
      <c r="L1020" s="78"/>
      <c r="M1020" s="78"/>
      <c r="N1020" s="78"/>
      <c r="O1020" s="149"/>
    </row>
    <row r="1021" spans="1:15" x14ac:dyDescent="0.35">
      <c r="A1021" s="212" t="s">
        <v>979</v>
      </c>
      <c r="B1021" s="212" t="s">
        <v>980</v>
      </c>
      <c r="C1021" s="212" t="s">
        <v>709</v>
      </c>
      <c r="D1021" s="212" t="s">
        <v>710</v>
      </c>
      <c r="E1021" s="212" t="s">
        <v>470</v>
      </c>
      <c r="F1021" s="212" t="s">
        <v>471</v>
      </c>
      <c r="G1021" s="212" t="s">
        <v>958</v>
      </c>
      <c r="H1021" s="212" t="s">
        <v>959</v>
      </c>
      <c r="I1021" s="213">
        <v>2354.8000000000002</v>
      </c>
      <c r="J1021" s="204"/>
      <c r="K1021" s="214" t="s">
        <v>292</v>
      </c>
      <c r="L1021" s="78"/>
      <c r="M1021" s="78"/>
      <c r="N1021" s="78"/>
      <c r="O1021" s="149"/>
    </row>
    <row r="1022" spans="1:15" x14ac:dyDescent="0.35">
      <c r="A1022" s="212" t="s">
        <v>979</v>
      </c>
      <c r="B1022" s="212" t="s">
        <v>980</v>
      </c>
      <c r="C1022" s="212" t="s">
        <v>709</v>
      </c>
      <c r="D1022" s="212" t="s">
        <v>710</v>
      </c>
      <c r="E1022" s="212" t="s">
        <v>470</v>
      </c>
      <c r="F1022" s="212" t="s">
        <v>471</v>
      </c>
      <c r="G1022" s="212" t="s">
        <v>812</v>
      </c>
      <c r="H1022" s="212" t="s">
        <v>813</v>
      </c>
      <c r="I1022" s="213">
        <v>688</v>
      </c>
      <c r="J1022" s="204"/>
      <c r="K1022" s="214" t="s">
        <v>292</v>
      </c>
      <c r="L1022" s="78"/>
      <c r="M1022" s="78"/>
      <c r="N1022" s="78"/>
      <c r="O1022" s="149"/>
    </row>
    <row r="1023" spans="1:15" x14ac:dyDescent="0.35">
      <c r="A1023" s="212" t="s">
        <v>979</v>
      </c>
      <c r="B1023" s="212" t="s">
        <v>980</v>
      </c>
      <c r="C1023" s="212" t="s">
        <v>709</v>
      </c>
      <c r="D1023" s="212" t="s">
        <v>710</v>
      </c>
      <c r="E1023" s="212" t="s">
        <v>470</v>
      </c>
      <c r="F1023" s="212" t="s">
        <v>471</v>
      </c>
      <c r="G1023" s="212" t="s">
        <v>890</v>
      </c>
      <c r="H1023" s="212" t="s">
        <v>191</v>
      </c>
      <c r="I1023" s="213">
        <v>164572.76999999999</v>
      </c>
      <c r="J1023" s="204"/>
      <c r="K1023" s="214" t="s">
        <v>292</v>
      </c>
      <c r="L1023" s="78"/>
      <c r="M1023" s="78"/>
      <c r="N1023" s="78"/>
      <c r="O1023" s="149"/>
    </row>
    <row r="1024" spans="1:15" x14ac:dyDescent="0.35">
      <c r="A1024" s="212" t="s">
        <v>979</v>
      </c>
      <c r="B1024" s="212" t="s">
        <v>980</v>
      </c>
      <c r="C1024" s="212" t="s">
        <v>709</v>
      </c>
      <c r="D1024" s="212" t="s">
        <v>710</v>
      </c>
      <c r="E1024" s="212" t="s">
        <v>470</v>
      </c>
      <c r="F1024" s="212" t="s">
        <v>471</v>
      </c>
      <c r="G1024" s="212" t="s">
        <v>931</v>
      </c>
      <c r="H1024" s="212" t="s">
        <v>197</v>
      </c>
      <c r="I1024" s="213">
        <v>2742.88</v>
      </c>
      <c r="J1024" s="204"/>
      <c r="K1024" s="214" t="s">
        <v>292</v>
      </c>
      <c r="L1024" s="78"/>
      <c r="M1024" s="78"/>
      <c r="N1024" s="78"/>
      <c r="O1024" s="149"/>
    </row>
    <row r="1025" spans="1:15" x14ac:dyDescent="0.35">
      <c r="A1025" s="212" t="s">
        <v>979</v>
      </c>
      <c r="B1025" s="212" t="s">
        <v>980</v>
      </c>
      <c r="C1025" s="212" t="s">
        <v>709</v>
      </c>
      <c r="D1025" s="212" t="s">
        <v>710</v>
      </c>
      <c r="E1025" s="212" t="s">
        <v>470</v>
      </c>
      <c r="F1025" s="212" t="s">
        <v>471</v>
      </c>
      <c r="G1025" s="212" t="s">
        <v>565</v>
      </c>
      <c r="H1025" s="212" t="s">
        <v>204</v>
      </c>
      <c r="I1025" s="213">
        <v>19035.25</v>
      </c>
      <c r="J1025" s="204"/>
      <c r="K1025" s="214" t="s">
        <v>292</v>
      </c>
      <c r="L1025" s="78"/>
      <c r="M1025" s="78"/>
      <c r="N1025" s="78"/>
      <c r="O1025" s="149"/>
    </row>
    <row r="1026" spans="1:15" x14ac:dyDescent="0.35">
      <c r="A1026" s="212" t="s">
        <v>979</v>
      </c>
      <c r="B1026" s="212" t="s">
        <v>980</v>
      </c>
      <c r="C1026" s="212" t="s">
        <v>709</v>
      </c>
      <c r="D1026" s="212" t="s">
        <v>710</v>
      </c>
      <c r="E1026" s="212" t="s">
        <v>470</v>
      </c>
      <c r="F1026" s="212" t="s">
        <v>471</v>
      </c>
      <c r="G1026" s="212" t="s">
        <v>887</v>
      </c>
      <c r="H1026" s="212" t="s">
        <v>91</v>
      </c>
      <c r="I1026" s="213">
        <v>8124.8</v>
      </c>
      <c r="J1026" s="204"/>
      <c r="K1026" s="214" t="s">
        <v>292</v>
      </c>
      <c r="L1026" s="78"/>
      <c r="M1026" s="78"/>
      <c r="N1026" s="78"/>
      <c r="O1026" s="149"/>
    </row>
    <row r="1027" spans="1:15" x14ac:dyDescent="0.35">
      <c r="A1027" s="212" t="s">
        <v>979</v>
      </c>
      <c r="B1027" s="212" t="s">
        <v>980</v>
      </c>
      <c r="C1027" s="212" t="s">
        <v>709</v>
      </c>
      <c r="D1027" s="212" t="s">
        <v>710</v>
      </c>
      <c r="E1027" s="212" t="s">
        <v>470</v>
      </c>
      <c r="F1027" s="212" t="s">
        <v>471</v>
      </c>
      <c r="G1027" s="212" t="s">
        <v>933</v>
      </c>
      <c r="H1027" s="212" t="s">
        <v>206</v>
      </c>
      <c r="I1027" s="213">
        <v>32991.9</v>
      </c>
      <c r="J1027" s="204"/>
      <c r="K1027" s="214" t="s">
        <v>292</v>
      </c>
      <c r="L1027" s="78"/>
      <c r="M1027" s="78"/>
      <c r="N1027" s="78"/>
      <c r="O1027" s="149"/>
    </row>
    <row r="1028" spans="1:15" x14ac:dyDescent="0.35">
      <c r="A1028" s="212" t="s">
        <v>979</v>
      </c>
      <c r="B1028" s="212" t="s">
        <v>980</v>
      </c>
      <c r="C1028" s="212" t="s">
        <v>709</v>
      </c>
      <c r="D1028" s="212" t="s">
        <v>710</v>
      </c>
      <c r="E1028" s="212" t="s">
        <v>470</v>
      </c>
      <c r="F1028" s="212" t="s">
        <v>471</v>
      </c>
      <c r="G1028" s="212" t="s">
        <v>934</v>
      </c>
      <c r="H1028" s="212" t="s">
        <v>132</v>
      </c>
      <c r="I1028" s="213">
        <v>777.6</v>
      </c>
      <c r="J1028" s="204"/>
      <c r="K1028" s="214" t="s">
        <v>292</v>
      </c>
      <c r="L1028" s="78"/>
      <c r="M1028" s="78"/>
      <c r="N1028" s="78"/>
      <c r="O1028" s="149"/>
    </row>
    <row r="1029" spans="1:15" x14ac:dyDescent="0.35">
      <c r="A1029" s="212" t="s">
        <v>979</v>
      </c>
      <c r="B1029" s="212" t="s">
        <v>980</v>
      </c>
      <c r="C1029" s="212" t="s">
        <v>709</v>
      </c>
      <c r="D1029" s="212" t="s">
        <v>710</v>
      </c>
      <c r="E1029" s="212" t="s">
        <v>470</v>
      </c>
      <c r="F1029" s="212" t="s">
        <v>471</v>
      </c>
      <c r="G1029" s="212" t="s">
        <v>935</v>
      </c>
      <c r="H1029" s="212" t="s">
        <v>211</v>
      </c>
      <c r="I1029" s="213">
        <v>297.60000000000002</v>
      </c>
      <c r="J1029" s="204"/>
      <c r="K1029" s="214" t="s">
        <v>292</v>
      </c>
      <c r="L1029" s="78"/>
      <c r="M1029" s="78"/>
      <c r="N1029" s="78"/>
      <c r="O1029" s="149"/>
    </row>
    <row r="1030" spans="1:15" x14ac:dyDescent="0.35">
      <c r="A1030" s="212" t="s">
        <v>979</v>
      </c>
      <c r="B1030" s="212" t="s">
        <v>980</v>
      </c>
      <c r="C1030" s="212" t="s">
        <v>709</v>
      </c>
      <c r="D1030" s="212" t="s">
        <v>710</v>
      </c>
      <c r="E1030" s="212" t="s">
        <v>470</v>
      </c>
      <c r="F1030" s="212" t="s">
        <v>471</v>
      </c>
      <c r="G1030" s="212" t="s">
        <v>936</v>
      </c>
      <c r="H1030" s="212" t="s">
        <v>129</v>
      </c>
      <c r="I1030" s="213">
        <v>2781.6</v>
      </c>
      <c r="J1030" s="204"/>
      <c r="K1030" s="214" t="s">
        <v>292</v>
      </c>
      <c r="L1030" s="78"/>
      <c r="M1030" s="78"/>
      <c r="N1030" s="78"/>
      <c r="O1030" s="149"/>
    </row>
    <row r="1031" spans="1:15" x14ac:dyDescent="0.35">
      <c r="A1031" s="212" t="s">
        <v>979</v>
      </c>
      <c r="B1031" s="212" t="s">
        <v>980</v>
      </c>
      <c r="C1031" s="212" t="s">
        <v>709</v>
      </c>
      <c r="D1031" s="212" t="s">
        <v>710</v>
      </c>
      <c r="E1031" s="212" t="s">
        <v>470</v>
      </c>
      <c r="F1031" s="212" t="s">
        <v>471</v>
      </c>
      <c r="G1031" s="212" t="s">
        <v>888</v>
      </c>
      <c r="H1031" s="212" t="s">
        <v>208</v>
      </c>
      <c r="I1031" s="213">
        <v>63807.18</v>
      </c>
      <c r="J1031" s="204"/>
      <c r="K1031" s="214" t="s">
        <v>292</v>
      </c>
      <c r="L1031" s="78"/>
      <c r="M1031" s="78"/>
      <c r="N1031" s="78"/>
      <c r="O1031" s="149"/>
    </row>
    <row r="1032" spans="1:15" x14ac:dyDescent="0.35">
      <c r="A1032" s="212" t="s">
        <v>979</v>
      </c>
      <c r="B1032" s="212" t="s">
        <v>980</v>
      </c>
      <c r="C1032" s="212" t="s">
        <v>709</v>
      </c>
      <c r="D1032" s="212" t="s">
        <v>710</v>
      </c>
      <c r="E1032" s="212" t="s">
        <v>470</v>
      </c>
      <c r="F1032" s="212" t="s">
        <v>471</v>
      </c>
      <c r="G1032" s="212" t="s">
        <v>891</v>
      </c>
      <c r="H1032" s="212" t="s">
        <v>194</v>
      </c>
      <c r="I1032" s="213">
        <v>28228.6</v>
      </c>
      <c r="J1032" s="204"/>
      <c r="K1032" s="214" t="s">
        <v>292</v>
      </c>
      <c r="L1032" s="78"/>
      <c r="M1032" s="78"/>
      <c r="N1032" s="78"/>
      <c r="O1032" s="149"/>
    </row>
    <row r="1033" spans="1:15" x14ac:dyDescent="0.35">
      <c r="A1033" s="212" t="s">
        <v>979</v>
      </c>
      <c r="B1033" s="212" t="s">
        <v>980</v>
      </c>
      <c r="C1033" s="212" t="s">
        <v>709</v>
      </c>
      <c r="D1033" s="212" t="s">
        <v>710</v>
      </c>
      <c r="E1033" s="212" t="s">
        <v>470</v>
      </c>
      <c r="F1033" s="212" t="s">
        <v>471</v>
      </c>
      <c r="G1033" s="212" t="s">
        <v>937</v>
      </c>
      <c r="H1033" s="212" t="s">
        <v>247</v>
      </c>
      <c r="I1033" s="213">
        <v>54934.9</v>
      </c>
      <c r="J1033" s="204"/>
      <c r="K1033" s="214" t="s">
        <v>292</v>
      </c>
      <c r="L1033" s="78"/>
      <c r="M1033" s="78"/>
      <c r="N1033" s="78"/>
      <c r="O1033" s="149"/>
    </row>
    <row r="1034" spans="1:15" x14ac:dyDescent="0.35">
      <c r="A1034" s="212" t="s">
        <v>979</v>
      </c>
      <c r="B1034" s="212" t="s">
        <v>980</v>
      </c>
      <c r="C1034" s="212" t="s">
        <v>709</v>
      </c>
      <c r="D1034" s="212" t="s">
        <v>710</v>
      </c>
      <c r="E1034" s="212" t="s">
        <v>470</v>
      </c>
      <c r="F1034" s="212" t="s">
        <v>471</v>
      </c>
      <c r="G1034" s="212" t="s">
        <v>889</v>
      </c>
      <c r="H1034" s="212" t="s">
        <v>236</v>
      </c>
      <c r="I1034" s="213">
        <v>29448.46</v>
      </c>
      <c r="J1034" s="204"/>
      <c r="K1034" s="214" t="s">
        <v>292</v>
      </c>
      <c r="L1034" s="78"/>
      <c r="M1034" s="78"/>
      <c r="N1034" s="78"/>
      <c r="O1034" s="149"/>
    </row>
    <row r="1035" spans="1:15" x14ac:dyDescent="0.35">
      <c r="A1035" s="212" t="s">
        <v>979</v>
      </c>
      <c r="B1035" s="212" t="s">
        <v>980</v>
      </c>
      <c r="C1035" s="212" t="s">
        <v>709</v>
      </c>
      <c r="D1035" s="212" t="s">
        <v>710</v>
      </c>
      <c r="E1035" s="212" t="s">
        <v>470</v>
      </c>
      <c r="F1035" s="212" t="s">
        <v>471</v>
      </c>
      <c r="G1035" s="212" t="s">
        <v>554</v>
      </c>
      <c r="H1035" s="212" t="s">
        <v>249</v>
      </c>
      <c r="I1035" s="213">
        <v>16300</v>
      </c>
      <c r="J1035" s="204"/>
      <c r="K1035" s="214" t="s">
        <v>292</v>
      </c>
      <c r="L1035" s="78"/>
      <c r="M1035" s="78"/>
      <c r="N1035" s="78"/>
      <c r="O1035" s="149"/>
    </row>
    <row r="1036" spans="1:15" x14ac:dyDescent="0.35">
      <c r="A1036" s="212" t="s">
        <v>979</v>
      </c>
      <c r="B1036" s="212" t="s">
        <v>980</v>
      </c>
      <c r="C1036" s="212" t="s">
        <v>709</v>
      </c>
      <c r="D1036" s="212" t="s">
        <v>710</v>
      </c>
      <c r="E1036" s="212" t="s">
        <v>470</v>
      </c>
      <c r="F1036" s="212" t="s">
        <v>471</v>
      </c>
      <c r="G1036" s="212" t="s">
        <v>940</v>
      </c>
      <c r="H1036" s="212" t="s">
        <v>84</v>
      </c>
      <c r="I1036" s="213">
        <v>838.4</v>
      </c>
      <c r="J1036" s="204"/>
      <c r="K1036" s="214" t="s">
        <v>292</v>
      </c>
      <c r="L1036" s="78"/>
      <c r="M1036" s="78"/>
      <c r="N1036" s="78"/>
      <c r="O1036" s="149"/>
    </row>
    <row r="1037" spans="1:15" x14ac:dyDescent="0.35">
      <c r="A1037" s="212" t="s">
        <v>979</v>
      </c>
      <c r="B1037" s="212" t="s">
        <v>980</v>
      </c>
      <c r="C1037" s="212" t="s">
        <v>709</v>
      </c>
      <c r="D1037" s="212" t="s">
        <v>710</v>
      </c>
      <c r="E1037" s="212" t="s">
        <v>312</v>
      </c>
      <c r="F1037" s="212" t="s">
        <v>313</v>
      </c>
      <c r="G1037" s="212" t="s">
        <v>81</v>
      </c>
      <c r="H1037" s="212" t="s">
        <v>328</v>
      </c>
      <c r="I1037" s="213">
        <v>35862.699999999997</v>
      </c>
      <c r="J1037" s="204"/>
      <c r="K1037" s="214" t="s">
        <v>306</v>
      </c>
      <c r="L1037" s="78"/>
      <c r="M1037" s="78"/>
      <c r="N1037" s="78"/>
      <c r="O1037" s="149"/>
    </row>
    <row r="1038" spans="1:15" x14ac:dyDescent="0.35">
      <c r="A1038" s="212" t="s">
        <v>979</v>
      </c>
      <c r="B1038" s="212" t="s">
        <v>980</v>
      </c>
      <c r="C1038" s="212" t="s">
        <v>709</v>
      </c>
      <c r="D1038" s="212" t="s">
        <v>710</v>
      </c>
      <c r="E1038" s="212" t="s">
        <v>312</v>
      </c>
      <c r="F1038" s="212" t="s">
        <v>313</v>
      </c>
      <c r="G1038" s="212" t="s">
        <v>528</v>
      </c>
      <c r="H1038" s="212" t="s">
        <v>529</v>
      </c>
      <c r="I1038" s="213">
        <v>139.26</v>
      </c>
      <c r="J1038" s="204"/>
      <c r="K1038" s="214" t="s">
        <v>306</v>
      </c>
      <c r="L1038" s="78"/>
      <c r="M1038" s="78"/>
      <c r="N1038" s="78"/>
      <c r="O1038" s="149"/>
    </row>
    <row r="1039" spans="1:15" x14ac:dyDescent="0.35">
      <c r="A1039" s="212" t="s">
        <v>979</v>
      </c>
      <c r="B1039" s="212" t="s">
        <v>980</v>
      </c>
      <c r="C1039" s="212" t="s">
        <v>709</v>
      </c>
      <c r="D1039" s="212" t="s">
        <v>710</v>
      </c>
      <c r="E1039" s="212" t="s">
        <v>312</v>
      </c>
      <c r="F1039" s="212" t="s">
        <v>313</v>
      </c>
      <c r="G1039" s="212" t="s">
        <v>984</v>
      </c>
      <c r="H1039" s="212" t="s">
        <v>985</v>
      </c>
      <c r="I1039" s="213">
        <v>35.520000000000003</v>
      </c>
      <c r="J1039" s="204"/>
      <c r="K1039" s="214" t="s">
        <v>306</v>
      </c>
      <c r="L1039" s="78"/>
      <c r="M1039" s="78"/>
      <c r="N1039" s="78"/>
      <c r="O1039" s="149"/>
    </row>
    <row r="1040" spans="1:15" x14ac:dyDescent="0.35">
      <c r="A1040" s="212" t="s">
        <v>979</v>
      </c>
      <c r="B1040" s="212" t="s">
        <v>980</v>
      </c>
      <c r="C1040" s="212" t="s">
        <v>709</v>
      </c>
      <c r="D1040" s="212" t="s">
        <v>710</v>
      </c>
      <c r="E1040" s="212" t="s">
        <v>312</v>
      </c>
      <c r="F1040" s="212" t="s">
        <v>313</v>
      </c>
      <c r="G1040" s="212" t="s">
        <v>948</v>
      </c>
      <c r="H1040" s="212" t="s">
        <v>949</v>
      </c>
      <c r="I1040" s="213">
        <v>4921.34</v>
      </c>
      <c r="J1040" s="204"/>
      <c r="K1040" s="214" t="s">
        <v>306</v>
      </c>
      <c r="L1040" s="78"/>
      <c r="M1040" s="78"/>
      <c r="N1040" s="78"/>
      <c r="O1040" s="149"/>
    </row>
    <row r="1041" spans="1:15" x14ac:dyDescent="0.35">
      <c r="A1041" s="212" t="s">
        <v>979</v>
      </c>
      <c r="B1041" s="212" t="s">
        <v>980</v>
      </c>
      <c r="C1041" s="212" t="s">
        <v>709</v>
      </c>
      <c r="D1041" s="212" t="s">
        <v>710</v>
      </c>
      <c r="E1041" s="212" t="s">
        <v>312</v>
      </c>
      <c r="F1041" s="212" t="s">
        <v>313</v>
      </c>
      <c r="G1041" s="212" t="s">
        <v>731</v>
      </c>
      <c r="H1041" s="212" t="s">
        <v>732</v>
      </c>
      <c r="I1041" s="213">
        <v>1506.35</v>
      </c>
      <c r="J1041" s="204"/>
      <c r="K1041" s="214" t="s">
        <v>306</v>
      </c>
      <c r="L1041" s="78"/>
      <c r="M1041" s="78"/>
      <c r="N1041" s="78"/>
      <c r="O1041" s="149"/>
    </row>
    <row r="1042" spans="1:15" x14ac:dyDescent="0.35">
      <c r="A1042" s="212" t="s">
        <v>979</v>
      </c>
      <c r="B1042" s="212" t="s">
        <v>980</v>
      </c>
      <c r="C1042" s="212" t="s">
        <v>709</v>
      </c>
      <c r="D1042" s="212" t="s">
        <v>710</v>
      </c>
      <c r="E1042" s="212" t="s">
        <v>312</v>
      </c>
      <c r="F1042" s="212" t="s">
        <v>313</v>
      </c>
      <c r="G1042" s="212" t="s">
        <v>947</v>
      </c>
      <c r="H1042" s="212" t="s">
        <v>161</v>
      </c>
      <c r="I1042" s="213">
        <v>537.39</v>
      </c>
      <c r="J1042" s="204"/>
      <c r="K1042" s="214" t="s">
        <v>306</v>
      </c>
      <c r="L1042" s="78"/>
      <c r="M1042" s="78"/>
      <c r="N1042" s="78"/>
      <c r="O1042" s="149"/>
    </row>
    <row r="1043" spans="1:15" x14ac:dyDescent="0.35">
      <c r="A1043" s="212" t="s">
        <v>979</v>
      </c>
      <c r="B1043" s="212" t="s">
        <v>980</v>
      </c>
      <c r="C1043" s="212" t="s">
        <v>709</v>
      </c>
      <c r="D1043" s="212" t="s">
        <v>710</v>
      </c>
      <c r="E1043" s="212" t="s">
        <v>312</v>
      </c>
      <c r="F1043" s="212" t="s">
        <v>313</v>
      </c>
      <c r="G1043" s="212" t="s">
        <v>907</v>
      </c>
      <c r="H1043" s="212" t="s">
        <v>158</v>
      </c>
      <c r="I1043" s="213">
        <v>3066.34</v>
      </c>
      <c r="J1043" s="204"/>
      <c r="K1043" s="214" t="s">
        <v>306</v>
      </c>
      <c r="L1043" s="78"/>
      <c r="M1043" s="78"/>
      <c r="N1043" s="78"/>
      <c r="O1043" s="149"/>
    </row>
    <row r="1044" spans="1:15" x14ac:dyDescent="0.35">
      <c r="A1044" s="212" t="s">
        <v>979</v>
      </c>
      <c r="B1044" s="212" t="s">
        <v>980</v>
      </c>
      <c r="C1044" s="212" t="s">
        <v>709</v>
      </c>
      <c r="D1044" s="212" t="s">
        <v>710</v>
      </c>
      <c r="E1044" s="212" t="s">
        <v>312</v>
      </c>
      <c r="F1044" s="212" t="s">
        <v>313</v>
      </c>
      <c r="G1044" s="212" t="s">
        <v>908</v>
      </c>
      <c r="H1044" s="212" t="s">
        <v>164</v>
      </c>
      <c r="I1044" s="213">
        <v>3918.2</v>
      </c>
      <c r="J1044" s="204"/>
      <c r="K1044" s="214" t="s">
        <v>306</v>
      </c>
      <c r="L1044" s="78"/>
      <c r="M1044" s="78"/>
      <c r="N1044" s="78"/>
      <c r="O1044" s="149"/>
    </row>
    <row r="1045" spans="1:15" x14ac:dyDescent="0.35">
      <c r="A1045" s="212" t="s">
        <v>979</v>
      </c>
      <c r="B1045" s="212" t="s">
        <v>980</v>
      </c>
      <c r="C1045" s="212" t="s">
        <v>709</v>
      </c>
      <c r="D1045" s="212" t="s">
        <v>710</v>
      </c>
      <c r="E1045" s="212" t="s">
        <v>312</v>
      </c>
      <c r="F1045" s="212" t="s">
        <v>313</v>
      </c>
      <c r="G1045" s="212" t="s">
        <v>909</v>
      </c>
      <c r="H1045" s="212" t="s">
        <v>910</v>
      </c>
      <c r="I1045" s="213">
        <v>5555.08</v>
      </c>
      <c r="J1045" s="204"/>
      <c r="K1045" s="214" t="s">
        <v>306</v>
      </c>
      <c r="L1045" s="78"/>
      <c r="M1045" s="78"/>
      <c r="N1045" s="78"/>
      <c r="O1045" s="149"/>
    </row>
    <row r="1046" spans="1:15" x14ac:dyDescent="0.35">
      <c r="A1046" s="212" t="s">
        <v>979</v>
      </c>
      <c r="B1046" s="212" t="s">
        <v>980</v>
      </c>
      <c r="C1046" s="212" t="s">
        <v>709</v>
      </c>
      <c r="D1046" s="212" t="s">
        <v>710</v>
      </c>
      <c r="E1046" s="212" t="s">
        <v>312</v>
      </c>
      <c r="F1046" s="212" t="s">
        <v>313</v>
      </c>
      <c r="G1046" s="212" t="s">
        <v>911</v>
      </c>
      <c r="H1046" s="212" t="s">
        <v>912</v>
      </c>
      <c r="I1046" s="213">
        <v>4846.63</v>
      </c>
      <c r="J1046" s="204"/>
      <c r="K1046" s="214" t="s">
        <v>306</v>
      </c>
      <c r="L1046" s="78"/>
      <c r="M1046" s="78"/>
      <c r="N1046" s="78"/>
      <c r="O1046" s="149"/>
    </row>
    <row r="1047" spans="1:15" x14ac:dyDescent="0.35">
      <c r="A1047" s="212" t="s">
        <v>979</v>
      </c>
      <c r="B1047" s="212" t="s">
        <v>980</v>
      </c>
      <c r="C1047" s="212" t="s">
        <v>709</v>
      </c>
      <c r="D1047" s="212" t="s">
        <v>710</v>
      </c>
      <c r="E1047" s="212" t="s">
        <v>312</v>
      </c>
      <c r="F1047" s="212" t="s">
        <v>313</v>
      </c>
      <c r="G1047" s="212" t="s">
        <v>913</v>
      </c>
      <c r="H1047" s="212" t="s">
        <v>914</v>
      </c>
      <c r="I1047" s="213">
        <v>2176.65</v>
      </c>
      <c r="J1047" s="204"/>
      <c r="K1047" s="214" t="s">
        <v>306</v>
      </c>
      <c r="L1047" s="78"/>
      <c r="M1047" s="78"/>
      <c r="N1047" s="78"/>
      <c r="O1047" s="149"/>
    </row>
    <row r="1048" spans="1:15" x14ac:dyDescent="0.35">
      <c r="A1048" s="212" t="s">
        <v>979</v>
      </c>
      <c r="B1048" s="212" t="s">
        <v>980</v>
      </c>
      <c r="C1048" s="212" t="s">
        <v>709</v>
      </c>
      <c r="D1048" s="212" t="s">
        <v>710</v>
      </c>
      <c r="E1048" s="212" t="s">
        <v>312</v>
      </c>
      <c r="F1048" s="212" t="s">
        <v>313</v>
      </c>
      <c r="G1048" s="212" t="s">
        <v>915</v>
      </c>
      <c r="H1048" s="212" t="s">
        <v>916</v>
      </c>
      <c r="I1048" s="213">
        <v>26814.42</v>
      </c>
      <c r="J1048" s="204"/>
      <c r="K1048" s="214" t="s">
        <v>306</v>
      </c>
      <c r="L1048" s="78"/>
      <c r="M1048" s="78"/>
      <c r="N1048" s="78"/>
      <c r="O1048" s="149"/>
    </row>
    <row r="1049" spans="1:15" x14ac:dyDescent="0.35">
      <c r="A1049" s="212" t="s">
        <v>979</v>
      </c>
      <c r="B1049" s="212" t="s">
        <v>980</v>
      </c>
      <c r="C1049" s="212" t="s">
        <v>709</v>
      </c>
      <c r="D1049" s="212" t="s">
        <v>710</v>
      </c>
      <c r="E1049" s="212" t="s">
        <v>312</v>
      </c>
      <c r="F1049" s="212" t="s">
        <v>313</v>
      </c>
      <c r="G1049" s="212" t="s">
        <v>878</v>
      </c>
      <c r="H1049" s="212" t="s">
        <v>879</v>
      </c>
      <c r="I1049" s="213">
        <v>144980.70000000001</v>
      </c>
      <c r="J1049" s="204"/>
      <c r="K1049" s="214" t="s">
        <v>306</v>
      </c>
      <c r="L1049" s="78"/>
      <c r="M1049" s="78"/>
      <c r="N1049" s="78"/>
      <c r="O1049" s="149"/>
    </row>
    <row r="1050" spans="1:15" x14ac:dyDescent="0.35">
      <c r="A1050" s="212" t="s">
        <v>979</v>
      </c>
      <c r="B1050" s="212" t="s">
        <v>980</v>
      </c>
      <c r="C1050" s="212" t="s">
        <v>709</v>
      </c>
      <c r="D1050" s="212" t="s">
        <v>710</v>
      </c>
      <c r="E1050" s="212" t="s">
        <v>312</v>
      </c>
      <c r="F1050" s="212" t="s">
        <v>313</v>
      </c>
      <c r="G1050" s="212" t="s">
        <v>917</v>
      </c>
      <c r="H1050" s="212" t="s">
        <v>918</v>
      </c>
      <c r="I1050" s="213">
        <v>14081.25</v>
      </c>
      <c r="J1050" s="204"/>
      <c r="K1050" s="214" t="s">
        <v>306</v>
      </c>
      <c r="L1050" s="78"/>
      <c r="M1050" s="78"/>
      <c r="N1050" s="78"/>
      <c r="O1050" s="149"/>
    </row>
    <row r="1051" spans="1:15" x14ac:dyDescent="0.35">
      <c r="A1051" s="212" t="s">
        <v>979</v>
      </c>
      <c r="B1051" s="212" t="s">
        <v>980</v>
      </c>
      <c r="C1051" s="212" t="s">
        <v>709</v>
      </c>
      <c r="D1051" s="212" t="s">
        <v>710</v>
      </c>
      <c r="E1051" s="212" t="s">
        <v>312</v>
      </c>
      <c r="F1051" s="212" t="s">
        <v>313</v>
      </c>
      <c r="G1051" s="212" t="s">
        <v>919</v>
      </c>
      <c r="H1051" s="212" t="s">
        <v>180</v>
      </c>
      <c r="I1051" s="213">
        <v>624.6</v>
      </c>
      <c r="J1051" s="204"/>
      <c r="K1051" s="214" t="s">
        <v>306</v>
      </c>
      <c r="L1051" s="78"/>
      <c r="M1051" s="78"/>
      <c r="N1051" s="78"/>
      <c r="O1051" s="149"/>
    </row>
    <row r="1052" spans="1:15" x14ac:dyDescent="0.35">
      <c r="A1052" s="212" t="s">
        <v>979</v>
      </c>
      <c r="B1052" s="212" t="s">
        <v>980</v>
      </c>
      <c r="C1052" s="212" t="s">
        <v>709</v>
      </c>
      <c r="D1052" s="212" t="s">
        <v>710</v>
      </c>
      <c r="E1052" s="212" t="s">
        <v>312</v>
      </c>
      <c r="F1052" s="212" t="s">
        <v>313</v>
      </c>
      <c r="G1052" s="212" t="s">
        <v>920</v>
      </c>
      <c r="H1052" s="212" t="s">
        <v>178</v>
      </c>
      <c r="I1052" s="213">
        <v>645.79999999999995</v>
      </c>
      <c r="J1052" s="204"/>
      <c r="K1052" s="214" t="s">
        <v>306</v>
      </c>
      <c r="L1052" s="78"/>
      <c r="M1052" s="78"/>
      <c r="N1052" s="78"/>
      <c r="O1052" s="149"/>
    </row>
    <row r="1053" spans="1:15" x14ac:dyDescent="0.35">
      <c r="A1053" s="212" t="s">
        <v>979</v>
      </c>
      <c r="B1053" s="212" t="s">
        <v>980</v>
      </c>
      <c r="C1053" s="212" t="s">
        <v>709</v>
      </c>
      <c r="D1053" s="212" t="s">
        <v>710</v>
      </c>
      <c r="E1053" s="212" t="s">
        <v>312</v>
      </c>
      <c r="F1053" s="212" t="s">
        <v>313</v>
      </c>
      <c r="G1053" s="212" t="s">
        <v>880</v>
      </c>
      <c r="H1053" s="212" t="s">
        <v>136</v>
      </c>
      <c r="I1053" s="213">
        <v>5835.47</v>
      </c>
      <c r="J1053" s="204"/>
      <c r="K1053" s="214" t="s">
        <v>306</v>
      </c>
      <c r="L1053" s="78"/>
      <c r="M1053" s="78"/>
      <c r="N1053" s="78"/>
      <c r="O1053" s="149"/>
    </row>
    <row r="1054" spans="1:15" x14ac:dyDescent="0.35">
      <c r="A1054" s="212" t="s">
        <v>979</v>
      </c>
      <c r="B1054" s="212" t="s">
        <v>980</v>
      </c>
      <c r="C1054" s="212" t="s">
        <v>709</v>
      </c>
      <c r="D1054" s="212" t="s">
        <v>710</v>
      </c>
      <c r="E1054" s="212" t="s">
        <v>312</v>
      </c>
      <c r="F1054" s="212" t="s">
        <v>313</v>
      </c>
      <c r="G1054" s="212" t="s">
        <v>921</v>
      </c>
      <c r="H1054" s="212" t="s">
        <v>184</v>
      </c>
      <c r="I1054" s="213">
        <v>272.39999999999998</v>
      </c>
      <c r="J1054" s="204"/>
      <c r="K1054" s="214" t="s">
        <v>306</v>
      </c>
      <c r="L1054" s="78"/>
      <c r="M1054" s="78"/>
      <c r="N1054" s="78"/>
      <c r="O1054" s="149"/>
    </row>
    <row r="1055" spans="1:15" x14ac:dyDescent="0.35">
      <c r="A1055" s="212" t="s">
        <v>979</v>
      </c>
      <c r="B1055" s="212" t="s">
        <v>980</v>
      </c>
      <c r="C1055" s="212" t="s">
        <v>709</v>
      </c>
      <c r="D1055" s="212" t="s">
        <v>710</v>
      </c>
      <c r="E1055" s="212" t="s">
        <v>312</v>
      </c>
      <c r="F1055" s="212" t="s">
        <v>313</v>
      </c>
      <c r="G1055" s="212" t="s">
        <v>882</v>
      </c>
      <c r="H1055" s="212" t="s">
        <v>186</v>
      </c>
      <c r="I1055" s="213">
        <v>34.92</v>
      </c>
      <c r="J1055" s="204"/>
      <c r="K1055" s="214" t="s">
        <v>306</v>
      </c>
      <c r="L1055" s="78"/>
      <c r="M1055" s="78"/>
      <c r="N1055" s="78"/>
      <c r="O1055" s="149"/>
    </row>
    <row r="1056" spans="1:15" x14ac:dyDescent="0.35">
      <c r="A1056" s="212" t="s">
        <v>979</v>
      </c>
      <c r="B1056" s="212" t="s">
        <v>980</v>
      </c>
      <c r="C1056" s="212" t="s">
        <v>709</v>
      </c>
      <c r="D1056" s="212" t="s">
        <v>710</v>
      </c>
      <c r="E1056" s="212" t="s">
        <v>312</v>
      </c>
      <c r="F1056" s="212" t="s">
        <v>313</v>
      </c>
      <c r="G1056" s="212" t="s">
        <v>883</v>
      </c>
      <c r="H1056" s="212" t="s">
        <v>134</v>
      </c>
      <c r="I1056" s="213">
        <v>209968.1</v>
      </c>
      <c r="J1056" s="204"/>
      <c r="K1056" s="214" t="s">
        <v>306</v>
      </c>
      <c r="L1056" s="78"/>
      <c r="M1056" s="78"/>
      <c r="N1056" s="78"/>
      <c r="O1056" s="149"/>
    </row>
    <row r="1057" spans="1:15" x14ac:dyDescent="0.35">
      <c r="A1057" s="212" t="s">
        <v>979</v>
      </c>
      <c r="B1057" s="212" t="s">
        <v>980</v>
      </c>
      <c r="C1057" s="212" t="s">
        <v>709</v>
      </c>
      <c r="D1057" s="212" t="s">
        <v>710</v>
      </c>
      <c r="E1057" s="212" t="s">
        <v>312</v>
      </c>
      <c r="F1057" s="212" t="s">
        <v>313</v>
      </c>
      <c r="G1057" s="212" t="s">
        <v>884</v>
      </c>
      <c r="H1057" s="212" t="s">
        <v>234</v>
      </c>
      <c r="I1057" s="213">
        <v>9161.0499999999993</v>
      </c>
      <c r="J1057" s="204"/>
      <c r="K1057" s="214" t="s">
        <v>306</v>
      </c>
      <c r="L1057" s="78"/>
      <c r="M1057" s="78"/>
      <c r="N1057" s="78"/>
      <c r="O1057" s="149"/>
    </row>
    <row r="1058" spans="1:15" x14ac:dyDescent="0.35">
      <c r="A1058" s="212" t="s">
        <v>979</v>
      </c>
      <c r="B1058" s="212" t="s">
        <v>980</v>
      </c>
      <c r="C1058" s="212" t="s">
        <v>709</v>
      </c>
      <c r="D1058" s="212" t="s">
        <v>710</v>
      </c>
      <c r="E1058" s="212" t="s">
        <v>312</v>
      </c>
      <c r="F1058" s="212" t="s">
        <v>313</v>
      </c>
      <c r="G1058" s="212" t="s">
        <v>900</v>
      </c>
      <c r="H1058" s="212" t="s">
        <v>238</v>
      </c>
      <c r="I1058" s="213">
        <v>56.8</v>
      </c>
      <c r="J1058" s="204"/>
      <c r="K1058" s="214" t="s">
        <v>306</v>
      </c>
      <c r="L1058" s="78"/>
      <c r="M1058" s="78"/>
      <c r="N1058" s="78"/>
      <c r="O1058" s="149"/>
    </row>
    <row r="1059" spans="1:15" x14ac:dyDescent="0.35">
      <c r="A1059" s="212" t="s">
        <v>979</v>
      </c>
      <c r="B1059" s="212" t="s">
        <v>980</v>
      </c>
      <c r="C1059" s="212" t="s">
        <v>709</v>
      </c>
      <c r="D1059" s="212" t="s">
        <v>710</v>
      </c>
      <c r="E1059" s="212" t="s">
        <v>312</v>
      </c>
      <c r="F1059" s="212" t="s">
        <v>313</v>
      </c>
      <c r="G1059" s="212" t="s">
        <v>662</v>
      </c>
      <c r="H1059" s="212" t="s">
        <v>243</v>
      </c>
      <c r="I1059" s="213">
        <v>2152.06</v>
      </c>
      <c r="J1059" s="204"/>
      <c r="K1059" s="214" t="s">
        <v>306</v>
      </c>
      <c r="L1059" s="78"/>
      <c r="M1059" s="78"/>
      <c r="N1059" s="78"/>
      <c r="O1059" s="149"/>
    </row>
    <row r="1060" spans="1:15" x14ac:dyDescent="0.35">
      <c r="A1060" s="212" t="s">
        <v>979</v>
      </c>
      <c r="B1060" s="212" t="s">
        <v>980</v>
      </c>
      <c r="C1060" s="212" t="s">
        <v>709</v>
      </c>
      <c r="D1060" s="212" t="s">
        <v>710</v>
      </c>
      <c r="E1060" s="212" t="s">
        <v>312</v>
      </c>
      <c r="F1060" s="212" t="s">
        <v>313</v>
      </c>
      <c r="G1060" s="212" t="s">
        <v>925</v>
      </c>
      <c r="H1060" s="212" t="s">
        <v>104</v>
      </c>
      <c r="I1060" s="213">
        <v>145.21</v>
      </c>
      <c r="J1060" s="204"/>
      <c r="K1060" s="214" t="s">
        <v>306</v>
      </c>
      <c r="L1060" s="78"/>
      <c r="M1060" s="78"/>
      <c r="N1060" s="78"/>
      <c r="O1060" s="149"/>
    </row>
    <row r="1061" spans="1:15" x14ac:dyDescent="0.35">
      <c r="A1061" s="212" t="s">
        <v>979</v>
      </c>
      <c r="B1061" s="212" t="s">
        <v>980</v>
      </c>
      <c r="C1061" s="212" t="s">
        <v>709</v>
      </c>
      <c r="D1061" s="212" t="s">
        <v>710</v>
      </c>
      <c r="E1061" s="212" t="s">
        <v>312</v>
      </c>
      <c r="F1061" s="212" t="s">
        <v>313</v>
      </c>
      <c r="G1061" s="212" t="s">
        <v>906</v>
      </c>
      <c r="H1061" s="212" t="s">
        <v>167</v>
      </c>
      <c r="I1061" s="213">
        <v>1945.01</v>
      </c>
      <c r="J1061" s="204"/>
      <c r="K1061" s="214" t="s">
        <v>306</v>
      </c>
      <c r="L1061" s="78"/>
      <c r="M1061" s="78"/>
      <c r="N1061" s="78"/>
      <c r="O1061" s="149"/>
    </row>
    <row r="1062" spans="1:15" x14ac:dyDescent="0.35">
      <c r="A1062" s="212" t="s">
        <v>979</v>
      </c>
      <c r="B1062" s="212" t="s">
        <v>980</v>
      </c>
      <c r="C1062" s="212" t="s">
        <v>709</v>
      </c>
      <c r="D1062" s="212" t="s">
        <v>710</v>
      </c>
      <c r="E1062" s="212" t="s">
        <v>312</v>
      </c>
      <c r="F1062" s="212" t="s">
        <v>313</v>
      </c>
      <c r="G1062" s="212" t="s">
        <v>958</v>
      </c>
      <c r="H1062" s="212" t="s">
        <v>959</v>
      </c>
      <c r="I1062" s="213">
        <v>2073.1799999999998</v>
      </c>
      <c r="J1062" s="204"/>
      <c r="K1062" s="214" t="s">
        <v>306</v>
      </c>
      <c r="L1062" s="78"/>
      <c r="M1062" s="78"/>
      <c r="N1062" s="78"/>
      <c r="O1062" s="149"/>
    </row>
    <row r="1063" spans="1:15" x14ac:dyDescent="0.35">
      <c r="A1063" s="212" t="s">
        <v>979</v>
      </c>
      <c r="B1063" s="212" t="s">
        <v>980</v>
      </c>
      <c r="C1063" s="212" t="s">
        <v>709</v>
      </c>
      <c r="D1063" s="212" t="s">
        <v>710</v>
      </c>
      <c r="E1063" s="212" t="s">
        <v>312</v>
      </c>
      <c r="F1063" s="212" t="s">
        <v>313</v>
      </c>
      <c r="G1063" s="212" t="s">
        <v>812</v>
      </c>
      <c r="H1063" s="212" t="s">
        <v>813</v>
      </c>
      <c r="I1063" s="213">
        <v>172</v>
      </c>
      <c r="J1063" s="204"/>
      <c r="K1063" s="214" t="s">
        <v>306</v>
      </c>
      <c r="L1063" s="78"/>
      <c r="M1063" s="78"/>
      <c r="N1063" s="78"/>
      <c r="O1063" s="149"/>
    </row>
    <row r="1064" spans="1:15" x14ac:dyDescent="0.35">
      <c r="A1064" s="212" t="s">
        <v>979</v>
      </c>
      <c r="B1064" s="212" t="s">
        <v>980</v>
      </c>
      <c r="C1064" s="212" t="s">
        <v>709</v>
      </c>
      <c r="D1064" s="212" t="s">
        <v>710</v>
      </c>
      <c r="E1064" s="212" t="s">
        <v>312</v>
      </c>
      <c r="F1064" s="212" t="s">
        <v>313</v>
      </c>
      <c r="G1064" s="212" t="s">
        <v>890</v>
      </c>
      <c r="H1064" s="212" t="s">
        <v>191</v>
      </c>
      <c r="I1064" s="213">
        <v>82637.63</v>
      </c>
      <c r="J1064" s="204"/>
      <c r="K1064" s="214" t="s">
        <v>306</v>
      </c>
      <c r="L1064" s="78"/>
      <c r="M1064" s="78"/>
      <c r="N1064" s="78"/>
      <c r="O1064" s="149"/>
    </row>
    <row r="1065" spans="1:15" x14ac:dyDescent="0.35">
      <c r="A1065" s="212" t="s">
        <v>979</v>
      </c>
      <c r="B1065" s="212" t="s">
        <v>980</v>
      </c>
      <c r="C1065" s="212" t="s">
        <v>709</v>
      </c>
      <c r="D1065" s="212" t="s">
        <v>710</v>
      </c>
      <c r="E1065" s="212" t="s">
        <v>312</v>
      </c>
      <c r="F1065" s="212" t="s">
        <v>313</v>
      </c>
      <c r="G1065" s="212" t="s">
        <v>931</v>
      </c>
      <c r="H1065" s="212" t="s">
        <v>197</v>
      </c>
      <c r="I1065" s="213">
        <v>685.72</v>
      </c>
      <c r="J1065" s="204"/>
      <c r="K1065" s="214" t="s">
        <v>306</v>
      </c>
      <c r="L1065" s="78"/>
      <c r="M1065" s="78"/>
      <c r="N1065" s="78"/>
      <c r="O1065" s="149"/>
    </row>
    <row r="1066" spans="1:15" x14ac:dyDescent="0.35">
      <c r="A1066" s="212" t="s">
        <v>979</v>
      </c>
      <c r="B1066" s="212" t="s">
        <v>980</v>
      </c>
      <c r="C1066" s="212" t="s">
        <v>709</v>
      </c>
      <c r="D1066" s="212" t="s">
        <v>710</v>
      </c>
      <c r="E1066" s="212" t="s">
        <v>312</v>
      </c>
      <c r="F1066" s="212" t="s">
        <v>313</v>
      </c>
      <c r="G1066" s="212" t="s">
        <v>932</v>
      </c>
      <c r="H1066" s="212" t="s">
        <v>202</v>
      </c>
      <c r="I1066" s="213">
        <v>3071.4</v>
      </c>
      <c r="J1066" s="204"/>
      <c r="K1066" s="214" t="s">
        <v>306</v>
      </c>
      <c r="L1066" s="78"/>
      <c r="M1066" s="78"/>
      <c r="N1066" s="78"/>
      <c r="O1066" s="149"/>
    </row>
    <row r="1067" spans="1:15" x14ac:dyDescent="0.35">
      <c r="A1067" s="212" t="s">
        <v>979</v>
      </c>
      <c r="B1067" s="212" t="s">
        <v>980</v>
      </c>
      <c r="C1067" s="212" t="s">
        <v>709</v>
      </c>
      <c r="D1067" s="212" t="s">
        <v>710</v>
      </c>
      <c r="E1067" s="212" t="s">
        <v>312</v>
      </c>
      <c r="F1067" s="212" t="s">
        <v>313</v>
      </c>
      <c r="G1067" s="212" t="s">
        <v>565</v>
      </c>
      <c r="H1067" s="212" t="s">
        <v>204</v>
      </c>
      <c r="I1067" s="213">
        <v>25111.81</v>
      </c>
      <c r="J1067" s="204"/>
      <c r="K1067" s="214" t="s">
        <v>306</v>
      </c>
      <c r="L1067" s="78"/>
      <c r="M1067" s="78"/>
      <c r="N1067" s="78"/>
      <c r="O1067" s="149"/>
    </row>
    <row r="1068" spans="1:15" x14ac:dyDescent="0.35">
      <c r="A1068" s="212" t="s">
        <v>979</v>
      </c>
      <c r="B1068" s="212" t="s">
        <v>980</v>
      </c>
      <c r="C1068" s="212" t="s">
        <v>709</v>
      </c>
      <c r="D1068" s="212" t="s">
        <v>710</v>
      </c>
      <c r="E1068" s="212" t="s">
        <v>312</v>
      </c>
      <c r="F1068" s="212" t="s">
        <v>313</v>
      </c>
      <c r="G1068" s="212" t="s">
        <v>887</v>
      </c>
      <c r="H1068" s="212" t="s">
        <v>91</v>
      </c>
      <c r="I1068" s="213">
        <v>30289.200000000001</v>
      </c>
      <c r="J1068" s="204"/>
      <c r="K1068" s="214" t="s">
        <v>306</v>
      </c>
      <c r="L1068" s="78"/>
      <c r="M1068" s="78"/>
      <c r="N1068" s="78"/>
      <c r="O1068" s="149"/>
    </row>
    <row r="1069" spans="1:15" x14ac:dyDescent="0.35">
      <c r="A1069" s="212" t="s">
        <v>979</v>
      </c>
      <c r="B1069" s="212" t="s">
        <v>980</v>
      </c>
      <c r="C1069" s="212" t="s">
        <v>709</v>
      </c>
      <c r="D1069" s="212" t="s">
        <v>710</v>
      </c>
      <c r="E1069" s="212" t="s">
        <v>312</v>
      </c>
      <c r="F1069" s="212" t="s">
        <v>313</v>
      </c>
      <c r="G1069" s="212" t="s">
        <v>933</v>
      </c>
      <c r="H1069" s="212" t="s">
        <v>206</v>
      </c>
      <c r="I1069" s="213">
        <v>8247.98</v>
      </c>
      <c r="J1069" s="204"/>
      <c r="K1069" s="214" t="s">
        <v>306</v>
      </c>
      <c r="L1069" s="78"/>
      <c r="M1069" s="78"/>
      <c r="N1069" s="78"/>
      <c r="O1069" s="149"/>
    </row>
    <row r="1070" spans="1:15" x14ac:dyDescent="0.35">
      <c r="A1070" s="212" t="s">
        <v>979</v>
      </c>
      <c r="B1070" s="212" t="s">
        <v>980</v>
      </c>
      <c r="C1070" s="212" t="s">
        <v>709</v>
      </c>
      <c r="D1070" s="212" t="s">
        <v>710</v>
      </c>
      <c r="E1070" s="212" t="s">
        <v>312</v>
      </c>
      <c r="F1070" s="212" t="s">
        <v>313</v>
      </c>
      <c r="G1070" s="212" t="s">
        <v>934</v>
      </c>
      <c r="H1070" s="212" t="s">
        <v>132</v>
      </c>
      <c r="I1070" s="213">
        <v>194.4</v>
      </c>
      <c r="J1070" s="204"/>
      <c r="K1070" s="214" t="s">
        <v>306</v>
      </c>
      <c r="L1070" s="78"/>
      <c r="M1070" s="78"/>
      <c r="N1070" s="78"/>
      <c r="O1070" s="149"/>
    </row>
    <row r="1071" spans="1:15" x14ac:dyDescent="0.35">
      <c r="A1071" s="212" t="s">
        <v>979</v>
      </c>
      <c r="B1071" s="212" t="s">
        <v>980</v>
      </c>
      <c r="C1071" s="212" t="s">
        <v>709</v>
      </c>
      <c r="D1071" s="212" t="s">
        <v>710</v>
      </c>
      <c r="E1071" s="212" t="s">
        <v>312</v>
      </c>
      <c r="F1071" s="212" t="s">
        <v>313</v>
      </c>
      <c r="G1071" s="212" t="s">
        <v>935</v>
      </c>
      <c r="H1071" s="212" t="s">
        <v>211</v>
      </c>
      <c r="I1071" s="213">
        <v>74.400000000000006</v>
      </c>
      <c r="J1071" s="204"/>
      <c r="K1071" s="214" t="s">
        <v>306</v>
      </c>
      <c r="L1071" s="78"/>
      <c r="M1071" s="78"/>
      <c r="N1071" s="78"/>
      <c r="O1071" s="149"/>
    </row>
    <row r="1072" spans="1:15" x14ac:dyDescent="0.35">
      <c r="A1072" s="212" t="s">
        <v>979</v>
      </c>
      <c r="B1072" s="212" t="s">
        <v>980</v>
      </c>
      <c r="C1072" s="212" t="s">
        <v>709</v>
      </c>
      <c r="D1072" s="212" t="s">
        <v>710</v>
      </c>
      <c r="E1072" s="212" t="s">
        <v>312</v>
      </c>
      <c r="F1072" s="212" t="s">
        <v>313</v>
      </c>
      <c r="G1072" s="212" t="s">
        <v>936</v>
      </c>
      <c r="H1072" s="212" t="s">
        <v>129</v>
      </c>
      <c r="I1072" s="213">
        <v>695.4</v>
      </c>
      <c r="J1072" s="204"/>
      <c r="K1072" s="214" t="s">
        <v>306</v>
      </c>
      <c r="L1072" s="78"/>
      <c r="M1072" s="78"/>
      <c r="N1072" s="78"/>
      <c r="O1072" s="149"/>
    </row>
    <row r="1073" spans="1:15" x14ac:dyDescent="0.35">
      <c r="A1073" s="212" t="s">
        <v>979</v>
      </c>
      <c r="B1073" s="212" t="s">
        <v>980</v>
      </c>
      <c r="C1073" s="212" t="s">
        <v>709</v>
      </c>
      <c r="D1073" s="212" t="s">
        <v>710</v>
      </c>
      <c r="E1073" s="212" t="s">
        <v>312</v>
      </c>
      <c r="F1073" s="212" t="s">
        <v>313</v>
      </c>
      <c r="G1073" s="212" t="s">
        <v>888</v>
      </c>
      <c r="H1073" s="212" t="s">
        <v>208</v>
      </c>
      <c r="I1073" s="213">
        <v>17279.61</v>
      </c>
      <c r="J1073" s="204"/>
      <c r="K1073" s="214" t="s">
        <v>306</v>
      </c>
      <c r="L1073" s="78"/>
      <c r="M1073" s="78"/>
      <c r="N1073" s="78"/>
      <c r="O1073" s="149"/>
    </row>
    <row r="1074" spans="1:15" x14ac:dyDescent="0.35">
      <c r="A1074" s="212" t="s">
        <v>979</v>
      </c>
      <c r="B1074" s="212" t="s">
        <v>980</v>
      </c>
      <c r="C1074" s="212" t="s">
        <v>709</v>
      </c>
      <c r="D1074" s="212" t="s">
        <v>710</v>
      </c>
      <c r="E1074" s="212" t="s">
        <v>312</v>
      </c>
      <c r="F1074" s="212" t="s">
        <v>313</v>
      </c>
      <c r="G1074" s="212" t="s">
        <v>891</v>
      </c>
      <c r="H1074" s="212" t="s">
        <v>194</v>
      </c>
      <c r="I1074" s="213">
        <v>7057.15</v>
      </c>
      <c r="J1074" s="204"/>
      <c r="K1074" s="214" t="s">
        <v>306</v>
      </c>
      <c r="L1074" s="78"/>
      <c r="M1074" s="78"/>
      <c r="N1074" s="78"/>
      <c r="O1074" s="149"/>
    </row>
    <row r="1075" spans="1:15" x14ac:dyDescent="0.35">
      <c r="A1075" s="212" t="s">
        <v>979</v>
      </c>
      <c r="B1075" s="212" t="s">
        <v>980</v>
      </c>
      <c r="C1075" s="212" t="s">
        <v>709</v>
      </c>
      <c r="D1075" s="212" t="s">
        <v>710</v>
      </c>
      <c r="E1075" s="212" t="s">
        <v>312</v>
      </c>
      <c r="F1075" s="212" t="s">
        <v>313</v>
      </c>
      <c r="G1075" s="212" t="s">
        <v>937</v>
      </c>
      <c r="H1075" s="212" t="s">
        <v>247</v>
      </c>
      <c r="I1075" s="213">
        <v>16688.73</v>
      </c>
      <c r="J1075" s="204"/>
      <c r="K1075" s="214" t="s">
        <v>306</v>
      </c>
      <c r="L1075" s="78"/>
      <c r="M1075" s="78"/>
      <c r="N1075" s="78"/>
      <c r="O1075" s="149"/>
    </row>
    <row r="1076" spans="1:15" x14ac:dyDescent="0.35">
      <c r="A1076" s="212" t="s">
        <v>979</v>
      </c>
      <c r="B1076" s="212" t="s">
        <v>980</v>
      </c>
      <c r="C1076" s="212" t="s">
        <v>709</v>
      </c>
      <c r="D1076" s="212" t="s">
        <v>710</v>
      </c>
      <c r="E1076" s="212" t="s">
        <v>312</v>
      </c>
      <c r="F1076" s="212" t="s">
        <v>313</v>
      </c>
      <c r="G1076" s="212" t="s">
        <v>889</v>
      </c>
      <c r="H1076" s="212" t="s">
        <v>236</v>
      </c>
      <c r="I1076" s="213">
        <v>12938.39</v>
      </c>
      <c r="J1076" s="204"/>
      <c r="K1076" s="214" t="s">
        <v>306</v>
      </c>
      <c r="L1076" s="78"/>
      <c r="M1076" s="78"/>
      <c r="N1076" s="78"/>
      <c r="O1076" s="149"/>
    </row>
    <row r="1077" spans="1:15" x14ac:dyDescent="0.35">
      <c r="A1077" s="212" t="s">
        <v>979</v>
      </c>
      <c r="B1077" s="212" t="s">
        <v>980</v>
      </c>
      <c r="C1077" s="212" t="s">
        <v>709</v>
      </c>
      <c r="D1077" s="212" t="s">
        <v>710</v>
      </c>
      <c r="E1077" s="212" t="s">
        <v>312</v>
      </c>
      <c r="F1077" s="212" t="s">
        <v>313</v>
      </c>
      <c r="G1077" s="212" t="s">
        <v>554</v>
      </c>
      <c r="H1077" s="212" t="s">
        <v>249</v>
      </c>
      <c r="I1077" s="213">
        <v>4075</v>
      </c>
      <c r="J1077" s="204"/>
      <c r="K1077" s="214" t="s">
        <v>306</v>
      </c>
      <c r="L1077" s="78"/>
      <c r="M1077" s="78"/>
      <c r="N1077" s="78"/>
      <c r="O1077" s="149"/>
    </row>
    <row r="1078" spans="1:15" x14ac:dyDescent="0.35">
      <c r="A1078" s="212" t="s">
        <v>979</v>
      </c>
      <c r="B1078" s="212" t="s">
        <v>980</v>
      </c>
      <c r="C1078" s="212" t="s">
        <v>709</v>
      </c>
      <c r="D1078" s="212" t="s">
        <v>710</v>
      </c>
      <c r="E1078" s="212" t="s">
        <v>312</v>
      </c>
      <c r="F1078" s="212" t="s">
        <v>313</v>
      </c>
      <c r="G1078" s="212" t="s">
        <v>940</v>
      </c>
      <c r="H1078" s="212" t="s">
        <v>84</v>
      </c>
      <c r="I1078" s="213">
        <v>1207.5999999999999</v>
      </c>
      <c r="J1078" s="204"/>
      <c r="K1078" s="214" t="s">
        <v>306</v>
      </c>
      <c r="L1078" s="78"/>
      <c r="M1078" s="78"/>
      <c r="N1078" s="78"/>
      <c r="O1078" s="149"/>
    </row>
    <row r="1079" spans="1:15" x14ac:dyDescent="0.35">
      <c r="A1079" s="212" t="s">
        <v>979</v>
      </c>
      <c r="B1079" s="212" t="s">
        <v>980</v>
      </c>
      <c r="C1079" s="212" t="s">
        <v>709</v>
      </c>
      <c r="D1079" s="212" t="s">
        <v>710</v>
      </c>
      <c r="E1079" s="212" t="s">
        <v>320</v>
      </c>
      <c r="F1079" s="212" t="s">
        <v>313</v>
      </c>
      <c r="G1079" s="212" t="s">
        <v>81</v>
      </c>
      <c r="H1079" s="212" t="s">
        <v>328</v>
      </c>
      <c r="I1079" s="213">
        <v>-35862.699999999997</v>
      </c>
      <c r="J1079" s="204"/>
      <c r="K1079" s="214" t="s">
        <v>314</v>
      </c>
      <c r="L1079" s="78"/>
      <c r="M1079" s="78"/>
      <c r="N1079" s="78"/>
      <c r="O1079" s="149"/>
    </row>
    <row r="1080" spans="1:15" x14ac:dyDescent="0.35">
      <c r="A1080" s="212" t="s">
        <v>979</v>
      </c>
      <c r="B1080" s="212" t="s">
        <v>980</v>
      </c>
      <c r="C1080" s="212" t="s">
        <v>709</v>
      </c>
      <c r="D1080" s="212" t="s">
        <v>710</v>
      </c>
      <c r="E1080" s="212" t="s">
        <v>320</v>
      </c>
      <c r="F1080" s="212" t="s">
        <v>313</v>
      </c>
      <c r="G1080" s="212" t="s">
        <v>528</v>
      </c>
      <c r="H1080" s="212" t="s">
        <v>529</v>
      </c>
      <c r="I1080" s="213">
        <v>-139.26</v>
      </c>
      <c r="J1080" s="204"/>
      <c r="K1080" s="214" t="s">
        <v>314</v>
      </c>
      <c r="L1080" s="78"/>
      <c r="M1080" s="78"/>
      <c r="N1080" s="78"/>
      <c r="O1080" s="149"/>
    </row>
    <row r="1081" spans="1:15" x14ac:dyDescent="0.35">
      <c r="A1081" s="212" t="s">
        <v>979</v>
      </c>
      <c r="B1081" s="212" t="s">
        <v>980</v>
      </c>
      <c r="C1081" s="212" t="s">
        <v>709</v>
      </c>
      <c r="D1081" s="212" t="s">
        <v>710</v>
      </c>
      <c r="E1081" s="212" t="s">
        <v>320</v>
      </c>
      <c r="F1081" s="212" t="s">
        <v>313</v>
      </c>
      <c r="G1081" s="212" t="s">
        <v>984</v>
      </c>
      <c r="H1081" s="212" t="s">
        <v>985</v>
      </c>
      <c r="I1081" s="213">
        <v>-35.520000000000003</v>
      </c>
      <c r="J1081" s="204"/>
      <c r="K1081" s="214" t="s">
        <v>314</v>
      </c>
      <c r="L1081" s="78"/>
      <c r="M1081" s="78"/>
      <c r="N1081" s="78"/>
      <c r="O1081" s="149"/>
    </row>
    <row r="1082" spans="1:15" x14ac:dyDescent="0.35">
      <c r="A1082" s="212" t="s">
        <v>979</v>
      </c>
      <c r="B1082" s="212" t="s">
        <v>980</v>
      </c>
      <c r="C1082" s="212" t="s">
        <v>709</v>
      </c>
      <c r="D1082" s="212" t="s">
        <v>710</v>
      </c>
      <c r="E1082" s="212" t="s">
        <v>320</v>
      </c>
      <c r="F1082" s="212" t="s">
        <v>313</v>
      </c>
      <c r="G1082" s="212" t="s">
        <v>948</v>
      </c>
      <c r="H1082" s="212" t="s">
        <v>949</v>
      </c>
      <c r="I1082" s="213">
        <v>-4921.34</v>
      </c>
      <c r="J1082" s="204"/>
      <c r="K1082" s="214" t="s">
        <v>314</v>
      </c>
      <c r="L1082" s="78"/>
      <c r="M1082" s="78"/>
      <c r="N1082" s="78"/>
      <c r="O1082" s="149"/>
    </row>
    <row r="1083" spans="1:15" x14ac:dyDescent="0.35">
      <c r="A1083" s="212" t="s">
        <v>979</v>
      </c>
      <c r="B1083" s="212" t="s">
        <v>980</v>
      </c>
      <c r="C1083" s="212" t="s">
        <v>709</v>
      </c>
      <c r="D1083" s="212" t="s">
        <v>710</v>
      </c>
      <c r="E1083" s="212" t="s">
        <v>320</v>
      </c>
      <c r="F1083" s="212" t="s">
        <v>313</v>
      </c>
      <c r="G1083" s="212" t="s">
        <v>731</v>
      </c>
      <c r="H1083" s="212" t="s">
        <v>732</v>
      </c>
      <c r="I1083" s="213">
        <v>-1506.35</v>
      </c>
      <c r="J1083" s="204"/>
      <c r="K1083" s="214" t="s">
        <v>314</v>
      </c>
      <c r="L1083" s="78"/>
      <c r="M1083" s="78"/>
      <c r="N1083" s="78"/>
      <c r="O1083" s="149"/>
    </row>
    <row r="1084" spans="1:15" x14ac:dyDescent="0.35">
      <c r="A1084" s="212" t="s">
        <v>979</v>
      </c>
      <c r="B1084" s="212" t="s">
        <v>980</v>
      </c>
      <c r="C1084" s="212" t="s">
        <v>709</v>
      </c>
      <c r="D1084" s="212" t="s">
        <v>710</v>
      </c>
      <c r="E1084" s="212" t="s">
        <v>320</v>
      </c>
      <c r="F1084" s="212" t="s">
        <v>313</v>
      </c>
      <c r="G1084" s="212" t="s">
        <v>947</v>
      </c>
      <c r="H1084" s="212" t="s">
        <v>161</v>
      </c>
      <c r="I1084" s="213">
        <v>-537.39</v>
      </c>
      <c r="J1084" s="204"/>
      <c r="K1084" s="214" t="s">
        <v>314</v>
      </c>
      <c r="L1084" s="78"/>
      <c r="M1084" s="78"/>
      <c r="N1084" s="78"/>
      <c r="O1084" s="149"/>
    </row>
    <row r="1085" spans="1:15" x14ac:dyDescent="0.35">
      <c r="A1085" s="212" t="s">
        <v>979</v>
      </c>
      <c r="B1085" s="212" t="s">
        <v>980</v>
      </c>
      <c r="C1085" s="212" t="s">
        <v>709</v>
      </c>
      <c r="D1085" s="212" t="s">
        <v>710</v>
      </c>
      <c r="E1085" s="212" t="s">
        <v>320</v>
      </c>
      <c r="F1085" s="212" t="s">
        <v>313</v>
      </c>
      <c r="G1085" s="212" t="s">
        <v>907</v>
      </c>
      <c r="H1085" s="212" t="s">
        <v>158</v>
      </c>
      <c r="I1085" s="213">
        <v>-3066.34</v>
      </c>
      <c r="J1085" s="204"/>
      <c r="K1085" s="214" t="s">
        <v>314</v>
      </c>
      <c r="L1085" s="78"/>
      <c r="M1085" s="78"/>
      <c r="N1085" s="78"/>
      <c r="O1085" s="149"/>
    </row>
    <row r="1086" spans="1:15" x14ac:dyDescent="0.35">
      <c r="A1086" s="212" t="s">
        <v>979</v>
      </c>
      <c r="B1086" s="212" t="s">
        <v>980</v>
      </c>
      <c r="C1086" s="212" t="s">
        <v>709</v>
      </c>
      <c r="D1086" s="212" t="s">
        <v>710</v>
      </c>
      <c r="E1086" s="212" t="s">
        <v>320</v>
      </c>
      <c r="F1086" s="212" t="s">
        <v>313</v>
      </c>
      <c r="G1086" s="212" t="s">
        <v>908</v>
      </c>
      <c r="H1086" s="212" t="s">
        <v>164</v>
      </c>
      <c r="I1086" s="213">
        <v>-3918.2</v>
      </c>
      <c r="J1086" s="204"/>
      <c r="K1086" s="214" t="s">
        <v>314</v>
      </c>
      <c r="L1086" s="78"/>
      <c r="M1086" s="78"/>
      <c r="N1086" s="78"/>
      <c r="O1086" s="149"/>
    </row>
    <row r="1087" spans="1:15" x14ac:dyDescent="0.35">
      <c r="A1087" s="212" t="s">
        <v>979</v>
      </c>
      <c r="B1087" s="212" t="s">
        <v>980</v>
      </c>
      <c r="C1087" s="212" t="s">
        <v>709</v>
      </c>
      <c r="D1087" s="212" t="s">
        <v>710</v>
      </c>
      <c r="E1087" s="212" t="s">
        <v>320</v>
      </c>
      <c r="F1087" s="212" t="s">
        <v>313</v>
      </c>
      <c r="G1087" s="212" t="s">
        <v>909</v>
      </c>
      <c r="H1087" s="212" t="s">
        <v>910</v>
      </c>
      <c r="I1087" s="213">
        <v>-5555.08</v>
      </c>
      <c r="J1087" s="204"/>
      <c r="K1087" s="214" t="s">
        <v>314</v>
      </c>
      <c r="L1087" s="78"/>
      <c r="M1087" s="78"/>
      <c r="N1087" s="78"/>
      <c r="O1087" s="149"/>
    </row>
    <row r="1088" spans="1:15" x14ac:dyDescent="0.35">
      <c r="A1088" s="212" t="s">
        <v>979</v>
      </c>
      <c r="B1088" s="212" t="s">
        <v>980</v>
      </c>
      <c r="C1088" s="212" t="s">
        <v>709</v>
      </c>
      <c r="D1088" s="212" t="s">
        <v>710</v>
      </c>
      <c r="E1088" s="212" t="s">
        <v>320</v>
      </c>
      <c r="F1088" s="212" t="s">
        <v>313</v>
      </c>
      <c r="G1088" s="212" t="s">
        <v>911</v>
      </c>
      <c r="H1088" s="212" t="s">
        <v>912</v>
      </c>
      <c r="I1088" s="213">
        <v>-4846.63</v>
      </c>
      <c r="J1088" s="204"/>
      <c r="K1088" s="214" t="s">
        <v>314</v>
      </c>
      <c r="L1088" s="78"/>
      <c r="M1088" s="78"/>
      <c r="N1088" s="78"/>
      <c r="O1088" s="149"/>
    </row>
    <row r="1089" spans="1:15" x14ac:dyDescent="0.35">
      <c r="A1089" s="212" t="s">
        <v>979</v>
      </c>
      <c r="B1089" s="212" t="s">
        <v>980</v>
      </c>
      <c r="C1089" s="212" t="s">
        <v>709</v>
      </c>
      <c r="D1089" s="212" t="s">
        <v>710</v>
      </c>
      <c r="E1089" s="212" t="s">
        <v>320</v>
      </c>
      <c r="F1089" s="212" t="s">
        <v>313</v>
      </c>
      <c r="G1089" s="212" t="s">
        <v>913</v>
      </c>
      <c r="H1089" s="212" t="s">
        <v>914</v>
      </c>
      <c r="I1089" s="213">
        <v>-2176.65</v>
      </c>
      <c r="J1089" s="204"/>
      <c r="K1089" s="214" t="s">
        <v>314</v>
      </c>
      <c r="L1089" s="78"/>
      <c r="M1089" s="78"/>
      <c r="N1089" s="78"/>
      <c r="O1089" s="149"/>
    </row>
    <row r="1090" spans="1:15" x14ac:dyDescent="0.35">
      <c r="A1090" s="212" t="s">
        <v>979</v>
      </c>
      <c r="B1090" s="212" t="s">
        <v>980</v>
      </c>
      <c r="C1090" s="212" t="s">
        <v>709</v>
      </c>
      <c r="D1090" s="212" t="s">
        <v>710</v>
      </c>
      <c r="E1090" s="212" t="s">
        <v>320</v>
      </c>
      <c r="F1090" s="212" t="s">
        <v>313</v>
      </c>
      <c r="G1090" s="212" t="s">
        <v>915</v>
      </c>
      <c r="H1090" s="212" t="s">
        <v>916</v>
      </c>
      <c r="I1090" s="213">
        <v>-26814.42</v>
      </c>
      <c r="J1090" s="204"/>
      <c r="K1090" s="214" t="s">
        <v>314</v>
      </c>
      <c r="L1090" s="78"/>
      <c r="M1090" s="78"/>
      <c r="N1090" s="78"/>
      <c r="O1090" s="149"/>
    </row>
    <row r="1091" spans="1:15" x14ac:dyDescent="0.35">
      <c r="A1091" s="212" t="s">
        <v>979</v>
      </c>
      <c r="B1091" s="212" t="s">
        <v>980</v>
      </c>
      <c r="C1091" s="212" t="s">
        <v>709</v>
      </c>
      <c r="D1091" s="212" t="s">
        <v>710</v>
      </c>
      <c r="E1091" s="212" t="s">
        <v>320</v>
      </c>
      <c r="F1091" s="212" t="s">
        <v>313</v>
      </c>
      <c r="G1091" s="212" t="s">
        <v>878</v>
      </c>
      <c r="H1091" s="212" t="s">
        <v>879</v>
      </c>
      <c r="I1091" s="213">
        <v>-144980.70000000001</v>
      </c>
      <c r="J1091" s="204"/>
      <c r="K1091" s="214" t="s">
        <v>314</v>
      </c>
      <c r="L1091" s="78"/>
      <c r="M1091" s="78"/>
      <c r="N1091" s="78"/>
      <c r="O1091" s="149"/>
    </row>
    <row r="1092" spans="1:15" x14ac:dyDescent="0.35">
      <c r="A1092" s="212" t="s">
        <v>979</v>
      </c>
      <c r="B1092" s="212" t="s">
        <v>980</v>
      </c>
      <c r="C1092" s="212" t="s">
        <v>709</v>
      </c>
      <c r="D1092" s="212" t="s">
        <v>710</v>
      </c>
      <c r="E1092" s="212" t="s">
        <v>320</v>
      </c>
      <c r="F1092" s="212" t="s">
        <v>313</v>
      </c>
      <c r="G1092" s="212" t="s">
        <v>917</v>
      </c>
      <c r="H1092" s="212" t="s">
        <v>918</v>
      </c>
      <c r="I1092" s="213">
        <v>-14081.25</v>
      </c>
      <c r="J1092" s="204"/>
      <c r="K1092" s="214" t="s">
        <v>314</v>
      </c>
      <c r="L1092" s="78"/>
      <c r="M1092" s="78"/>
      <c r="N1092" s="78"/>
      <c r="O1092" s="149"/>
    </row>
    <row r="1093" spans="1:15" x14ac:dyDescent="0.35">
      <c r="A1093" s="212" t="s">
        <v>979</v>
      </c>
      <c r="B1093" s="212" t="s">
        <v>980</v>
      </c>
      <c r="C1093" s="212" t="s">
        <v>709</v>
      </c>
      <c r="D1093" s="212" t="s">
        <v>710</v>
      </c>
      <c r="E1093" s="212" t="s">
        <v>320</v>
      </c>
      <c r="F1093" s="212" t="s">
        <v>313</v>
      </c>
      <c r="G1093" s="212" t="s">
        <v>919</v>
      </c>
      <c r="H1093" s="212" t="s">
        <v>180</v>
      </c>
      <c r="I1093" s="213">
        <v>-624.6</v>
      </c>
      <c r="J1093" s="204"/>
      <c r="K1093" s="214" t="s">
        <v>314</v>
      </c>
      <c r="L1093" s="78"/>
      <c r="M1093" s="78"/>
      <c r="N1093" s="78"/>
      <c r="O1093" s="149"/>
    </row>
    <row r="1094" spans="1:15" x14ac:dyDescent="0.35">
      <c r="A1094" s="212" t="s">
        <v>979</v>
      </c>
      <c r="B1094" s="212" t="s">
        <v>980</v>
      </c>
      <c r="C1094" s="212" t="s">
        <v>709</v>
      </c>
      <c r="D1094" s="212" t="s">
        <v>710</v>
      </c>
      <c r="E1094" s="212" t="s">
        <v>320</v>
      </c>
      <c r="F1094" s="212" t="s">
        <v>313</v>
      </c>
      <c r="G1094" s="212" t="s">
        <v>920</v>
      </c>
      <c r="H1094" s="212" t="s">
        <v>178</v>
      </c>
      <c r="I1094" s="213">
        <v>-645.79999999999995</v>
      </c>
      <c r="J1094" s="204"/>
      <c r="K1094" s="214" t="s">
        <v>314</v>
      </c>
      <c r="L1094" s="78"/>
      <c r="M1094" s="78"/>
      <c r="N1094" s="78"/>
      <c r="O1094" s="149"/>
    </row>
    <row r="1095" spans="1:15" x14ac:dyDescent="0.35">
      <c r="A1095" s="212" t="s">
        <v>979</v>
      </c>
      <c r="B1095" s="212" t="s">
        <v>980</v>
      </c>
      <c r="C1095" s="212" t="s">
        <v>709</v>
      </c>
      <c r="D1095" s="212" t="s">
        <v>710</v>
      </c>
      <c r="E1095" s="212" t="s">
        <v>320</v>
      </c>
      <c r="F1095" s="212" t="s">
        <v>313</v>
      </c>
      <c r="G1095" s="212" t="s">
        <v>880</v>
      </c>
      <c r="H1095" s="212" t="s">
        <v>136</v>
      </c>
      <c r="I1095" s="213">
        <v>-5835.47</v>
      </c>
      <c r="J1095" s="204"/>
      <c r="K1095" s="214" t="s">
        <v>314</v>
      </c>
      <c r="L1095" s="78"/>
      <c r="M1095" s="78"/>
      <c r="N1095" s="78"/>
      <c r="O1095" s="149"/>
    </row>
    <row r="1096" spans="1:15" x14ac:dyDescent="0.35">
      <c r="A1096" s="212" t="s">
        <v>979</v>
      </c>
      <c r="B1096" s="212" t="s">
        <v>980</v>
      </c>
      <c r="C1096" s="212" t="s">
        <v>709</v>
      </c>
      <c r="D1096" s="212" t="s">
        <v>710</v>
      </c>
      <c r="E1096" s="212" t="s">
        <v>320</v>
      </c>
      <c r="F1096" s="212" t="s">
        <v>313</v>
      </c>
      <c r="G1096" s="212" t="s">
        <v>921</v>
      </c>
      <c r="H1096" s="212" t="s">
        <v>184</v>
      </c>
      <c r="I1096" s="213">
        <v>-272.39999999999998</v>
      </c>
      <c r="J1096" s="204"/>
      <c r="K1096" s="214" t="s">
        <v>314</v>
      </c>
      <c r="L1096" s="78"/>
      <c r="M1096" s="78"/>
      <c r="N1096" s="78"/>
      <c r="O1096" s="149"/>
    </row>
    <row r="1097" spans="1:15" x14ac:dyDescent="0.35">
      <c r="A1097" s="212" t="s">
        <v>979</v>
      </c>
      <c r="B1097" s="212" t="s">
        <v>980</v>
      </c>
      <c r="C1097" s="212" t="s">
        <v>709</v>
      </c>
      <c r="D1097" s="212" t="s">
        <v>710</v>
      </c>
      <c r="E1097" s="212" t="s">
        <v>320</v>
      </c>
      <c r="F1097" s="212" t="s">
        <v>313</v>
      </c>
      <c r="G1097" s="212" t="s">
        <v>882</v>
      </c>
      <c r="H1097" s="212" t="s">
        <v>186</v>
      </c>
      <c r="I1097" s="213">
        <v>-34.92</v>
      </c>
      <c r="J1097" s="204"/>
      <c r="K1097" s="214" t="s">
        <v>314</v>
      </c>
      <c r="L1097" s="78"/>
      <c r="M1097" s="78"/>
      <c r="N1097" s="78"/>
      <c r="O1097" s="149"/>
    </row>
    <row r="1098" spans="1:15" x14ac:dyDescent="0.35">
      <c r="A1098" s="212" t="s">
        <v>979</v>
      </c>
      <c r="B1098" s="212" t="s">
        <v>980</v>
      </c>
      <c r="C1098" s="212" t="s">
        <v>709</v>
      </c>
      <c r="D1098" s="212" t="s">
        <v>710</v>
      </c>
      <c r="E1098" s="212" t="s">
        <v>320</v>
      </c>
      <c r="F1098" s="212" t="s">
        <v>313</v>
      </c>
      <c r="G1098" s="212" t="s">
        <v>883</v>
      </c>
      <c r="H1098" s="212" t="s">
        <v>134</v>
      </c>
      <c r="I1098" s="213">
        <v>-209968.1</v>
      </c>
      <c r="J1098" s="204"/>
      <c r="K1098" s="214" t="s">
        <v>314</v>
      </c>
      <c r="L1098" s="78"/>
      <c r="M1098" s="78"/>
      <c r="N1098" s="78"/>
      <c r="O1098" s="149"/>
    </row>
    <row r="1099" spans="1:15" x14ac:dyDescent="0.35">
      <c r="A1099" s="212" t="s">
        <v>979</v>
      </c>
      <c r="B1099" s="212" t="s">
        <v>980</v>
      </c>
      <c r="C1099" s="212" t="s">
        <v>709</v>
      </c>
      <c r="D1099" s="212" t="s">
        <v>710</v>
      </c>
      <c r="E1099" s="212" t="s">
        <v>320</v>
      </c>
      <c r="F1099" s="212" t="s">
        <v>313</v>
      </c>
      <c r="G1099" s="212" t="s">
        <v>884</v>
      </c>
      <c r="H1099" s="212" t="s">
        <v>234</v>
      </c>
      <c r="I1099" s="213">
        <v>-9161.0499999999993</v>
      </c>
      <c r="J1099" s="204"/>
      <c r="K1099" s="214" t="s">
        <v>314</v>
      </c>
      <c r="L1099" s="78"/>
      <c r="M1099" s="78"/>
      <c r="N1099" s="78"/>
      <c r="O1099" s="149"/>
    </row>
    <row r="1100" spans="1:15" x14ac:dyDescent="0.35">
      <c r="A1100" s="212" t="s">
        <v>979</v>
      </c>
      <c r="B1100" s="212" t="s">
        <v>980</v>
      </c>
      <c r="C1100" s="212" t="s">
        <v>709</v>
      </c>
      <c r="D1100" s="212" t="s">
        <v>710</v>
      </c>
      <c r="E1100" s="212" t="s">
        <v>320</v>
      </c>
      <c r="F1100" s="212" t="s">
        <v>313</v>
      </c>
      <c r="G1100" s="212" t="s">
        <v>900</v>
      </c>
      <c r="H1100" s="212" t="s">
        <v>238</v>
      </c>
      <c r="I1100" s="213">
        <v>-56.8</v>
      </c>
      <c r="J1100" s="204"/>
      <c r="K1100" s="214" t="s">
        <v>314</v>
      </c>
      <c r="L1100" s="78"/>
      <c r="M1100" s="78"/>
      <c r="N1100" s="78"/>
      <c r="O1100" s="149"/>
    </row>
    <row r="1101" spans="1:15" x14ac:dyDescent="0.35">
      <c r="A1101" s="212" t="s">
        <v>979</v>
      </c>
      <c r="B1101" s="212" t="s">
        <v>980</v>
      </c>
      <c r="C1101" s="212" t="s">
        <v>709</v>
      </c>
      <c r="D1101" s="212" t="s">
        <v>710</v>
      </c>
      <c r="E1101" s="212" t="s">
        <v>320</v>
      </c>
      <c r="F1101" s="212" t="s">
        <v>313</v>
      </c>
      <c r="G1101" s="212" t="s">
        <v>662</v>
      </c>
      <c r="H1101" s="212" t="s">
        <v>243</v>
      </c>
      <c r="I1101" s="213">
        <v>-2152.06</v>
      </c>
      <c r="J1101" s="204"/>
      <c r="K1101" s="214" t="s">
        <v>314</v>
      </c>
      <c r="L1101" s="78"/>
      <c r="M1101" s="78"/>
      <c r="N1101" s="78"/>
      <c r="O1101" s="149"/>
    </row>
    <row r="1102" spans="1:15" x14ac:dyDescent="0.35">
      <c r="A1102" s="212" t="s">
        <v>979</v>
      </c>
      <c r="B1102" s="212" t="s">
        <v>980</v>
      </c>
      <c r="C1102" s="212" t="s">
        <v>709</v>
      </c>
      <c r="D1102" s="212" t="s">
        <v>710</v>
      </c>
      <c r="E1102" s="212" t="s">
        <v>320</v>
      </c>
      <c r="F1102" s="212" t="s">
        <v>313</v>
      </c>
      <c r="G1102" s="212" t="s">
        <v>925</v>
      </c>
      <c r="H1102" s="212" t="s">
        <v>104</v>
      </c>
      <c r="I1102" s="213">
        <v>-145.21</v>
      </c>
      <c r="J1102" s="204"/>
      <c r="K1102" s="214" t="s">
        <v>314</v>
      </c>
      <c r="L1102" s="78"/>
      <c r="M1102" s="78"/>
      <c r="N1102" s="78"/>
      <c r="O1102" s="149"/>
    </row>
    <row r="1103" spans="1:15" x14ac:dyDescent="0.35">
      <c r="A1103" s="212" t="s">
        <v>979</v>
      </c>
      <c r="B1103" s="212" t="s">
        <v>980</v>
      </c>
      <c r="C1103" s="212" t="s">
        <v>709</v>
      </c>
      <c r="D1103" s="212" t="s">
        <v>710</v>
      </c>
      <c r="E1103" s="212" t="s">
        <v>320</v>
      </c>
      <c r="F1103" s="212" t="s">
        <v>313</v>
      </c>
      <c r="G1103" s="212" t="s">
        <v>906</v>
      </c>
      <c r="H1103" s="212" t="s">
        <v>167</v>
      </c>
      <c r="I1103" s="213">
        <v>-1945.01</v>
      </c>
      <c r="J1103" s="204"/>
      <c r="K1103" s="214" t="s">
        <v>314</v>
      </c>
      <c r="L1103" s="78"/>
      <c r="M1103" s="78"/>
      <c r="N1103" s="78"/>
      <c r="O1103" s="149"/>
    </row>
    <row r="1104" spans="1:15" x14ac:dyDescent="0.35">
      <c r="A1104" s="212" t="s">
        <v>979</v>
      </c>
      <c r="B1104" s="212" t="s">
        <v>980</v>
      </c>
      <c r="C1104" s="212" t="s">
        <v>709</v>
      </c>
      <c r="D1104" s="212" t="s">
        <v>710</v>
      </c>
      <c r="E1104" s="212" t="s">
        <v>320</v>
      </c>
      <c r="F1104" s="212" t="s">
        <v>313</v>
      </c>
      <c r="G1104" s="212" t="s">
        <v>958</v>
      </c>
      <c r="H1104" s="212" t="s">
        <v>959</v>
      </c>
      <c r="I1104" s="213">
        <v>-2073.1799999999998</v>
      </c>
      <c r="J1104" s="204"/>
      <c r="K1104" s="214" t="s">
        <v>314</v>
      </c>
      <c r="L1104" s="78"/>
      <c r="M1104" s="78"/>
      <c r="N1104" s="78"/>
      <c r="O1104" s="149"/>
    </row>
    <row r="1105" spans="1:15" x14ac:dyDescent="0.35">
      <c r="A1105" s="212" t="s">
        <v>979</v>
      </c>
      <c r="B1105" s="212" t="s">
        <v>980</v>
      </c>
      <c r="C1105" s="212" t="s">
        <v>709</v>
      </c>
      <c r="D1105" s="212" t="s">
        <v>710</v>
      </c>
      <c r="E1105" s="212" t="s">
        <v>320</v>
      </c>
      <c r="F1105" s="212" t="s">
        <v>313</v>
      </c>
      <c r="G1105" s="212" t="s">
        <v>812</v>
      </c>
      <c r="H1105" s="212" t="s">
        <v>813</v>
      </c>
      <c r="I1105" s="213">
        <v>-172</v>
      </c>
      <c r="J1105" s="204"/>
      <c r="K1105" s="214" t="s">
        <v>314</v>
      </c>
      <c r="L1105" s="78"/>
      <c r="M1105" s="78"/>
      <c r="N1105" s="78"/>
      <c r="O1105" s="149"/>
    </row>
    <row r="1106" spans="1:15" x14ac:dyDescent="0.35">
      <c r="A1106" s="212" t="s">
        <v>979</v>
      </c>
      <c r="B1106" s="212" t="s">
        <v>980</v>
      </c>
      <c r="C1106" s="212" t="s">
        <v>709</v>
      </c>
      <c r="D1106" s="212" t="s">
        <v>710</v>
      </c>
      <c r="E1106" s="212" t="s">
        <v>320</v>
      </c>
      <c r="F1106" s="212" t="s">
        <v>313</v>
      </c>
      <c r="G1106" s="212" t="s">
        <v>890</v>
      </c>
      <c r="H1106" s="212" t="s">
        <v>191</v>
      </c>
      <c r="I1106" s="213">
        <v>-82637.63</v>
      </c>
      <c r="J1106" s="204"/>
      <c r="K1106" s="214" t="s">
        <v>314</v>
      </c>
      <c r="L1106" s="78"/>
      <c r="M1106" s="78"/>
      <c r="N1106" s="78"/>
      <c r="O1106" s="149"/>
    </row>
    <row r="1107" spans="1:15" x14ac:dyDescent="0.35">
      <c r="A1107" s="212" t="s">
        <v>979</v>
      </c>
      <c r="B1107" s="212" t="s">
        <v>980</v>
      </c>
      <c r="C1107" s="212" t="s">
        <v>709</v>
      </c>
      <c r="D1107" s="212" t="s">
        <v>710</v>
      </c>
      <c r="E1107" s="212" t="s">
        <v>320</v>
      </c>
      <c r="F1107" s="212" t="s">
        <v>313</v>
      </c>
      <c r="G1107" s="212" t="s">
        <v>931</v>
      </c>
      <c r="H1107" s="212" t="s">
        <v>197</v>
      </c>
      <c r="I1107" s="213">
        <v>-685.72</v>
      </c>
      <c r="J1107" s="204"/>
      <c r="K1107" s="214" t="s">
        <v>314</v>
      </c>
      <c r="L1107" s="78"/>
      <c r="M1107" s="78"/>
      <c r="N1107" s="78"/>
      <c r="O1107" s="149"/>
    </row>
    <row r="1108" spans="1:15" x14ac:dyDescent="0.35">
      <c r="A1108" s="212" t="s">
        <v>979</v>
      </c>
      <c r="B1108" s="212" t="s">
        <v>980</v>
      </c>
      <c r="C1108" s="212" t="s">
        <v>709</v>
      </c>
      <c r="D1108" s="212" t="s">
        <v>710</v>
      </c>
      <c r="E1108" s="212" t="s">
        <v>320</v>
      </c>
      <c r="F1108" s="212" t="s">
        <v>313</v>
      </c>
      <c r="G1108" s="212" t="s">
        <v>932</v>
      </c>
      <c r="H1108" s="212" t="s">
        <v>202</v>
      </c>
      <c r="I1108" s="213">
        <v>-3071.4</v>
      </c>
      <c r="J1108" s="204"/>
      <c r="K1108" s="214" t="s">
        <v>314</v>
      </c>
      <c r="L1108" s="78"/>
      <c r="M1108" s="78"/>
      <c r="N1108" s="78"/>
      <c r="O1108" s="149"/>
    </row>
    <row r="1109" spans="1:15" x14ac:dyDescent="0.35">
      <c r="A1109" s="212" t="s">
        <v>979</v>
      </c>
      <c r="B1109" s="212" t="s">
        <v>980</v>
      </c>
      <c r="C1109" s="212" t="s">
        <v>709</v>
      </c>
      <c r="D1109" s="212" t="s">
        <v>710</v>
      </c>
      <c r="E1109" s="212" t="s">
        <v>320</v>
      </c>
      <c r="F1109" s="212" t="s">
        <v>313</v>
      </c>
      <c r="G1109" s="212" t="s">
        <v>565</v>
      </c>
      <c r="H1109" s="212" t="s">
        <v>204</v>
      </c>
      <c r="I1109" s="213">
        <v>-25111.81</v>
      </c>
      <c r="J1109" s="204"/>
      <c r="K1109" s="214" t="s">
        <v>314</v>
      </c>
      <c r="L1109" s="78"/>
      <c r="M1109" s="78"/>
      <c r="N1109" s="78"/>
      <c r="O1109" s="149"/>
    </row>
    <row r="1110" spans="1:15" x14ac:dyDescent="0.35">
      <c r="A1110" s="212" t="s">
        <v>979</v>
      </c>
      <c r="B1110" s="212" t="s">
        <v>980</v>
      </c>
      <c r="C1110" s="212" t="s">
        <v>709</v>
      </c>
      <c r="D1110" s="212" t="s">
        <v>710</v>
      </c>
      <c r="E1110" s="212" t="s">
        <v>320</v>
      </c>
      <c r="F1110" s="212" t="s">
        <v>313</v>
      </c>
      <c r="G1110" s="212" t="s">
        <v>887</v>
      </c>
      <c r="H1110" s="212" t="s">
        <v>91</v>
      </c>
      <c r="I1110" s="213">
        <v>-30289.200000000001</v>
      </c>
      <c r="J1110" s="204"/>
      <c r="K1110" s="214" t="s">
        <v>314</v>
      </c>
      <c r="L1110" s="78"/>
      <c r="M1110" s="78"/>
      <c r="N1110" s="78"/>
      <c r="O1110" s="149"/>
    </row>
    <row r="1111" spans="1:15" x14ac:dyDescent="0.35">
      <c r="A1111" s="212" t="s">
        <v>979</v>
      </c>
      <c r="B1111" s="212" t="s">
        <v>980</v>
      </c>
      <c r="C1111" s="212" t="s">
        <v>709</v>
      </c>
      <c r="D1111" s="212" t="s">
        <v>710</v>
      </c>
      <c r="E1111" s="212" t="s">
        <v>320</v>
      </c>
      <c r="F1111" s="212" t="s">
        <v>313</v>
      </c>
      <c r="G1111" s="212" t="s">
        <v>933</v>
      </c>
      <c r="H1111" s="212" t="s">
        <v>206</v>
      </c>
      <c r="I1111" s="213">
        <v>-8247.98</v>
      </c>
      <c r="J1111" s="204"/>
      <c r="K1111" s="214" t="s">
        <v>314</v>
      </c>
      <c r="L1111" s="78"/>
      <c r="M1111" s="78"/>
      <c r="N1111" s="78"/>
      <c r="O1111" s="149"/>
    </row>
    <row r="1112" spans="1:15" x14ac:dyDescent="0.35">
      <c r="A1112" s="212" t="s">
        <v>979</v>
      </c>
      <c r="B1112" s="212" t="s">
        <v>980</v>
      </c>
      <c r="C1112" s="212" t="s">
        <v>709</v>
      </c>
      <c r="D1112" s="212" t="s">
        <v>710</v>
      </c>
      <c r="E1112" s="212" t="s">
        <v>320</v>
      </c>
      <c r="F1112" s="212" t="s">
        <v>313</v>
      </c>
      <c r="G1112" s="212" t="s">
        <v>934</v>
      </c>
      <c r="H1112" s="212" t="s">
        <v>132</v>
      </c>
      <c r="I1112" s="213">
        <v>-194.4</v>
      </c>
      <c r="J1112" s="204"/>
      <c r="K1112" s="214" t="s">
        <v>314</v>
      </c>
      <c r="L1112" s="78"/>
      <c r="M1112" s="78"/>
      <c r="N1112" s="78"/>
      <c r="O1112" s="149"/>
    </row>
    <row r="1113" spans="1:15" x14ac:dyDescent="0.35">
      <c r="A1113" s="212" t="s">
        <v>979</v>
      </c>
      <c r="B1113" s="212" t="s">
        <v>980</v>
      </c>
      <c r="C1113" s="212" t="s">
        <v>709</v>
      </c>
      <c r="D1113" s="212" t="s">
        <v>710</v>
      </c>
      <c r="E1113" s="212" t="s">
        <v>320</v>
      </c>
      <c r="F1113" s="212" t="s">
        <v>313</v>
      </c>
      <c r="G1113" s="212" t="s">
        <v>935</v>
      </c>
      <c r="H1113" s="212" t="s">
        <v>211</v>
      </c>
      <c r="I1113" s="213">
        <v>-74.400000000000006</v>
      </c>
      <c r="J1113" s="204"/>
      <c r="K1113" s="214" t="s">
        <v>314</v>
      </c>
      <c r="L1113" s="78"/>
      <c r="M1113" s="78"/>
      <c r="N1113" s="78"/>
      <c r="O1113" s="149"/>
    </row>
    <row r="1114" spans="1:15" x14ac:dyDescent="0.35">
      <c r="A1114" s="212" t="s">
        <v>979</v>
      </c>
      <c r="B1114" s="212" t="s">
        <v>980</v>
      </c>
      <c r="C1114" s="212" t="s">
        <v>709</v>
      </c>
      <c r="D1114" s="212" t="s">
        <v>710</v>
      </c>
      <c r="E1114" s="212" t="s">
        <v>320</v>
      </c>
      <c r="F1114" s="212" t="s">
        <v>313</v>
      </c>
      <c r="G1114" s="212" t="s">
        <v>936</v>
      </c>
      <c r="H1114" s="212" t="s">
        <v>129</v>
      </c>
      <c r="I1114" s="213">
        <v>-695.4</v>
      </c>
      <c r="J1114" s="204"/>
      <c r="K1114" s="214" t="s">
        <v>314</v>
      </c>
      <c r="L1114" s="78"/>
      <c r="M1114" s="78"/>
      <c r="N1114" s="78"/>
      <c r="O1114" s="149"/>
    </row>
    <row r="1115" spans="1:15" x14ac:dyDescent="0.35">
      <c r="A1115" s="212" t="s">
        <v>979</v>
      </c>
      <c r="B1115" s="212" t="s">
        <v>980</v>
      </c>
      <c r="C1115" s="212" t="s">
        <v>709</v>
      </c>
      <c r="D1115" s="212" t="s">
        <v>710</v>
      </c>
      <c r="E1115" s="212" t="s">
        <v>320</v>
      </c>
      <c r="F1115" s="212" t="s">
        <v>313</v>
      </c>
      <c r="G1115" s="212" t="s">
        <v>888</v>
      </c>
      <c r="H1115" s="212" t="s">
        <v>208</v>
      </c>
      <c r="I1115" s="213">
        <v>-17279.61</v>
      </c>
      <c r="J1115" s="204"/>
      <c r="K1115" s="214" t="s">
        <v>314</v>
      </c>
      <c r="L1115" s="78"/>
      <c r="M1115" s="78"/>
      <c r="N1115" s="78"/>
      <c r="O1115" s="149"/>
    </row>
    <row r="1116" spans="1:15" x14ac:dyDescent="0.35">
      <c r="A1116" s="212" t="s">
        <v>979</v>
      </c>
      <c r="B1116" s="212" t="s">
        <v>980</v>
      </c>
      <c r="C1116" s="212" t="s">
        <v>709</v>
      </c>
      <c r="D1116" s="212" t="s">
        <v>710</v>
      </c>
      <c r="E1116" s="212" t="s">
        <v>320</v>
      </c>
      <c r="F1116" s="212" t="s">
        <v>313</v>
      </c>
      <c r="G1116" s="212" t="s">
        <v>891</v>
      </c>
      <c r="H1116" s="212" t="s">
        <v>194</v>
      </c>
      <c r="I1116" s="213">
        <v>-7057.15</v>
      </c>
      <c r="J1116" s="204"/>
      <c r="K1116" s="214" t="s">
        <v>314</v>
      </c>
      <c r="L1116" s="78"/>
      <c r="M1116" s="78"/>
      <c r="N1116" s="78"/>
      <c r="O1116" s="149"/>
    </row>
    <row r="1117" spans="1:15" x14ac:dyDescent="0.35">
      <c r="A1117" s="212" t="s">
        <v>979</v>
      </c>
      <c r="B1117" s="212" t="s">
        <v>980</v>
      </c>
      <c r="C1117" s="212" t="s">
        <v>709</v>
      </c>
      <c r="D1117" s="212" t="s">
        <v>710</v>
      </c>
      <c r="E1117" s="212" t="s">
        <v>320</v>
      </c>
      <c r="F1117" s="212" t="s">
        <v>313</v>
      </c>
      <c r="G1117" s="212" t="s">
        <v>937</v>
      </c>
      <c r="H1117" s="212" t="s">
        <v>247</v>
      </c>
      <c r="I1117" s="213">
        <v>-16688.73</v>
      </c>
      <c r="J1117" s="204"/>
      <c r="K1117" s="214" t="s">
        <v>314</v>
      </c>
      <c r="L1117" s="78"/>
      <c r="M1117" s="78"/>
      <c r="N1117" s="78"/>
      <c r="O1117" s="149"/>
    </row>
    <row r="1118" spans="1:15" x14ac:dyDescent="0.35">
      <c r="A1118" s="212" t="s">
        <v>979</v>
      </c>
      <c r="B1118" s="212" t="s">
        <v>980</v>
      </c>
      <c r="C1118" s="212" t="s">
        <v>709</v>
      </c>
      <c r="D1118" s="212" t="s">
        <v>710</v>
      </c>
      <c r="E1118" s="212" t="s">
        <v>320</v>
      </c>
      <c r="F1118" s="212" t="s">
        <v>313</v>
      </c>
      <c r="G1118" s="212" t="s">
        <v>889</v>
      </c>
      <c r="H1118" s="212" t="s">
        <v>236</v>
      </c>
      <c r="I1118" s="213">
        <v>-12938.39</v>
      </c>
      <c r="J1118" s="204"/>
      <c r="K1118" s="214" t="s">
        <v>314</v>
      </c>
      <c r="L1118" s="78"/>
      <c r="M1118" s="78"/>
      <c r="N1118" s="78"/>
      <c r="O1118" s="149"/>
    </row>
    <row r="1119" spans="1:15" x14ac:dyDescent="0.35">
      <c r="A1119" s="212" t="s">
        <v>979</v>
      </c>
      <c r="B1119" s="212" t="s">
        <v>980</v>
      </c>
      <c r="C1119" s="212" t="s">
        <v>709</v>
      </c>
      <c r="D1119" s="212" t="s">
        <v>710</v>
      </c>
      <c r="E1119" s="212" t="s">
        <v>320</v>
      </c>
      <c r="F1119" s="212" t="s">
        <v>313</v>
      </c>
      <c r="G1119" s="212" t="s">
        <v>554</v>
      </c>
      <c r="H1119" s="212" t="s">
        <v>249</v>
      </c>
      <c r="I1119" s="213">
        <v>-4075</v>
      </c>
      <c r="J1119" s="204"/>
      <c r="K1119" s="214" t="s">
        <v>314</v>
      </c>
      <c r="L1119" s="78"/>
      <c r="M1119" s="78"/>
      <c r="N1119" s="78"/>
      <c r="O1119" s="149"/>
    </row>
    <row r="1120" spans="1:15" x14ac:dyDescent="0.35">
      <c r="A1120" s="212" t="s">
        <v>979</v>
      </c>
      <c r="B1120" s="212" t="s">
        <v>980</v>
      </c>
      <c r="C1120" s="212" t="s">
        <v>709</v>
      </c>
      <c r="D1120" s="212" t="s">
        <v>710</v>
      </c>
      <c r="E1120" s="212" t="s">
        <v>320</v>
      </c>
      <c r="F1120" s="212" t="s">
        <v>313</v>
      </c>
      <c r="G1120" s="212" t="s">
        <v>940</v>
      </c>
      <c r="H1120" s="212" t="s">
        <v>84</v>
      </c>
      <c r="I1120" s="213">
        <v>-1207.5999999999999</v>
      </c>
      <c r="J1120" s="204"/>
      <c r="K1120" s="214" t="s">
        <v>314</v>
      </c>
      <c r="L1120" s="78"/>
      <c r="M1120" s="78"/>
      <c r="N1120" s="78"/>
      <c r="O1120" s="149"/>
    </row>
    <row r="1121" spans="1:15" x14ac:dyDescent="0.35">
      <c r="A1121" s="212" t="s">
        <v>986</v>
      </c>
      <c r="B1121" s="212" t="s">
        <v>987</v>
      </c>
      <c r="C1121" s="212" t="s">
        <v>709</v>
      </c>
      <c r="D1121" s="212" t="s">
        <v>710</v>
      </c>
      <c r="E1121" s="212" t="s">
        <v>345</v>
      </c>
      <c r="F1121" s="212" t="s">
        <v>346</v>
      </c>
      <c r="G1121" s="212" t="s">
        <v>81</v>
      </c>
      <c r="H1121" s="212" t="s">
        <v>328</v>
      </c>
      <c r="I1121" s="213">
        <v>1715861.57</v>
      </c>
      <c r="J1121" s="204"/>
      <c r="K1121" s="214" t="s">
        <v>293</v>
      </c>
      <c r="L1121" s="78"/>
      <c r="M1121" s="78"/>
      <c r="N1121" s="78"/>
      <c r="O1121" s="149"/>
    </row>
    <row r="1122" spans="1:15" x14ac:dyDescent="0.35">
      <c r="A1122" s="212" t="s">
        <v>986</v>
      </c>
      <c r="B1122" s="212" t="s">
        <v>987</v>
      </c>
      <c r="C1122" s="212" t="s">
        <v>709</v>
      </c>
      <c r="D1122" s="212" t="s">
        <v>710</v>
      </c>
      <c r="E1122" s="212" t="s">
        <v>444</v>
      </c>
      <c r="F1122" s="212" t="s">
        <v>445</v>
      </c>
      <c r="G1122" s="212" t="s">
        <v>81</v>
      </c>
      <c r="H1122" s="212" t="s">
        <v>328</v>
      </c>
      <c r="I1122" s="213">
        <v>8755.83</v>
      </c>
      <c r="J1122" s="204"/>
      <c r="K1122" s="214" t="s">
        <v>293</v>
      </c>
      <c r="L1122" s="78"/>
      <c r="M1122" s="78"/>
      <c r="N1122" s="78"/>
      <c r="O1122" s="149"/>
    </row>
    <row r="1123" spans="1:15" x14ac:dyDescent="0.35">
      <c r="A1123" s="212" t="s">
        <v>986</v>
      </c>
      <c r="B1123" s="212" t="s">
        <v>987</v>
      </c>
      <c r="C1123" s="212" t="s">
        <v>709</v>
      </c>
      <c r="D1123" s="212" t="s">
        <v>710</v>
      </c>
      <c r="E1123" s="212" t="s">
        <v>347</v>
      </c>
      <c r="F1123" s="212" t="s">
        <v>348</v>
      </c>
      <c r="G1123" s="212" t="s">
        <v>81</v>
      </c>
      <c r="H1123" s="212" t="s">
        <v>328</v>
      </c>
      <c r="I1123" s="213">
        <v>3911.32</v>
      </c>
      <c r="J1123" s="204"/>
      <c r="K1123" s="214" t="s">
        <v>293</v>
      </c>
      <c r="L1123" s="78"/>
      <c r="M1123" s="78"/>
      <c r="N1123" s="78"/>
      <c r="O1123" s="149"/>
    </row>
    <row r="1124" spans="1:15" x14ac:dyDescent="0.35">
      <c r="A1124" s="212" t="s">
        <v>986</v>
      </c>
      <c r="B1124" s="212" t="s">
        <v>987</v>
      </c>
      <c r="C1124" s="212" t="s">
        <v>709</v>
      </c>
      <c r="D1124" s="212" t="s">
        <v>710</v>
      </c>
      <c r="E1124" s="212" t="s">
        <v>446</v>
      </c>
      <c r="F1124" s="212" t="s">
        <v>447</v>
      </c>
      <c r="G1124" s="212" t="s">
        <v>81</v>
      </c>
      <c r="H1124" s="212" t="s">
        <v>328</v>
      </c>
      <c r="I1124" s="213">
        <v>34000</v>
      </c>
      <c r="J1124" s="204"/>
      <c r="K1124" s="214" t="s">
        <v>293</v>
      </c>
      <c r="L1124" s="78"/>
      <c r="M1124" s="78"/>
      <c r="N1124" s="78"/>
      <c r="O1124" s="149"/>
    </row>
    <row r="1125" spans="1:15" x14ac:dyDescent="0.35">
      <c r="A1125" s="212" t="s">
        <v>986</v>
      </c>
      <c r="B1125" s="212" t="s">
        <v>987</v>
      </c>
      <c r="C1125" s="212" t="s">
        <v>709</v>
      </c>
      <c r="D1125" s="212" t="s">
        <v>710</v>
      </c>
      <c r="E1125" s="212" t="s">
        <v>896</v>
      </c>
      <c r="F1125" s="212" t="s">
        <v>897</v>
      </c>
      <c r="G1125" s="212" t="s">
        <v>81</v>
      </c>
      <c r="H1125" s="212" t="s">
        <v>328</v>
      </c>
      <c r="I1125" s="213">
        <v>-1821950</v>
      </c>
      <c r="J1125" s="204"/>
      <c r="K1125" s="214" t="s">
        <v>293</v>
      </c>
      <c r="L1125" s="78"/>
      <c r="M1125" s="78"/>
      <c r="N1125" s="78"/>
      <c r="O1125" s="149"/>
    </row>
    <row r="1126" spans="1:15" x14ac:dyDescent="0.35">
      <c r="A1126" s="212" t="s">
        <v>986</v>
      </c>
      <c r="B1126" s="212" t="s">
        <v>987</v>
      </c>
      <c r="C1126" s="212" t="s">
        <v>709</v>
      </c>
      <c r="D1126" s="212" t="s">
        <v>710</v>
      </c>
      <c r="E1126" s="212" t="s">
        <v>349</v>
      </c>
      <c r="F1126" s="212" t="s">
        <v>350</v>
      </c>
      <c r="G1126" s="212" t="s">
        <v>81</v>
      </c>
      <c r="H1126" s="212" t="s">
        <v>328</v>
      </c>
      <c r="I1126" s="213">
        <v>242385</v>
      </c>
      <c r="J1126" s="204"/>
      <c r="K1126" s="214" t="s">
        <v>296</v>
      </c>
      <c r="L1126" s="78"/>
      <c r="M1126" s="78"/>
      <c r="N1126" s="78"/>
      <c r="O1126" s="149"/>
    </row>
    <row r="1127" spans="1:15" x14ac:dyDescent="0.35">
      <c r="A1127" s="212" t="s">
        <v>986</v>
      </c>
      <c r="B1127" s="212" t="s">
        <v>987</v>
      </c>
      <c r="C1127" s="212" t="s">
        <v>709</v>
      </c>
      <c r="D1127" s="212" t="s">
        <v>710</v>
      </c>
      <c r="E1127" s="212" t="s">
        <v>351</v>
      </c>
      <c r="F1127" s="212" t="s">
        <v>352</v>
      </c>
      <c r="G1127" s="212" t="s">
        <v>81</v>
      </c>
      <c r="H1127" s="212" t="s">
        <v>328</v>
      </c>
      <c r="I1127" s="213">
        <v>1607.04</v>
      </c>
      <c r="J1127" s="204"/>
      <c r="K1127" s="214" t="s">
        <v>293</v>
      </c>
      <c r="L1127" s="78"/>
      <c r="M1127" s="78"/>
      <c r="N1127" s="78"/>
      <c r="O1127" s="149"/>
    </row>
    <row r="1128" spans="1:15" x14ac:dyDescent="0.35">
      <c r="A1128" s="212" t="s">
        <v>986</v>
      </c>
      <c r="B1128" s="212" t="s">
        <v>987</v>
      </c>
      <c r="C1128" s="212" t="s">
        <v>709</v>
      </c>
      <c r="D1128" s="212" t="s">
        <v>710</v>
      </c>
      <c r="E1128" s="212" t="s">
        <v>353</v>
      </c>
      <c r="F1128" s="212" t="s">
        <v>354</v>
      </c>
      <c r="G1128" s="212" t="s">
        <v>81</v>
      </c>
      <c r="H1128" s="212" t="s">
        <v>328</v>
      </c>
      <c r="I1128" s="213">
        <v>-1607.04</v>
      </c>
      <c r="J1128" s="204"/>
      <c r="K1128" s="214" t="s">
        <v>293</v>
      </c>
      <c r="L1128" s="78"/>
      <c r="M1128" s="78"/>
      <c r="N1128" s="78"/>
      <c r="O1128" s="149"/>
    </row>
    <row r="1129" spans="1:15" x14ac:dyDescent="0.35">
      <c r="A1129" s="212" t="s">
        <v>986</v>
      </c>
      <c r="B1129" s="212" t="s">
        <v>987</v>
      </c>
      <c r="C1129" s="212" t="s">
        <v>709</v>
      </c>
      <c r="D1129" s="212" t="s">
        <v>710</v>
      </c>
      <c r="E1129" s="212" t="s">
        <v>355</v>
      </c>
      <c r="F1129" s="212" t="s">
        <v>356</v>
      </c>
      <c r="G1129" s="212" t="s">
        <v>81</v>
      </c>
      <c r="H1129" s="212" t="s">
        <v>328</v>
      </c>
      <c r="I1129" s="213">
        <v>282919.34000000003</v>
      </c>
      <c r="J1129" s="204"/>
      <c r="K1129" s="214" t="s">
        <v>301</v>
      </c>
      <c r="L1129" s="78"/>
      <c r="M1129" s="78"/>
      <c r="N1129" s="78"/>
      <c r="O1129" s="149"/>
    </row>
    <row r="1130" spans="1:15" x14ac:dyDescent="0.35">
      <c r="A1130" s="212" t="s">
        <v>986</v>
      </c>
      <c r="B1130" s="212" t="s">
        <v>987</v>
      </c>
      <c r="C1130" s="212" t="s">
        <v>709</v>
      </c>
      <c r="D1130" s="212" t="s">
        <v>710</v>
      </c>
      <c r="E1130" s="212" t="s">
        <v>377</v>
      </c>
      <c r="F1130" s="212" t="s">
        <v>378</v>
      </c>
      <c r="G1130" s="212" t="s">
        <v>81</v>
      </c>
      <c r="H1130" s="212" t="s">
        <v>328</v>
      </c>
      <c r="I1130" s="213">
        <v>2318.5100000000002</v>
      </c>
      <c r="J1130" s="204"/>
      <c r="K1130" s="214" t="s">
        <v>292</v>
      </c>
      <c r="L1130" s="78"/>
      <c r="M1130" s="78"/>
      <c r="N1130" s="78"/>
      <c r="O1130" s="149"/>
    </row>
    <row r="1131" spans="1:15" x14ac:dyDescent="0.35">
      <c r="A1131" s="212" t="s">
        <v>986</v>
      </c>
      <c r="B1131" s="212" t="s">
        <v>987</v>
      </c>
      <c r="C1131" s="212" t="s">
        <v>709</v>
      </c>
      <c r="D1131" s="212" t="s">
        <v>710</v>
      </c>
      <c r="E1131" s="212" t="s">
        <v>434</v>
      </c>
      <c r="F1131" s="212" t="s">
        <v>435</v>
      </c>
      <c r="G1131" s="212" t="s">
        <v>81</v>
      </c>
      <c r="H1131" s="212" t="s">
        <v>328</v>
      </c>
      <c r="I1131" s="213">
        <v>13176</v>
      </c>
      <c r="J1131" s="204"/>
      <c r="K1131" s="214" t="s">
        <v>292</v>
      </c>
      <c r="L1131" s="78"/>
      <c r="M1131" s="78"/>
      <c r="N1131" s="78"/>
      <c r="O1131" s="149"/>
    </row>
    <row r="1132" spans="1:15" x14ac:dyDescent="0.35">
      <c r="A1132" s="212" t="s">
        <v>986</v>
      </c>
      <c r="B1132" s="212" t="s">
        <v>987</v>
      </c>
      <c r="C1132" s="212" t="s">
        <v>709</v>
      </c>
      <c r="D1132" s="212" t="s">
        <v>710</v>
      </c>
      <c r="E1132" s="212" t="s">
        <v>288</v>
      </c>
      <c r="F1132" s="212" t="s">
        <v>289</v>
      </c>
      <c r="G1132" s="212" t="s">
        <v>81</v>
      </c>
      <c r="H1132" s="212" t="s">
        <v>328</v>
      </c>
      <c r="I1132" s="213">
        <v>-10216.530000000001</v>
      </c>
      <c r="J1132" s="204"/>
      <c r="K1132" s="214" t="s">
        <v>292</v>
      </c>
      <c r="L1132" s="78"/>
      <c r="M1132" s="78"/>
      <c r="N1132" s="78"/>
      <c r="O1132" s="149"/>
    </row>
    <row r="1133" spans="1:15" x14ac:dyDescent="0.35">
      <c r="A1133" s="212" t="s">
        <v>986</v>
      </c>
      <c r="B1133" s="212" t="s">
        <v>987</v>
      </c>
      <c r="C1133" s="212" t="s">
        <v>709</v>
      </c>
      <c r="D1133" s="212" t="s">
        <v>710</v>
      </c>
      <c r="E1133" s="212" t="s">
        <v>379</v>
      </c>
      <c r="F1133" s="212" t="s">
        <v>380</v>
      </c>
      <c r="G1133" s="212" t="s">
        <v>81</v>
      </c>
      <c r="H1133" s="212" t="s">
        <v>328</v>
      </c>
      <c r="I1133" s="213">
        <v>2321.87</v>
      </c>
      <c r="J1133" s="204"/>
      <c r="K1133" s="214" t="s">
        <v>292</v>
      </c>
      <c r="L1133" s="78"/>
      <c r="M1133" s="78"/>
      <c r="N1133" s="78"/>
      <c r="O1133" s="149"/>
    </row>
    <row r="1134" spans="1:15" x14ac:dyDescent="0.35">
      <c r="A1134" s="212" t="s">
        <v>986</v>
      </c>
      <c r="B1134" s="212" t="s">
        <v>987</v>
      </c>
      <c r="C1134" s="212" t="s">
        <v>709</v>
      </c>
      <c r="D1134" s="212" t="s">
        <v>710</v>
      </c>
      <c r="E1134" s="212" t="s">
        <v>357</v>
      </c>
      <c r="F1134" s="212" t="s">
        <v>358</v>
      </c>
      <c r="G1134" s="212" t="s">
        <v>81</v>
      </c>
      <c r="H1134" s="212" t="s">
        <v>328</v>
      </c>
      <c r="I1134" s="213">
        <v>10169.450000000001</v>
      </c>
      <c r="J1134" s="204"/>
      <c r="K1134" s="214" t="s">
        <v>292</v>
      </c>
      <c r="L1134" s="78"/>
      <c r="M1134" s="78"/>
      <c r="N1134" s="78"/>
      <c r="O1134" s="149"/>
    </row>
    <row r="1135" spans="1:15" x14ac:dyDescent="0.35">
      <c r="A1135" s="212" t="s">
        <v>986</v>
      </c>
      <c r="B1135" s="212" t="s">
        <v>987</v>
      </c>
      <c r="C1135" s="212" t="s">
        <v>709</v>
      </c>
      <c r="D1135" s="212" t="s">
        <v>710</v>
      </c>
      <c r="E1135" s="212" t="s">
        <v>466</v>
      </c>
      <c r="F1135" s="212" t="s">
        <v>467</v>
      </c>
      <c r="G1135" s="212" t="s">
        <v>81</v>
      </c>
      <c r="H1135" s="212" t="s">
        <v>328</v>
      </c>
      <c r="I1135" s="213">
        <v>10109.76</v>
      </c>
      <c r="J1135" s="204"/>
      <c r="K1135" s="214" t="s">
        <v>292</v>
      </c>
      <c r="L1135" s="78"/>
      <c r="M1135" s="78"/>
      <c r="N1135" s="78"/>
      <c r="O1135" s="149"/>
    </row>
    <row r="1136" spans="1:15" x14ac:dyDescent="0.35">
      <c r="A1136" s="212" t="s">
        <v>986</v>
      </c>
      <c r="B1136" s="212" t="s">
        <v>987</v>
      </c>
      <c r="C1136" s="212" t="s">
        <v>709</v>
      </c>
      <c r="D1136" s="212" t="s">
        <v>710</v>
      </c>
      <c r="E1136" s="212" t="s">
        <v>312</v>
      </c>
      <c r="F1136" s="212" t="s">
        <v>313</v>
      </c>
      <c r="G1136" s="212" t="s">
        <v>81</v>
      </c>
      <c r="H1136" s="212" t="s">
        <v>328</v>
      </c>
      <c r="I1136" s="213">
        <v>2889.3</v>
      </c>
      <c r="J1136" s="204"/>
      <c r="K1136" s="214" t="s">
        <v>306</v>
      </c>
      <c r="L1136" s="78"/>
      <c r="M1136" s="78"/>
      <c r="N1136" s="78"/>
      <c r="O1136" s="149"/>
    </row>
    <row r="1137" spans="1:15" x14ac:dyDescent="0.35">
      <c r="A1137" s="212" t="s">
        <v>986</v>
      </c>
      <c r="B1137" s="212" t="s">
        <v>987</v>
      </c>
      <c r="C1137" s="212" t="s">
        <v>709</v>
      </c>
      <c r="D1137" s="212" t="s">
        <v>710</v>
      </c>
      <c r="E1137" s="212" t="s">
        <v>456</v>
      </c>
      <c r="F1137" s="212" t="s">
        <v>457</v>
      </c>
      <c r="G1137" s="212" t="s">
        <v>81</v>
      </c>
      <c r="H1137" s="212" t="s">
        <v>328</v>
      </c>
      <c r="I1137" s="213">
        <v>15020</v>
      </c>
      <c r="J1137" s="204"/>
      <c r="K1137" s="214" t="s">
        <v>311</v>
      </c>
      <c r="L1137" s="78"/>
      <c r="M1137" s="78"/>
      <c r="N1137" s="78"/>
      <c r="O1137" s="149"/>
    </row>
    <row r="1138" spans="1:15" x14ac:dyDescent="0.35">
      <c r="A1138" s="212" t="s">
        <v>986</v>
      </c>
      <c r="B1138" s="212" t="s">
        <v>987</v>
      </c>
      <c r="C1138" s="212" t="s">
        <v>709</v>
      </c>
      <c r="D1138" s="212" t="s">
        <v>710</v>
      </c>
      <c r="E1138" s="212" t="s">
        <v>320</v>
      </c>
      <c r="F1138" s="212" t="s">
        <v>313</v>
      </c>
      <c r="G1138" s="212" t="s">
        <v>81</v>
      </c>
      <c r="H1138" s="212" t="s">
        <v>328</v>
      </c>
      <c r="I1138" s="213">
        <v>-2889.3</v>
      </c>
      <c r="J1138" s="204"/>
      <c r="K1138" s="214" t="s">
        <v>314</v>
      </c>
      <c r="L1138" s="78"/>
      <c r="M1138" s="78"/>
      <c r="N1138" s="78"/>
      <c r="O1138" s="149"/>
    </row>
    <row r="1139" spans="1:15" x14ac:dyDescent="0.35">
      <c r="A1139" s="212" t="s">
        <v>988</v>
      </c>
      <c r="B1139" s="212" t="s">
        <v>989</v>
      </c>
      <c r="C1139" s="212" t="s">
        <v>709</v>
      </c>
      <c r="D1139" s="212" t="s">
        <v>710</v>
      </c>
      <c r="E1139" s="212" t="s">
        <v>345</v>
      </c>
      <c r="F1139" s="212" t="s">
        <v>346</v>
      </c>
      <c r="G1139" s="212" t="s">
        <v>81</v>
      </c>
      <c r="H1139" s="212" t="s">
        <v>328</v>
      </c>
      <c r="I1139" s="213">
        <v>211572.34</v>
      </c>
      <c r="J1139" s="204"/>
      <c r="K1139" s="214" t="s">
        <v>293</v>
      </c>
      <c r="L1139" s="78"/>
      <c r="M1139" s="78"/>
      <c r="N1139" s="78"/>
      <c r="O1139" s="149"/>
    </row>
    <row r="1140" spans="1:15" x14ac:dyDescent="0.35">
      <c r="A1140" s="212" t="s">
        <v>988</v>
      </c>
      <c r="B1140" s="212" t="s">
        <v>989</v>
      </c>
      <c r="C1140" s="212" t="s">
        <v>709</v>
      </c>
      <c r="D1140" s="212" t="s">
        <v>710</v>
      </c>
      <c r="E1140" s="212" t="s">
        <v>349</v>
      </c>
      <c r="F1140" s="212" t="s">
        <v>350</v>
      </c>
      <c r="G1140" s="212" t="s">
        <v>81</v>
      </c>
      <c r="H1140" s="212" t="s">
        <v>328</v>
      </c>
      <c r="I1140" s="213">
        <v>29886.959999999999</v>
      </c>
      <c r="J1140" s="204"/>
      <c r="K1140" s="214" t="s">
        <v>296</v>
      </c>
      <c r="L1140" s="78"/>
      <c r="M1140" s="78"/>
      <c r="N1140" s="78"/>
      <c r="O1140" s="149"/>
    </row>
    <row r="1141" spans="1:15" x14ac:dyDescent="0.35">
      <c r="A1141" s="212" t="s">
        <v>988</v>
      </c>
      <c r="B1141" s="212" t="s">
        <v>989</v>
      </c>
      <c r="C1141" s="212" t="s">
        <v>709</v>
      </c>
      <c r="D1141" s="212" t="s">
        <v>710</v>
      </c>
      <c r="E1141" s="212" t="s">
        <v>355</v>
      </c>
      <c r="F1141" s="212" t="s">
        <v>356</v>
      </c>
      <c r="G1141" s="212" t="s">
        <v>81</v>
      </c>
      <c r="H1141" s="212" t="s">
        <v>328</v>
      </c>
      <c r="I1141" s="213">
        <v>34045.74</v>
      </c>
      <c r="J1141" s="204"/>
      <c r="K1141" s="214" t="s">
        <v>301</v>
      </c>
      <c r="L1141" s="78"/>
      <c r="M1141" s="78"/>
      <c r="N1141" s="78"/>
      <c r="O1141" s="149"/>
    </row>
    <row r="1142" spans="1:15" x14ac:dyDescent="0.35">
      <c r="A1142" s="212" t="s">
        <v>988</v>
      </c>
      <c r="B1142" s="212" t="s">
        <v>989</v>
      </c>
      <c r="C1142" s="212" t="s">
        <v>709</v>
      </c>
      <c r="D1142" s="212" t="s">
        <v>710</v>
      </c>
      <c r="E1142" s="212" t="s">
        <v>367</v>
      </c>
      <c r="F1142" s="212" t="s">
        <v>368</v>
      </c>
      <c r="G1142" s="212" t="s">
        <v>81</v>
      </c>
      <c r="H1142" s="212" t="s">
        <v>328</v>
      </c>
      <c r="I1142" s="213">
        <v>44741.21</v>
      </c>
      <c r="J1142" s="204"/>
      <c r="K1142" s="214" t="s">
        <v>292</v>
      </c>
      <c r="L1142" s="78"/>
      <c r="M1142" s="78"/>
      <c r="N1142" s="78"/>
      <c r="O1142" s="149"/>
    </row>
    <row r="1143" spans="1:15" x14ac:dyDescent="0.35">
      <c r="A1143" s="212" t="s">
        <v>988</v>
      </c>
      <c r="B1143" s="212" t="s">
        <v>989</v>
      </c>
      <c r="C1143" s="212" t="s">
        <v>709</v>
      </c>
      <c r="D1143" s="212" t="s">
        <v>710</v>
      </c>
      <c r="E1143" s="212" t="s">
        <v>367</v>
      </c>
      <c r="F1143" s="212" t="s">
        <v>368</v>
      </c>
      <c r="G1143" s="212" t="s">
        <v>716</v>
      </c>
      <c r="H1143" s="212" t="s">
        <v>123</v>
      </c>
      <c r="I1143" s="213">
        <v>2555.3000000000002</v>
      </c>
      <c r="J1143" s="204"/>
      <c r="K1143" s="214" t="s">
        <v>292</v>
      </c>
      <c r="L1143" s="78"/>
      <c r="M1143" s="78"/>
      <c r="N1143" s="78"/>
      <c r="O1143" s="149"/>
    </row>
    <row r="1144" spans="1:15" x14ac:dyDescent="0.35">
      <c r="A1144" s="212" t="s">
        <v>988</v>
      </c>
      <c r="B1144" s="212" t="s">
        <v>989</v>
      </c>
      <c r="C1144" s="212" t="s">
        <v>709</v>
      </c>
      <c r="D1144" s="212" t="s">
        <v>710</v>
      </c>
      <c r="E1144" s="212" t="s">
        <v>434</v>
      </c>
      <c r="F1144" s="212" t="s">
        <v>435</v>
      </c>
      <c r="G1144" s="212" t="s">
        <v>81</v>
      </c>
      <c r="H1144" s="212" t="s">
        <v>328</v>
      </c>
      <c r="I1144" s="213">
        <v>8052</v>
      </c>
      <c r="J1144" s="204"/>
      <c r="K1144" s="214" t="s">
        <v>292</v>
      </c>
      <c r="L1144" s="78"/>
      <c r="M1144" s="78"/>
      <c r="N1144" s="78"/>
      <c r="O1144" s="149"/>
    </row>
    <row r="1145" spans="1:15" x14ac:dyDescent="0.35">
      <c r="A1145" s="212" t="s">
        <v>988</v>
      </c>
      <c r="B1145" s="212" t="s">
        <v>989</v>
      </c>
      <c r="C1145" s="212" t="s">
        <v>709</v>
      </c>
      <c r="D1145" s="212" t="s">
        <v>710</v>
      </c>
      <c r="E1145" s="212" t="s">
        <v>288</v>
      </c>
      <c r="F1145" s="212" t="s">
        <v>289</v>
      </c>
      <c r="G1145" s="212" t="s">
        <v>81</v>
      </c>
      <c r="H1145" s="212" t="s">
        <v>328</v>
      </c>
      <c r="I1145" s="213">
        <v>-7867.2</v>
      </c>
      <c r="J1145" s="204"/>
      <c r="K1145" s="214" t="s">
        <v>292</v>
      </c>
      <c r="L1145" s="78"/>
      <c r="M1145" s="78"/>
      <c r="N1145" s="78"/>
      <c r="O1145" s="149"/>
    </row>
    <row r="1146" spans="1:15" x14ac:dyDescent="0.35">
      <c r="A1146" s="212" t="s">
        <v>988</v>
      </c>
      <c r="B1146" s="212" t="s">
        <v>989</v>
      </c>
      <c r="C1146" s="212" t="s">
        <v>709</v>
      </c>
      <c r="D1146" s="212" t="s">
        <v>710</v>
      </c>
      <c r="E1146" s="212" t="s">
        <v>482</v>
      </c>
      <c r="F1146" s="212" t="s">
        <v>483</v>
      </c>
      <c r="G1146" s="212" t="s">
        <v>81</v>
      </c>
      <c r="H1146" s="212" t="s">
        <v>328</v>
      </c>
      <c r="I1146" s="213">
        <v>31.94</v>
      </c>
      <c r="J1146" s="204"/>
      <c r="K1146" s="214" t="s">
        <v>292</v>
      </c>
      <c r="L1146" s="78"/>
      <c r="M1146" s="78"/>
      <c r="N1146" s="78"/>
      <c r="O1146" s="149"/>
    </row>
    <row r="1147" spans="1:15" x14ac:dyDescent="0.35">
      <c r="A1147" s="212" t="s">
        <v>988</v>
      </c>
      <c r="B1147" s="212" t="s">
        <v>989</v>
      </c>
      <c r="C1147" s="212" t="s">
        <v>709</v>
      </c>
      <c r="D1147" s="212" t="s">
        <v>710</v>
      </c>
      <c r="E1147" s="212" t="s">
        <v>297</v>
      </c>
      <c r="F1147" s="212" t="s">
        <v>298</v>
      </c>
      <c r="G1147" s="212" t="s">
        <v>81</v>
      </c>
      <c r="H1147" s="212" t="s">
        <v>328</v>
      </c>
      <c r="I1147" s="213">
        <v>14565.55</v>
      </c>
      <c r="J1147" s="204"/>
      <c r="K1147" s="214" t="s">
        <v>292</v>
      </c>
      <c r="L1147" s="78"/>
      <c r="M1147" s="78"/>
      <c r="N1147" s="78"/>
      <c r="O1147" s="149"/>
    </row>
    <row r="1148" spans="1:15" x14ac:dyDescent="0.35">
      <c r="A1148" s="212" t="s">
        <v>988</v>
      </c>
      <c r="B1148" s="212" t="s">
        <v>989</v>
      </c>
      <c r="C1148" s="212" t="s">
        <v>709</v>
      </c>
      <c r="D1148" s="212" t="s">
        <v>710</v>
      </c>
      <c r="E1148" s="212" t="s">
        <v>312</v>
      </c>
      <c r="F1148" s="212" t="s">
        <v>313</v>
      </c>
      <c r="G1148" s="212" t="s">
        <v>81</v>
      </c>
      <c r="H1148" s="212" t="s">
        <v>328</v>
      </c>
      <c r="I1148" s="213">
        <v>3456.59</v>
      </c>
      <c r="J1148" s="204"/>
      <c r="K1148" s="214" t="s">
        <v>306</v>
      </c>
      <c r="L1148" s="78"/>
      <c r="M1148" s="78"/>
      <c r="N1148" s="78"/>
      <c r="O1148" s="149"/>
    </row>
    <row r="1149" spans="1:15" x14ac:dyDescent="0.35">
      <c r="A1149" s="212" t="s">
        <v>988</v>
      </c>
      <c r="B1149" s="212" t="s">
        <v>989</v>
      </c>
      <c r="C1149" s="212" t="s">
        <v>709</v>
      </c>
      <c r="D1149" s="212" t="s">
        <v>710</v>
      </c>
      <c r="E1149" s="212" t="s">
        <v>512</v>
      </c>
      <c r="F1149" s="212" t="s">
        <v>513</v>
      </c>
      <c r="G1149" s="212" t="s">
        <v>81</v>
      </c>
      <c r="H1149" s="212" t="s">
        <v>328</v>
      </c>
      <c r="I1149" s="213">
        <v>-4134</v>
      </c>
      <c r="J1149" s="204"/>
      <c r="K1149" s="214" t="s">
        <v>316</v>
      </c>
      <c r="L1149" s="78"/>
      <c r="M1149" s="78"/>
      <c r="N1149" s="78"/>
      <c r="O1149" s="149"/>
    </row>
    <row r="1150" spans="1:15" x14ac:dyDescent="0.35">
      <c r="A1150" s="212" t="s">
        <v>988</v>
      </c>
      <c r="B1150" s="212" t="s">
        <v>989</v>
      </c>
      <c r="C1150" s="212" t="s">
        <v>709</v>
      </c>
      <c r="D1150" s="212" t="s">
        <v>710</v>
      </c>
      <c r="E1150" s="212" t="s">
        <v>401</v>
      </c>
      <c r="F1150" s="212" t="s">
        <v>402</v>
      </c>
      <c r="G1150" s="212" t="s">
        <v>717</v>
      </c>
      <c r="H1150" s="212" t="s">
        <v>718</v>
      </c>
      <c r="I1150" s="213">
        <v>-916</v>
      </c>
      <c r="J1150" s="204"/>
      <c r="K1150" s="214" t="s">
        <v>311</v>
      </c>
      <c r="L1150" s="78"/>
      <c r="M1150" s="78"/>
      <c r="N1150" s="78"/>
      <c r="O1150" s="149"/>
    </row>
    <row r="1151" spans="1:15" x14ac:dyDescent="0.35">
      <c r="A1151" s="212" t="s">
        <v>988</v>
      </c>
      <c r="B1151" s="212" t="s">
        <v>989</v>
      </c>
      <c r="C1151" s="212" t="s">
        <v>709</v>
      </c>
      <c r="D1151" s="212" t="s">
        <v>710</v>
      </c>
      <c r="E1151" s="212" t="s">
        <v>401</v>
      </c>
      <c r="F1151" s="212" t="s">
        <v>402</v>
      </c>
      <c r="G1151" s="212" t="s">
        <v>990</v>
      </c>
      <c r="H1151" s="212" t="s">
        <v>991</v>
      </c>
      <c r="I1151" s="213">
        <v>-916</v>
      </c>
      <c r="J1151" s="204"/>
      <c r="K1151" s="214" t="s">
        <v>311</v>
      </c>
      <c r="L1151" s="78"/>
      <c r="M1151" s="78"/>
      <c r="N1151" s="78"/>
      <c r="O1151" s="149"/>
    </row>
    <row r="1152" spans="1:15" x14ac:dyDescent="0.35">
      <c r="A1152" s="212" t="s">
        <v>988</v>
      </c>
      <c r="B1152" s="212" t="s">
        <v>989</v>
      </c>
      <c r="C1152" s="212" t="s">
        <v>709</v>
      </c>
      <c r="D1152" s="212" t="s">
        <v>710</v>
      </c>
      <c r="E1152" s="212" t="s">
        <v>456</v>
      </c>
      <c r="F1152" s="212" t="s">
        <v>457</v>
      </c>
      <c r="G1152" s="212" t="s">
        <v>81</v>
      </c>
      <c r="H1152" s="212" t="s">
        <v>328</v>
      </c>
      <c r="I1152" s="213">
        <v>3055</v>
      </c>
      <c r="J1152" s="204"/>
      <c r="K1152" s="214" t="s">
        <v>311</v>
      </c>
      <c r="L1152" s="78"/>
      <c r="M1152" s="78"/>
      <c r="N1152" s="78"/>
      <c r="O1152" s="149"/>
    </row>
    <row r="1153" spans="1:15" x14ac:dyDescent="0.35">
      <c r="A1153" s="212" t="s">
        <v>988</v>
      </c>
      <c r="B1153" s="212" t="s">
        <v>989</v>
      </c>
      <c r="C1153" s="212" t="s">
        <v>709</v>
      </c>
      <c r="D1153" s="212" t="s">
        <v>710</v>
      </c>
      <c r="E1153" s="212" t="s">
        <v>320</v>
      </c>
      <c r="F1153" s="212" t="s">
        <v>313</v>
      </c>
      <c r="G1153" s="212" t="s">
        <v>81</v>
      </c>
      <c r="H1153" s="212" t="s">
        <v>328</v>
      </c>
      <c r="I1153" s="213">
        <v>-3456.59</v>
      </c>
      <c r="J1153" s="204"/>
      <c r="K1153" s="214" t="s">
        <v>314</v>
      </c>
      <c r="L1153" s="78"/>
      <c r="M1153" s="78"/>
      <c r="N1153" s="78"/>
      <c r="O1153" s="149"/>
    </row>
    <row r="1154" spans="1:15" x14ac:dyDescent="0.35">
      <c r="A1154" s="212" t="s">
        <v>992</v>
      </c>
      <c r="B1154" s="212" t="s">
        <v>993</v>
      </c>
      <c r="C1154" s="212" t="s">
        <v>709</v>
      </c>
      <c r="D1154" s="212" t="s">
        <v>710</v>
      </c>
      <c r="E1154" s="212" t="s">
        <v>345</v>
      </c>
      <c r="F1154" s="212" t="s">
        <v>346</v>
      </c>
      <c r="G1154" s="212" t="s">
        <v>81</v>
      </c>
      <c r="H1154" s="212" t="s">
        <v>328</v>
      </c>
      <c r="I1154" s="213">
        <v>84248.18</v>
      </c>
      <c r="J1154" s="204"/>
      <c r="K1154" s="214" t="s">
        <v>293</v>
      </c>
      <c r="L1154" s="78"/>
      <c r="M1154" s="78"/>
      <c r="N1154" s="78"/>
      <c r="O1154" s="149"/>
    </row>
    <row r="1155" spans="1:15" x14ac:dyDescent="0.35">
      <c r="A1155" s="212" t="s">
        <v>992</v>
      </c>
      <c r="B1155" s="212" t="s">
        <v>993</v>
      </c>
      <c r="C1155" s="212" t="s">
        <v>709</v>
      </c>
      <c r="D1155" s="212" t="s">
        <v>710</v>
      </c>
      <c r="E1155" s="212" t="s">
        <v>446</v>
      </c>
      <c r="F1155" s="212" t="s">
        <v>447</v>
      </c>
      <c r="G1155" s="212" t="s">
        <v>81</v>
      </c>
      <c r="H1155" s="212" t="s">
        <v>328</v>
      </c>
      <c r="I1155" s="213">
        <v>31167</v>
      </c>
      <c r="J1155" s="204"/>
      <c r="K1155" s="214" t="s">
        <v>293</v>
      </c>
      <c r="L1155" s="78"/>
      <c r="M1155" s="78"/>
      <c r="N1155" s="78"/>
      <c r="O1155" s="149"/>
    </row>
    <row r="1156" spans="1:15" x14ac:dyDescent="0.35">
      <c r="A1156" s="212" t="s">
        <v>992</v>
      </c>
      <c r="B1156" s="212" t="s">
        <v>993</v>
      </c>
      <c r="C1156" s="212" t="s">
        <v>709</v>
      </c>
      <c r="D1156" s="212" t="s">
        <v>710</v>
      </c>
      <c r="E1156" s="212" t="s">
        <v>349</v>
      </c>
      <c r="F1156" s="212" t="s">
        <v>350</v>
      </c>
      <c r="G1156" s="212" t="s">
        <v>81</v>
      </c>
      <c r="H1156" s="212" t="s">
        <v>328</v>
      </c>
      <c r="I1156" s="213">
        <v>12102.82</v>
      </c>
      <c r="J1156" s="204"/>
      <c r="K1156" s="214" t="s">
        <v>296</v>
      </c>
      <c r="L1156" s="78"/>
      <c r="M1156" s="78"/>
      <c r="N1156" s="78"/>
      <c r="O1156" s="149"/>
    </row>
    <row r="1157" spans="1:15" x14ac:dyDescent="0.35">
      <c r="A1157" s="212" t="s">
        <v>992</v>
      </c>
      <c r="B1157" s="212" t="s">
        <v>993</v>
      </c>
      <c r="C1157" s="212" t="s">
        <v>709</v>
      </c>
      <c r="D1157" s="212" t="s">
        <v>710</v>
      </c>
      <c r="E1157" s="212" t="s">
        <v>349</v>
      </c>
      <c r="F1157" s="212" t="s">
        <v>350</v>
      </c>
      <c r="G1157" s="212" t="s">
        <v>717</v>
      </c>
      <c r="H1157" s="212" t="s">
        <v>718</v>
      </c>
      <c r="I1157" s="213">
        <v>10129.17</v>
      </c>
      <c r="J1157" s="204"/>
      <c r="K1157" s="214" t="s">
        <v>296</v>
      </c>
      <c r="L1157" s="78"/>
      <c r="M1157" s="78"/>
      <c r="N1157" s="78"/>
      <c r="O1157" s="149"/>
    </row>
    <row r="1158" spans="1:15" x14ac:dyDescent="0.35">
      <c r="A1158" s="212" t="s">
        <v>992</v>
      </c>
      <c r="B1158" s="212" t="s">
        <v>993</v>
      </c>
      <c r="C1158" s="212" t="s">
        <v>709</v>
      </c>
      <c r="D1158" s="212" t="s">
        <v>710</v>
      </c>
      <c r="E1158" s="212" t="s">
        <v>351</v>
      </c>
      <c r="F1158" s="212" t="s">
        <v>352</v>
      </c>
      <c r="G1158" s="212" t="s">
        <v>81</v>
      </c>
      <c r="H1158" s="212" t="s">
        <v>328</v>
      </c>
      <c r="I1158" s="213">
        <v>23.52</v>
      </c>
      <c r="J1158" s="204"/>
      <c r="K1158" s="214" t="s">
        <v>293</v>
      </c>
      <c r="L1158" s="78"/>
      <c r="M1158" s="78"/>
      <c r="N1158" s="78"/>
      <c r="O1158" s="149"/>
    </row>
    <row r="1159" spans="1:15" x14ac:dyDescent="0.35">
      <c r="A1159" s="212" t="s">
        <v>992</v>
      </c>
      <c r="B1159" s="212" t="s">
        <v>993</v>
      </c>
      <c r="C1159" s="212" t="s">
        <v>709</v>
      </c>
      <c r="D1159" s="212" t="s">
        <v>710</v>
      </c>
      <c r="E1159" s="212" t="s">
        <v>351</v>
      </c>
      <c r="F1159" s="212" t="s">
        <v>352</v>
      </c>
      <c r="G1159" s="212" t="s">
        <v>994</v>
      </c>
      <c r="H1159" s="212" t="s">
        <v>995</v>
      </c>
      <c r="I1159" s="213">
        <v>576.30999999999995</v>
      </c>
      <c r="J1159" s="204"/>
      <c r="K1159" s="214" t="s">
        <v>293</v>
      </c>
      <c r="L1159" s="78"/>
      <c r="M1159" s="78"/>
      <c r="N1159" s="78"/>
      <c r="O1159" s="149"/>
    </row>
    <row r="1160" spans="1:15" x14ac:dyDescent="0.35">
      <c r="A1160" s="212" t="s">
        <v>992</v>
      </c>
      <c r="B1160" s="212" t="s">
        <v>993</v>
      </c>
      <c r="C1160" s="212" t="s">
        <v>709</v>
      </c>
      <c r="D1160" s="212" t="s">
        <v>710</v>
      </c>
      <c r="E1160" s="212" t="s">
        <v>351</v>
      </c>
      <c r="F1160" s="212" t="s">
        <v>352</v>
      </c>
      <c r="G1160" s="212" t="s">
        <v>716</v>
      </c>
      <c r="H1160" s="212" t="s">
        <v>123</v>
      </c>
      <c r="I1160" s="213">
        <v>468.72</v>
      </c>
      <c r="J1160" s="204"/>
      <c r="K1160" s="214" t="s">
        <v>293</v>
      </c>
      <c r="L1160" s="78"/>
      <c r="M1160" s="78"/>
      <c r="N1160" s="78"/>
      <c r="O1160" s="149"/>
    </row>
    <row r="1161" spans="1:15" x14ac:dyDescent="0.35">
      <c r="A1161" s="212" t="s">
        <v>992</v>
      </c>
      <c r="B1161" s="212" t="s">
        <v>993</v>
      </c>
      <c r="C1161" s="212" t="s">
        <v>709</v>
      </c>
      <c r="D1161" s="212" t="s">
        <v>710</v>
      </c>
      <c r="E1161" s="212" t="s">
        <v>351</v>
      </c>
      <c r="F1161" s="212" t="s">
        <v>352</v>
      </c>
      <c r="G1161" s="212" t="s">
        <v>717</v>
      </c>
      <c r="H1161" s="212" t="s">
        <v>718</v>
      </c>
      <c r="I1161" s="213">
        <v>1004.4</v>
      </c>
      <c r="J1161" s="204"/>
      <c r="K1161" s="214" t="s">
        <v>293</v>
      </c>
      <c r="L1161" s="78"/>
      <c r="M1161" s="78"/>
      <c r="N1161" s="78"/>
      <c r="O1161" s="149"/>
    </row>
    <row r="1162" spans="1:15" x14ac:dyDescent="0.35">
      <c r="A1162" s="212" t="s">
        <v>992</v>
      </c>
      <c r="B1162" s="212" t="s">
        <v>993</v>
      </c>
      <c r="C1162" s="212" t="s">
        <v>709</v>
      </c>
      <c r="D1162" s="212" t="s">
        <v>710</v>
      </c>
      <c r="E1162" s="212" t="s">
        <v>351</v>
      </c>
      <c r="F1162" s="212" t="s">
        <v>352</v>
      </c>
      <c r="G1162" s="212" t="s">
        <v>990</v>
      </c>
      <c r="H1162" s="212" t="s">
        <v>991</v>
      </c>
      <c r="I1162" s="213">
        <v>736.56</v>
      </c>
      <c r="J1162" s="204"/>
      <c r="K1162" s="214" t="s">
        <v>293</v>
      </c>
      <c r="L1162" s="78"/>
      <c r="M1162" s="78"/>
      <c r="N1162" s="78"/>
      <c r="O1162" s="149"/>
    </row>
    <row r="1163" spans="1:15" x14ac:dyDescent="0.35">
      <c r="A1163" s="212" t="s">
        <v>992</v>
      </c>
      <c r="B1163" s="212" t="s">
        <v>993</v>
      </c>
      <c r="C1163" s="212" t="s">
        <v>709</v>
      </c>
      <c r="D1163" s="212" t="s">
        <v>710</v>
      </c>
      <c r="E1163" s="212" t="s">
        <v>353</v>
      </c>
      <c r="F1163" s="212" t="s">
        <v>354</v>
      </c>
      <c r="G1163" s="212" t="s">
        <v>81</v>
      </c>
      <c r="H1163" s="212" t="s">
        <v>328</v>
      </c>
      <c r="I1163" s="213">
        <v>-23.52</v>
      </c>
      <c r="J1163" s="204"/>
      <c r="K1163" s="214" t="s">
        <v>293</v>
      </c>
      <c r="L1163" s="78"/>
      <c r="M1163" s="78"/>
      <c r="N1163" s="78"/>
      <c r="O1163" s="149"/>
    </row>
    <row r="1164" spans="1:15" x14ac:dyDescent="0.35">
      <c r="A1164" s="212" t="s">
        <v>992</v>
      </c>
      <c r="B1164" s="212" t="s">
        <v>993</v>
      </c>
      <c r="C1164" s="212" t="s">
        <v>709</v>
      </c>
      <c r="D1164" s="212" t="s">
        <v>710</v>
      </c>
      <c r="E1164" s="212" t="s">
        <v>353</v>
      </c>
      <c r="F1164" s="212" t="s">
        <v>354</v>
      </c>
      <c r="G1164" s="212" t="s">
        <v>994</v>
      </c>
      <c r="H1164" s="212" t="s">
        <v>995</v>
      </c>
      <c r="I1164" s="213">
        <v>-576.30999999999995</v>
      </c>
      <c r="J1164" s="204"/>
      <c r="K1164" s="214" t="s">
        <v>293</v>
      </c>
      <c r="L1164" s="78"/>
      <c r="M1164" s="78"/>
      <c r="N1164" s="78"/>
      <c r="O1164" s="149"/>
    </row>
    <row r="1165" spans="1:15" x14ac:dyDescent="0.35">
      <c r="A1165" s="212" t="s">
        <v>992</v>
      </c>
      <c r="B1165" s="212" t="s">
        <v>993</v>
      </c>
      <c r="C1165" s="212" t="s">
        <v>709</v>
      </c>
      <c r="D1165" s="212" t="s">
        <v>710</v>
      </c>
      <c r="E1165" s="212" t="s">
        <v>353</v>
      </c>
      <c r="F1165" s="212" t="s">
        <v>354</v>
      </c>
      <c r="G1165" s="212" t="s">
        <v>716</v>
      </c>
      <c r="H1165" s="212" t="s">
        <v>123</v>
      </c>
      <c r="I1165" s="213">
        <v>-468.72</v>
      </c>
      <c r="J1165" s="204"/>
      <c r="K1165" s="214" t="s">
        <v>293</v>
      </c>
      <c r="L1165" s="78"/>
      <c r="M1165" s="78"/>
      <c r="N1165" s="78"/>
      <c r="O1165" s="149"/>
    </row>
    <row r="1166" spans="1:15" x14ac:dyDescent="0.35">
      <c r="A1166" s="212" t="s">
        <v>992</v>
      </c>
      <c r="B1166" s="212" t="s">
        <v>993</v>
      </c>
      <c r="C1166" s="212" t="s">
        <v>709</v>
      </c>
      <c r="D1166" s="212" t="s">
        <v>710</v>
      </c>
      <c r="E1166" s="212" t="s">
        <v>353</v>
      </c>
      <c r="F1166" s="212" t="s">
        <v>354</v>
      </c>
      <c r="G1166" s="212" t="s">
        <v>717</v>
      </c>
      <c r="H1166" s="212" t="s">
        <v>718</v>
      </c>
      <c r="I1166" s="213">
        <v>-1004.4</v>
      </c>
      <c r="J1166" s="204"/>
      <c r="K1166" s="214" t="s">
        <v>293</v>
      </c>
      <c r="L1166" s="78"/>
      <c r="M1166" s="78"/>
      <c r="N1166" s="78"/>
      <c r="O1166" s="149"/>
    </row>
    <row r="1167" spans="1:15" x14ac:dyDescent="0.35">
      <c r="A1167" s="212" t="s">
        <v>992</v>
      </c>
      <c r="B1167" s="212" t="s">
        <v>993</v>
      </c>
      <c r="C1167" s="212" t="s">
        <v>709</v>
      </c>
      <c r="D1167" s="212" t="s">
        <v>710</v>
      </c>
      <c r="E1167" s="212" t="s">
        <v>353</v>
      </c>
      <c r="F1167" s="212" t="s">
        <v>354</v>
      </c>
      <c r="G1167" s="212" t="s">
        <v>990</v>
      </c>
      <c r="H1167" s="212" t="s">
        <v>991</v>
      </c>
      <c r="I1167" s="213">
        <v>-736.56</v>
      </c>
      <c r="J1167" s="204"/>
      <c r="K1167" s="214" t="s">
        <v>293</v>
      </c>
      <c r="L1167" s="78"/>
      <c r="M1167" s="78"/>
      <c r="N1167" s="78"/>
      <c r="O1167" s="149"/>
    </row>
    <row r="1168" spans="1:15" x14ac:dyDescent="0.35">
      <c r="A1168" s="212" t="s">
        <v>992</v>
      </c>
      <c r="B1168" s="212" t="s">
        <v>993</v>
      </c>
      <c r="C1168" s="212" t="s">
        <v>709</v>
      </c>
      <c r="D1168" s="212" t="s">
        <v>710</v>
      </c>
      <c r="E1168" s="212" t="s">
        <v>355</v>
      </c>
      <c r="F1168" s="212" t="s">
        <v>356</v>
      </c>
      <c r="G1168" s="212" t="s">
        <v>81</v>
      </c>
      <c r="H1168" s="212" t="s">
        <v>328</v>
      </c>
      <c r="I1168" s="213">
        <v>-13783.93</v>
      </c>
      <c r="J1168" s="204"/>
      <c r="K1168" s="214" t="s">
        <v>301</v>
      </c>
      <c r="L1168" s="78"/>
      <c r="M1168" s="78"/>
      <c r="N1168" s="78"/>
      <c r="O1168" s="149"/>
    </row>
    <row r="1169" spans="1:15" x14ac:dyDescent="0.35">
      <c r="A1169" s="212" t="s">
        <v>992</v>
      </c>
      <c r="B1169" s="212" t="s">
        <v>993</v>
      </c>
      <c r="C1169" s="212" t="s">
        <v>709</v>
      </c>
      <c r="D1169" s="212" t="s">
        <v>710</v>
      </c>
      <c r="E1169" s="212" t="s">
        <v>355</v>
      </c>
      <c r="F1169" s="212" t="s">
        <v>356</v>
      </c>
      <c r="G1169" s="212" t="s">
        <v>994</v>
      </c>
      <c r="H1169" s="212" t="s">
        <v>995</v>
      </c>
      <c r="I1169" s="213">
        <v>81.25</v>
      </c>
      <c r="J1169" s="204"/>
      <c r="K1169" s="214" t="s">
        <v>301</v>
      </c>
      <c r="L1169" s="78"/>
      <c r="M1169" s="78"/>
      <c r="N1169" s="78"/>
      <c r="O1169" s="149"/>
    </row>
    <row r="1170" spans="1:15" x14ac:dyDescent="0.35">
      <c r="A1170" s="212" t="s">
        <v>992</v>
      </c>
      <c r="B1170" s="212" t="s">
        <v>993</v>
      </c>
      <c r="C1170" s="212" t="s">
        <v>709</v>
      </c>
      <c r="D1170" s="212" t="s">
        <v>710</v>
      </c>
      <c r="E1170" s="212" t="s">
        <v>355</v>
      </c>
      <c r="F1170" s="212" t="s">
        <v>356</v>
      </c>
      <c r="G1170" s="212" t="s">
        <v>716</v>
      </c>
      <c r="H1170" s="212" t="s">
        <v>123</v>
      </c>
      <c r="I1170" s="213">
        <v>66.08</v>
      </c>
      <c r="J1170" s="204"/>
      <c r="K1170" s="214" t="s">
        <v>301</v>
      </c>
      <c r="L1170" s="78"/>
      <c r="M1170" s="78"/>
      <c r="N1170" s="78"/>
      <c r="O1170" s="149"/>
    </row>
    <row r="1171" spans="1:15" x14ac:dyDescent="0.35">
      <c r="A1171" s="212" t="s">
        <v>992</v>
      </c>
      <c r="B1171" s="212" t="s">
        <v>993</v>
      </c>
      <c r="C1171" s="212" t="s">
        <v>709</v>
      </c>
      <c r="D1171" s="212" t="s">
        <v>710</v>
      </c>
      <c r="E1171" s="212" t="s">
        <v>355</v>
      </c>
      <c r="F1171" s="212" t="s">
        <v>356</v>
      </c>
      <c r="G1171" s="212" t="s">
        <v>717</v>
      </c>
      <c r="H1171" s="212" t="s">
        <v>718</v>
      </c>
      <c r="I1171" s="213">
        <v>1569.81</v>
      </c>
      <c r="J1171" s="204"/>
      <c r="K1171" s="214" t="s">
        <v>301</v>
      </c>
      <c r="L1171" s="78"/>
      <c r="M1171" s="78"/>
      <c r="N1171" s="78"/>
      <c r="O1171" s="149"/>
    </row>
    <row r="1172" spans="1:15" x14ac:dyDescent="0.35">
      <c r="A1172" s="212" t="s">
        <v>992</v>
      </c>
      <c r="B1172" s="212" t="s">
        <v>993</v>
      </c>
      <c r="C1172" s="212" t="s">
        <v>709</v>
      </c>
      <c r="D1172" s="212" t="s">
        <v>710</v>
      </c>
      <c r="E1172" s="212" t="s">
        <v>355</v>
      </c>
      <c r="F1172" s="212" t="s">
        <v>356</v>
      </c>
      <c r="G1172" s="212" t="s">
        <v>990</v>
      </c>
      <c r="H1172" s="212" t="s">
        <v>991</v>
      </c>
      <c r="I1172" s="213">
        <v>103.84</v>
      </c>
      <c r="J1172" s="204"/>
      <c r="K1172" s="214" t="s">
        <v>301</v>
      </c>
      <c r="L1172" s="78"/>
      <c r="M1172" s="78"/>
      <c r="N1172" s="78"/>
      <c r="O1172" s="149"/>
    </row>
    <row r="1173" spans="1:15" x14ac:dyDescent="0.35">
      <c r="A1173" s="212" t="s">
        <v>992</v>
      </c>
      <c r="B1173" s="212" t="s">
        <v>993</v>
      </c>
      <c r="C1173" s="212" t="s">
        <v>709</v>
      </c>
      <c r="D1173" s="212" t="s">
        <v>710</v>
      </c>
      <c r="E1173" s="212" t="s">
        <v>367</v>
      </c>
      <c r="F1173" s="212" t="s">
        <v>368</v>
      </c>
      <c r="G1173" s="212" t="s">
        <v>81</v>
      </c>
      <c r="H1173" s="212" t="s">
        <v>328</v>
      </c>
      <c r="I1173" s="213">
        <v>8943.14</v>
      </c>
      <c r="J1173" s="204"/>
      <c r="K1173" s="214" t="s">
        <v>292</v>
      </c>
      <c r="L1173" s="78"/>
      <c r="M1173" s="78"/>
      <c r="N1173" s="78"/>
      <c r="O1173" s="149"/>
    </row>
    <row r="1174" spans="1:15" x14ac:dyDescent="0.35">
      <c r="A1174" s="212" t="s">
        <v>992</v>
      </c>
      <c r="B1174" s="212" t="s">
        <v>993</v>
      </c>
      <c r="C1174" s="212" t="s">
        <v>709</v>
      </c>
      <c r="D1174" s="212" t="s">
        <v>710</v>
      </c>
      <c r="E1174" s="212" t="s">
        <v>359</v>
      </c>
      <c r="F1174" s="212" t="s">
        <v>360</v>
      </c>
      <c r="G1174" s="212" t="s">
        <v>81</v>
      </c>
      <c r="H1174" s="212" t="s">
        <v>328</v>
      </c>
      <c r="I1174" s="213">
        <v>2158</v>
      </c>
      <c r="J1174" s="204"/>
      <c r="K1174" s="214" t="s">
        <v>292</v>
      </c>
      <c r="L1174" s="78"/>
      <c r="M1174" s="78"/>
      <c r="N1174" s="78"/>
      <c r="O1174" s="149"/>
    </row>
    <row r="1175" spans="1:15" x14ac:dyDescent="0.35">
      <c r="A1175" s="212" t="s">
        <v>992</v>
      </c>
      <c r="B1175" s="212" t="s">
        <v>993</v>
      </c>
      <c r="C1175" s="212" t="s">
        <v>709</v>
      </c>
      <c r="D1175" s="212" t="s">
        <v>710</v>
      </c>
      <c r="E1175" s="212" t="s">
        <v>359</v>
      </c>
      <c r="F1175" s="212" t="s">
        <v>360</v>
      </c>
      <c r="G1175" s="212" t="s">
        <v>996</v>
      </c>
      <c r="H1175" s="212" t="s">
        <v>997</v>
      </c>
      <c r="I1175" s="213">
        <v>2129.94</v>
      </c>
      <c r="J1175" s="204"/>
      <c r="K1175" s="214" t="s">
        <v>292</v>
      </c>
      <c r="L1175" s="78"/>
      <c r="M1175" s="78"/>
      <c r="N1175" s="78"/>
      <c r="O1175" s="149"/>
    </row>
    <row r="1176" spans="1:15" x14ac:dyDescent="0.35">
      <c r="A1176" s="212" t="s">
        <v>992</v>
      </c>
      <c r="B1176" s="212" t="s">
        <v>993</v>
      </c>
      <c r="C1176" s="212" t="s">
        <v>709</v>
      </c>
      <c r="D1176" s="212" t="s">
        <v>710</v>
      </c>
      <c r="E1176" s="212" t="s">
        <v>359</v>
      </c>
      <c r="F1176" s="212" t="s">
        <v>360</v>
      </c>
      <c r="G1176" s="212" t="s">
        <v>717</v>
      </c>
      <c r="H1176" s="212" t="s">
        <v>718</v>
      </c>
      <c r="I1176" s="213">
        <v>227.01</v>
      </c>
      <c r="J1176" s="204"/>
      <c r="K1176" s="214" t="s">
        <v>292</v>
      </c>
      <c r="L1176" s="78"/>
      <c r="M1176" s="78"/>
      <c r="N1176" s="78"/>
      <c r="O1176" s="149"/>
    </row>
    <row r="1177" spans="1:15" x14ac:dyDescent="0.35">
      <c r="A1177" s="212" t="s">
        <v>992</v>
      </c>
      <c r="B1177" s="212" t="s">
        <v>993</v>
      </c>
      <c r="C1177" s="212" t="s">
        <v>709</v>
      </c>
      <c r="D1177" s="212" t="s">
        <v>710</v>
      </c>
      <c r="E1177" s="212" t="s">
        <v>312</v>
      </c>
      <c r="F1177" s="212" t="s">
        <v>313</v>
      </c>
      <c r="G1177" s="212" t="s">
        <v>996</v>
      </c>
      <c r="H1177" s="212" t="s">
        <v>997</v>
      </c>
      <c r="I1177" s="213">
        <v>30.86</v>
      </c>
      <c r="J1177" s="204"/>
      <c r="K1177" s="214" t="s">
        <v>306</v>
      </c>
      <c r="L1177" s="78"/>
      <c r="M1177" s="78"/>
      <c r="N1177" s="78"/>
      <c r="O1177" s="149"/>
    </row>
    <row r="1178" spans="1:15" x14ac:dyDescent="0.35">
      <c r="A1178" s="212" t="s">
        <v>992</v>
      </c>
      <c r="B1178" s="212" t="s">
        <v>993</v>
      </c>
      <c r="C1178" s="212" t="s">
        <v>709</v>
      </c>
      <c r="D1178" s="212" t="s">
        <v>710</v>
      </c>
      <c r="E1178" s="212" t="s">
        <v>512</v>
      </c>
      <c r="F1178" s="212" t="s">
        <v>513</v>
      </c>
      <c r="G1178" s="212" t="s">
        <v>81</v>
      </c>
      <c r="H1178" s="212" t="s">
        <v>328</v>
      </c>
      <c r="I1178" s="213">
        <v>-40868.75</v>
      </c>
      <c r="J1178" s="204"/>
      <c r="K1178" s="214" t="s">
        <v>316</v>
      </c>
      <c r="L1178" s="78"/>
      <c r="M1178" s="78"/>
      <c r="N1178" s="78"/>
      <c r="O1178" s="149"/>
    </row>
    <row r="1179" spans="1:15" x14ac:dyDescent="0.35">
      <c r="A1179" s="212" t="s">
        <v>992</v>
      </c>
      <c r="B1179" s="212" t="s">
        <v>993</v>
      </c>
      <c r="C1179" s="212" t="s">
        <v>709</v>
      </c>
      <c r="D1179" s="212" t="s">
        <v>710</v>
      </c>
      <c r="E1179" s="212" t="s">
        <v>456</v>
      </c>
      <c r="F1179" s="212" t="s">
        <v>457</v>
      </c>
      <c r="G1179" s="212" t="s">
        <v>81</v>
      </c>
      <c r="H1179" s="212" t="s">
        <v>328</v>
      </c>
      <c r="I1179" s="213">
        <v>-154078</v>
      </c>
      <c r="J1179" s="204"/>
      <c r="K1179" s="214" t="s">
        <v>311</v>
      </c>
      <c r="L1179" s="78"/>
      <c r="M1179" s="78"/>
      <c r="N1179" s="78"/>
      <c r="O1179" s="149"/>
    </row>
    <row r="1180" spans="1:15" x14ac:dyDescent="0.35">
      <c r="A1180" s="212" t="s">
        <v>992</v>
      </c>
      <c r="B1180" s="212" t="s">
        <v>993</v>
      </c>
      <c r="C1180" s="212" t="s">
        <v>709</v>
      </c>
      <c r="D1180" s="212" t="s">
        <v>710</v>
      </c>
      <c r="E1180" s="212" t="s">
        <v>456</v>
      </c>
      <c r="F1180" s="212" t="s">
        <v>457</v>
      </c>
      <c r="G1180" s="212" t="s">
        <v>994</v>
      </c>
      <c r="H1180" s="212" t="s">
        <v>995</v>
      </c>
      <c r="I1180" s="213">
        <v>-71222</v>
      </c>
      <c r="J1180" s="204"/>
      <c r="K1180" s="214" t="s">
        <v>311</v>
      </c>
      <c r="L1180" s="78"/>
      <c r="M1180" s="78"/>
      <c r="N1180" s="78"/>
      <c r="O1180" s="149"/>
    </row>
    <row r="1181" spans="1:15" x14ac:dyDescent="0.35">
      <c r="A1181" s="212" t="s">
        <v>992</v>
      </c>
      <c r="B1181" s="212" t="s">
        <v>993</v>
      </c>
      <c r="C1181" s="212" t="s">
        <v>709</v>
      </c>
      <c r="D1181" s="212" t="s">
        <v>710</v>
      </c>
      <c r="E1181" s="212" t="s">
        <v>320</v>
      </c>
      <c r="F1181" s="212" t="s">
        <v>313</v>
      </c>
      <c r="G1181" s="212" t="s">
        <v>996</v>
      </c>
      <c r="H1181" s="212" t="s">
        <v>997</v>
      </c>
      <c r="I1181" s="213">
        <v>-30.86</v>
      </c>
      <c r="J1181" s="204"/>
      <c r="K1181" s="214" t="s">
        <v>314</v>
      </c>
      <c r="L1181" s="78"/>
      <c r="M1181" s="78"/>
      <c r="N1181" s="78"/>
      <c r="O1181" s="149"/>
    </row>
    <row r="1182" spans="1:15" x14ac:dyDescent="0.35">
      <c r="A1182" s="212" t="s">
        <v>998</v>
      </c>
      <c r="B1182" s="212" t="s">
        <v>999</v>
      </c>
      <c r="C1182" s="212" t="s">
        <v>709</v>
      </c>
      <c r="D1182" s="212" t="s">
        <v>710</v>
      </c>
      <c r="E1182" s="212" t="s">
        <v>345</v>
      </c>
      <c r="F1182" s="212" t="s">
        <v>346</v>
      </c>
      <c r="G1182" s="212" t="s">
        <v>81</v>
      </c>
      <c r="H1182" s="212" t="s">
        <v>328</v>
      </c>
      <c r="I1182" s="213">
        <v>63919.89</v>
      </c>
      <c r="J1182" s="204"/>
      <c r="K1182" s="214" t="s">
        <v>293</v>
      </c>
      <c r="L1182" s="78"/>
      <c r="M1182" s="78"/>
      <c r="N1182" s="78"/>
      <c r="O1182" s="149"/>
    </row>
    <row r="1183" spans="1:15" x14ac:dyDescent="0.35">
      <c r="A1183" s="212" t="s">
        <v>998</v>
      </c>
      <c r="B1183" s="212" t="s">
        <v>999</v>
      </c>
      <c r="C1183" s="212" t="s">
        <v>709</v>
      </c>
      <c r="D1183" s="212" t="s">
        <v>710</v>
      </c>
      <c r="E1183" s="212" t="s">
        <v>349</v>
      </c>
      <c r="F1183" s="212" t="s">
        <v>350</v>
      </c>
      <c r="G1183" s="212" t="s">
        <v>81</v>
      </c>
      <c r="H1183" s="212" t="s">
        <v>328</v>
      </c>
      <c r="I1183" s="213">
        <v>6889.35</v>
      </c>
      <c r="J1183" s="204"/>
      <c r="K1183" s="214" t="s">
        <v>296</v>
      </c>
      <c r="L1183" s="78"/>
      <c r="M1183" s="78"/>
      <c r="N1183" s="78"/>
      <c r="O1183" s="149"/>
    </row>
    <row r="1184" spans="1:15" x14ac:dyDescent="0.35">
      <c r="A1184" s="212" t="s">
        <v>998</v>
      </c>
      <c r="B1184" s="212" t="s">
        <v>999</v>
      </c>
      <c r="C1184" s="212" t="s">
        <v>709</v>
      </c>
      <c r="D1184" s="212" t="s">
        <v>710</v>
      </c>
      <c r="E1184" s="212" t="s">
        <v>355</v>
      </c>
      <c r="F1184" s="212" t="s">
        <v>356</v>
      </c>
      <c r="G1184" s="212" t="s">
        <v>81</v>
      </c>
      <c r="H1184" s="212" t="s">
        <v>328</v>
      </c>
      <c r="I1184" s="213">
        <v>9984.08</v>
      </c>
      <c r="J1184" s="204"/>
      <c r="K1184" s="214" t="s">
        <v>301</v>
      </c>
      <c r="L1184" s="78"/>
      <c r="M1184" s="78"/>
      <c r="N1184" s="78"/>
      <c r="O1184" s="149"/>
    </row>
    <row r="1185" spans="1:15" x14ac:dyDescent="0.35">
      <c r="A1185" s="212" t="s">
        <v>998</v>
      </c>
      <c r="B1185" s="212" t="s">
        <v>999</v>
      </c>
      <c r="C1185" s="212" t="s">
        <v>709</v>
      </c>
      <c r="D1185" s="212" t="s">
        <v>710</v>
      </c>
      <c r="E1185" s="212" t="s">
        <v>401</v>
      </c>
      <c r="F1185" s="212" t="s">
        <v>402</v>
      </c>
      <c r="G1185" s="212" t="s">
        <v>81</v>
      </c>
      <c r="H1185" s="212" t="s">
        <v>328</v>
      </c>
      <c r="I1185" s="213">
        <v>-91.25</v>
      </c>
      <c r="J1185" s="204"/>
      <c r="K1185" s="214" t="s">
        <v>311</v>
      </c>
      <c r="L1185" s="78"/>
      <c r="M1185" s="78"/>
      <c r="N1185" s="78"/>
      <c r="O1185" s="149"/>
    </row>
    <row r="1186" spans="1:15" x14ac:dyDescent="0.35">
      <c r="A1186" s="212" t="s">
        <v>1000</v>
      </c>
      <c r="B1186" s="212" t="s">
        <v>1001</v>
      </c>
      <c r="C1186" s="212" t="s">
        <v>709</v>
      </c>
      <c r="D1186" s="212" t="s">
        <v>710</v>
      </c>
      <c r="E1186" s="212" t="s">
        <v>896</v>
      </c>
      <c r="F1186" s="212" t="s">
        <v>897</v>
      </c>
      <c r="G1186" s="212" t="s">
        <v>891</v>
      </c>
      <c r="H1186" s="212" t="s">
        <v>194</v>
      </c>
      <c r="I1186" s="213">
        <v>4125</v>
      </c>
      <c r="J1186" s="204"/>
      <c r="K1186" s="214" t="s">
        <v>293</v>
      </c>
      <c r="L1186" s="78"/>
      <c r="M1186" s="78"/>
      <c r="N1186" s="78"/>
      <c r="O1186" s="149"/>
    </row>
    <row r="1187" spans="1:15" x14ac:dyDescent="0.35">
      <c r="A1187" s="212" t="s">
        <v>1000</v>
      </c>
      <c r="B1187" s="212" t="s">
        <v>1001</v>
      </c>
      <c r="C1187" s="212" t="s">
        <v>709</v>
      </c>
      <c r="D1187" s="212" t="s">
        <v>710</v>
      </c>
      <c r="E1187" s="212" t="s">
        <v>367</v>
      </c>
      <c r="F1187" s="212" t="s">
        <v>368</v>
      </c>
      <c r="G1187" s="212" t="s">
        <v>81</v>
      </c>
      <c r="H1187" s="212" t="s">
        <v>328</v>
      </c>
      <c r="I1187" s="213">
        <v>5364</v>
      </c>
      <c r="J1187" s="204"/>
      <c r="K1187" s="214" t="s">
        <v>292</v>
      </c>
      <c r="L1187" s="78"/>
      <c r="M1187" s="78"/>
      <c r="N1187" s="78"/>
      <c r="O1187" s="149"/>
    </row>
    <row r="1188" spans="1:15" x14ac:dyDescent="0.35">
      <c r="A1188" s="212" t="s">
        <v>1000</v>
      </c>
      <c r="B1188" s="212" t="s">
        <v>1001</v>
      </c>
      <c r="C1188" s="212" t="s">
        <v>709</v>
      </c>
      <c r="D1188" s="212" t="s">
        <v>710</v>
      </c>
      <c r="E1188" s="212" t="s">
        <v>288</v>
      </c>
      <c r="F1188" s="212" t="s">
        <v>289</v>
      </c>
      <c r="G1188" s="212" t="s">
        <v>81</v>
      </c>
      <c r="H1188" s="212" t="s">
        <v>328</v>
      </c>
      <c r="I1188" s="213">
        <v>138</v>
      </c>
      <c r="J1188" s="204"/>
      <c r="K1188" s="214" t="s">
        <v>292</v>
      </c>
      <c r="L1188" s="78"/>
      <c r="M1188" s="78"/>
      <c r="N1188" s="78"/>
      <c r="O1188" s="149"/>
    </row>
    <row r="1189" spans="1:15" x14ac:dyDescent="0.35">
      <c r="A1189" s="212" t="s">
        <v>1000</v>
      </c>
      <c r="B1189" s="212" t="s">
        <v>1001</v>
      </c>
      <c r="C1189" s="212" t="s">
        <v>709</v>
      </c>
      <c r="D1189" s="212" t="s">
        <v>710</v>
      </c>
      <c r="E1189" s="212" t="s">
        <v>379</v>
      </c>
      <c r="F1189" s="212" t="s">
        <v>380</v>
      </c>
      <c r="G1189" s="212" t="s">
        <v>81</v>
      </c>
      <c r="H1189" s="212" t="s">
        <v>328</v>
      </c>
      <c r="I1189" s="213">
        <v>284.39999999999998</v>
      </c>
      <c r="J1189" s="204"/>
      <c r="K1189" s="214" t="s">
        <v>292</v>
      </c>
      <c r="L1189" s="78"/>
      <c r="M1189" s="78"/>
      <c r="N1189" s="78"/>
      <c r="O1189" s="149"/>
    </row>
    <row r="1190" spans="1:15" x14ac:dyDescent="0.35">
      <c r="A1190" s="212" t="s">
        <v>1000</v>
      </c>
      <c r="B1190" s="212" t="s">
        <v>1001</v>
      </c>
      <c r="C1190" s="212" t="s">
        <v>709</v>
      </c>
      <c r="D1190" s="212" t="s">
        <v>710</v>
      </c>
      <c r="E1190" s="212" t="s">
        <v>312</v>
      </c>
      <c r="F1190" s="212" t="s">
        <v>313</v>
      </c>
      <c r="G1190" s="212" t="s">
        <v>81</v>
      </c>
      <c r="H1190" s="212" t="s">
        <v>328</v>
      </c>
      <c r="I1190" s="213">
        <v>105.6</v>
      </c>
      <c r="J1190" s="204"/>
      <c r="K1190" s="214" t="s">
        <v>306</v>
      </c>
      <c r="L1190" s="78"/>
      <c r="M1190" s="78"/>
      <c r="N1190" s="78"/>
      <c r="O1190" s="149"/>
    </row>
    <row r="1191" spans="1:15" x14ac:dyDescent="0.35">
      <c r="A1191" s="212" t="s">
        <v>1000</v>
      </c>
      <c r="B1191" s="212" t="s">
        <v>1001</v>
      </c>
      <c r="C1191" s="212" t="s">
        <v>709</v>
      </c>
      <c r="D1191" s="212" t="s">
        <v>710</v>
      </c>
      <c r="E1191" s="212" t="s">
        <v>320</v>
      </c>
      <c r="F1191" s="212" t="s">
        <v>313</v>
      </c>
      <c r="G1191" s="212" t="s">
        <v>81</v>
      </c>
      <c r="H1191" s="212" t="s">
        <v>328</v>
      </c>
      <c r="I1191" s="213">
        <v>-105.6</v>
      </c>
      <c r="J1191" s="204"/>
      <c r="K1191" s="214" t="s">
        <v>314</v>
      </c>
      <c r="L1191" s="78"/>
      <c r="M1191" s="78"/>
      <c r="N1191" s="78"/>
      <c r="O1191" s="149"/>
    </row>
    <row r="1192" spans="1:15" x14ac:dyDescent="0.35">
      <c r="A1192" s="212" t="s">
        <v>1002</v>
      </c>
      <c r="B1192" s="212" t="s">
        <v>1003</v>
      </c>
      <c r="C1192" s="212" t="s">
        <v>709</v>
      </c>
      <c r="D1192" s="212" t="s">
        <v>710</v>
      </c>
      <c r="E1192" s="212" t="s">
        <v>379</v>
      </c>
      <c r="F1192" s="212" t="s">
        <v>380</v>
      </c>
      <c r="G1192" s="212" t="s">
        <v>81</v>
      </c>
      <c r="H1192" s="212" t="s">
        <v>328</v>
      </c>
      <c r="I1192" s="213">
        <v>4375</v>
      </c>
      <c r="J1192" s="204"/>
      <c r="K1192" s="214" t="s">
        <v>292</v>
      </c>
      <c r="L1192" s="78"/>
      <c r="M1192" s="78"/>
      <c r="N1192" s="78"/>
      <c r="O1192" s="149"/>
    </row>
    <row r="1193" spans="1:15" x14ac:dyDescent="0.35">
      <c r="A1193" s="212" t="s">
        <v>1002</v>
      </c>
      <c r="B1193" s="212" t="s">
        <v>1003</v>
      </c>
      <c r="C1193" s="212" t="s">
        <v>709</v>
      </c>
      <c r="D1193" s="212" t="s">
        <v>710</v>
      </c>
      <c r="E1193" s="212" t="s">
        <v>468</v>
      </c>
      <c r="F1193" s="212" t="s">
        <v>469</v>
      </c>
      <c r="G1193" s="212" t="s">
        <v>888</v>
      </c>
      <c r="H1193" s="212" t="s">
        <v>208</v>
      </c>
      <c r="I1193" s="213">
        <v>116558.05</v>
      </c>
      <c r="J1193" s="204"/>
      <c r="K1193" s="214" t="s">
        <v>292</v>
      </c>
      <c r="L1193" s="78"/>
      <c r="M1193" s="78"/>
      <c r="N1193" s="78"/>
      <c r="O1193" s="149"/>
    </row>
    <row r="1194" spans="1:15" x14ac:dyDescent="0.35">
      <c r="A1194" s="212" t="s">
        <v>1002</v>
      </c>
      <c r="B1194" s="212" t="s">
        <v>1003</v>
      </c>
      <c r="C1194" s="212" t="s">
        <v>709</v>
      </c>
      <c r="D1194" s="212" t="s">
        <v>710</v>
      </c>
      <c r="E1194" s="212" t="s">
        <v>470</v>
      </c>
      <c r="F1194" s="212" t="s">
        <v>471</v>
      </c>
      <c r="G1194" s="212" t="s">
        <v>888</v>
      </c>
      <c r="H1194" s="212" t="s">
        <v>208</v>
      </c>
      <c r="I1194" s="213">
        <v>12500</v>
      </c>
      <c r="J1194" s="204"/>
      <c r="K1194" s="214" t="s">
        <v>292</v>
      </c>
      <c r="L1194" s="78"/>
      <c r="M1194" s="78"/>
      <c r="N1194" s="78"/>
      <c r="O1194" s="149"/>
    </row>
    <row r="1195" spans="1:15" x14ac:dyDescent="0.35">
      <c r="A1195" s="212" t="s">
        <v>1002</v>
      </c>
      <c r="B1195" s="212" t="s">
        <v>1003</v>
      </c>
      <c r="C1195" s="212" t="s">
        <v>709</v>
      </c>
      <c r="D1195" s="212" t="s">
        <v>710</v>
      </c>
      <c r="E1195" s="212" t="s">
        <v>312</v>
      </c>
      <c r="F1195" s="212" t="s">
        <v>313</v>
      </c>
      <c r="G1195" s="212" t="s">
        <v>81</v>
      </c>
      <c r="H1195" s="212" t="s">
        <v>328</v>
      </c>
      <c r="I1195" s="213">
        <v>1093.75</v>
      </c>
      <c r="J1195" s="204"/>
      <c r="K1195" s="214" t="s">
        <v>306</v>
      </c>
      <c r="L1195" s="78"/>
      <c r="M1195" s="78"/>
      <c r="N1195" s="78"/>
      <c r="O1195" s="149"/>
    </row>
    <row r="1196" spans="1:15" x14ac:dyDescent="0.35">
      <c r="A1196" s="212" t="s">
        <v>1002</v>
      </c>
      <c r="B1196" s="212" t="s">
        <v>1003</v>
      </c>
      <c r="C1196" s="212" t="s">
        <v>709</v>
      </c>
      <c r="D1196" s="212" t="s">
        <v>710</v>
      </c>
      <c r="E1196" s="212" t="s">
        <v>312</v>
      </c>
      <c r="F1196" s="212" t="s">
        <v>313</v>
      </c>
      <c r="G1196" s="212" t="s">
        <v>888</v>
      </c>
      <c r="H1196" s="212" t="s">
        <v>208</v>
      </c>
      <c r="I1196" s="213">
        <v>32264.51</v>
      </c>
      <c r="J1196" s="204"/>
      <c r="K1196" s="214" t="s">
        <v>306</v>
      </c>
      <c r="L1196" s="78"/>
      <c r="M1196" s="78"/>
      <c r="N1196" s="78"/>
      <c r="O1196" s="149"/>
    </row>
    <row r="1197" spans="1:15" x14ac:dyDescent="0.35">
      <c r="A1197" s="212" t="s">
        <v>1002</v>
      </c>
      <c r="B1197" s="212" t="s">
        <v>1003</v>
      </c>
      <c r="C1197" s="212" t="s">
        <v>709</v>
      </c>
      <c r="D1197" s="212" t="s">
        <v>710</v>
      </c>
      <c r="E1197" s="212" t="s">
        <v>320</v>
      </c>
      <c r="F1197" s="212" t="s">
        <v>313</v>
      </c>
      <c r="G1197" s="212" t="s">
        <v>81</v>
      </c>
      <c r="H1197" s="212" t="s">
        <v>328</v>
      </c>
      <c r="I1197" s="213">
        <v>-1093.75</v>
      </c>
      <c r="J1197" s="204"/>
      <c r="K1197" s="214" t="s">
        <v>314</v>
      </c>
      <c r="L1197" s="78"/>
      <c r="M1197" s="78"/>
      <c r="N1197" s="78"/>
      <c r="O1197" s="149"/>
    </row>
    <row r="1198" spans="1:15" x14ac:dyDescent="0.35">
      <c r="A1198" s="212" t="s">
        <v>1002</v>
      </c>
      <c r="B1198" s="212" t="s">
        <v>1003</v>
      </c>
      <c r="C1198" s="212" t="s">
        <v>709</v>
      </c>
      <c r="D1198" s="212" t="s">
        <v>710</v>
      </c>
      <c r="E1198" s="212" t="s">
        <v>320</v>
      </c>
      <c r="F1198" s="212" t="s">
        <v>313</v>
      </c>
      <c r="G1198" s="212" t="s">
        <v>888</v>
      </c>
      <c r="H1198" s="212" t="s">
        <v>208</v>
      </c>
      <c r="I1198" s="213">
        <v>-32264.51</v>
      </c>
      <c r="J1198" s="204"/>
      <c r="K1198" s="214" t="s">
        <v>314</v>
      </c>
      <c r="L1198" s="78"/>
      <c r="M1198" s="78"/>
      <c r="N1198" s="78"/>
      <c r="O1198" s="149"/>
    </row>
    <row r="1199" spans="1:15" x14ac:dyDescent="0.35">
      <c r="A1199" s="212" t="s">
        <v>1004</v>
      </c>
      <c r="B1199" s="212" t="s">
        <v>1005</v>
      </c>
      <c r="C1199" s="212" t="s">
        <v>709</v>
      </c>
      <c r="D1199" s="212" t="s">
        <v>710</v>
      </c>
      <c r="E1199" s="212" t="s">
        <v>345</v>
      </c>
      <c r="F1199" s="212" t="s">
        <v>346</v>
      </c>
      <c r="G1199" s="212" t="s">
        <v>81</v>
      </c>
      <c r="H1199" s="212" t="s">
        <v>328</v>
      </c>
      <c r="I1199" s="213">
        <v>63242.49</v>
      </c>
      <c r="J1199" s="204"/>
      <c r="K1199" s="214" t="s">
        <v>293</v>
      </c>
      <c r="L1199" s="78"/>
      <c r="M1199" s="78"/>
      <c r="N1199" s="78"/>
      <c r="O1199" s="149"/>
    </row>
    <row r="1200" spans="1:15" x14ac:dyDescent="0.35">
      <c r="A1200" s="212" t="s">
        <v>1004</v>
      </c>
      <c r="B1200" s="212" t="s">
        <v>1005</v>
      </c>
      <c r="C1200" s="212" t="s">
        <v>709</v>
      </c>
      <c r="D1200" s="212" t="s">
        <v>710</v>
      </c>
      <c r="E1200" s="212" t="s">
        <v>349</v>
      </c>
      <c r="F1200" s="212" t="s">
        <v>350</v>
      </c>
      <c r="G1200" s="212" t="s">
        <v>81</v>
      </c>
      <c r="H1200" s="212" t="s">
        <v>328</v>
      </c>
      <c r="I1200" s="213">
        <v>8953.7199999999993</v>
      </c>
      <c r="J1200" s="204"/>
      <c r="K1200" s="214" t="s">
        <v>296</v>
      </c>
      <c r="L1200" s="78"/>
      <c r="M1200" s="78"/>
      <c r="N1200" s="78"/>
      <c r="O1200" s="149"/>
    </row>
    <row r="1201" spans="1:15" x14ac:dyDescent="0.35">
      <c r="A1201" s="212" t="s">
        <v>1004</v>
      </c>
      <c r="B1201" s="212" t="s">
        <v>1005</v>
      </c>
      <c r="C1201" s="212" t="s">
        <v>709</v>
      </c>
      <c r="D1201" s="212" t="s">
        <v>710</v>
      </c>
      <c r="E1201" s="212" t="s">
        <v>355</v>
      </c>
      <c r="F1201" s="212" t="s">
        <v>356</v>
      </c>
      <c r="G1201" s="212" t="s">
        <v>81</v>
      </c>
      <c r="H1201" s="212" t="s">
        <v>328</v>
      </c>
      <c r="I1201" s="213">
        <v>10179.64</v>
      </c>
      <c r="J1201" s="204"/>
      <c r="K1201" s="214" t="s">
        <v>301</v>
      </c>
      <c r="L1201" s="78"/>
      <c r="M1201" s="78"/>
      <c r="N1201" s="78"/>
      <c r="O1201" s="149"/>
    </row>
    <row r="1202" spans="1:15" x14ac:dyDescent="0.35">
      <c r="A1202" s="212" t="s">
        <v>1006</v>
      </c>
      <c r="B1202" s="212" t="s">
        <v>1007</v>
      </c>
      <c r="C1202" s="212" t="s">
        <v>709</v>
      </c>
      <c r="D1202" s="212" t="s">
        <v>710</v>
      </c>
      <c r="E1202" s="212" t="s">
        <v>345</v>
      </c>
      <c r="F1202" s="212" t="s">
        <v>346</v>
      </c>
      <c r="G1202" s="212" t="s">
        <v>81</v>
      </c>
      <c r="H1202" s="212" t="s">
        <v>328</v>
      </c>
      <c r="I1202" s="213">
        <v>905514.09</v>
      </c>
      <c r="J1202" s="204"/>
      <c r="K1202" s="214" t="s">
        <v>293</v>
      </c>
      <c r="L1202" s="78"/>
      <c r="M1202" s="78"/>
      <c r="N1202" s="78"/>
      <c r="O1202" s="149"/>
    </row>
    <row r="1203" spans="1:15" x14ac:dyDescent="0.35">
      <c r="A1203" s="212" t="s">
        <v>1006</v>
      </c>
      <c r="B1203" s="212" t="s">
        <v>1007</v>
      </c>
      <c r="C1203" s="212" t="s">
        <v>709</v>
      </c>
      <c r="D1203" s="212" t="s">
        <v>710</v>
      </c>
      <c r="E1203" s="212" t="s">
        <v>654</v>
      </c>
      <c r="F1203" s="212" t="s">
        <v>655</v>
      </c>
      <c r="G1203" s="212" t="s">
        <v>81</v>
      </c>
      <c r="H1203" s="212" t="s">
        <v>328</v>
      </c>
      <c r="I1203" s="213">
        <v>68600</v>
      </c>
      <c r="J1203" s="204"/>
      <c r="K1203" s="214" t="s">
        <v>293</v>
      </c>
      <c r="L1203" s="78"/>
      <c r="M1203" s="78"/>
      <c r="N1203" s="78"/>
      <c r="O1203" s="149"/>
    </row>
    <row r="1204" spans="1:15" x14ac:dyDescent="0.35">
      <c r="A1204" s="212" t="s">
        <v>1006</v>
      </c>
      <c r="B1204" s="212" t="s">
        <v>1007</v>
      </c>
      <c r="C1204" s="212" t="s">
        <v>709</v>
      </c>
      <c r="D1204" s="212" t="s">
        <v>710</v>
      </c>
      <c r="E1204" s="212" t="s">
        <v>968</v>
      </c>
      <c r="F1204" s="212" t="s">
        <v>969</v>
      </c>
      <c r="G1204" s="212" t="s">
        <v>81</v>
      </c>
      <c r="H1204" s="212" t="s">
        <v>328</v>
      </c>
      <c r="I1204" s="213">
        <v>5785.23</v>
      </c>
      <c r="J1204" s="204"/>
      <c r="K1204" s="214" t="s">
        <v>293</v>
      </c>
      <c r="L1204" s="78"/>
      <c r="M1204" s="78"/>
      <c r="N1204" s="78"/>
      <c r="O1204" s="149"/>
    </row>
    <row r="1205" spans="1:15" x14ac:dyDescent="0.35">
      <c r="A1205" s="212" t="s">
        <v>1006</v>
      </c>
      <c r="B1205" s="212" t="s">
        <v>1007</v>
      </c>
      <c r="C1205" s="212" t="s">
        <v>709</v>
      </c>
      <c r="D1205" s="212" t="s">
        <v>710</v>
      </c>
      <c r="E1205" s="212" t="s">
        <v>488</v>
      </c>
      <c r="F1205" s="212" t="s">
        <v>489</v>
      </c>
      <c r="G1205" s="212" t="s">
        <v>81</v>
      </c>
      <c r="H1205" s="212" t="s">
        <v>328</v>
      </c>
      <c r="I1205" s="213">
        <v>26863.46</v>
      </c>
      <c r="J1205" s="204"/>
      <c r="K1205" s="214" t="s">
        <v>293</v>
      </c>
      <c r="L1205" s="78"/>
      <c r="M1205" s="78"/>
      <c r="N1205" s="78"/>
      <c r="O1205" s="149"/>
    </row>
    <row r="1206" spans="1:15" x14ac:dyDescent="0.35">
      <c r="A1206" s="212" t="s">
        <v>1006</v>
      </c>
      <c r="B1206" s="212" t="s">
        <v>1007</v>
      </c>
      <c r="C1206" s="212" t="s">
        <v>709</v>
      </c>
      <c r="D1206" s="212" t="s">
        <v>710</v>
      </c>
      <c r="E1206" s="212" t="s">
        <v>444</v>
      </c>
      <c r="F1206" s="212" t="s">
        <v>445</v>
      </c>
      <c r="G1206" s="212" t="s">
        <v>81</v>
      </c>
      <c r="H1206" s="212" t="s">
        <v>328</v>
      </c>
      <c r="I1206" s="213">
        <v>256862.59</v>
      </c>
      <c r="J1206" s="204"/>
      <c r="K1206" s="214" t="s">
        <v>293</v>
      </c>
      <c r="L1206" s="78"/>
      <c r="M1206" s="78"/>
      <c r="N1206" s="78"/>
      <c r="O1206" s="149"/>
    </row>
    <row r="1207" spans="1:15" x14ac:dyDescent="0.35">
      <c r="A1207" s="212" t="s">
        <v>1006</v>
      </c>
      <c r="B1207" s="212" t="s">
        <v>1007</v>
      </c>
      <c r="C1207" s="212" t="s">
        <v>709</v>
      </c>
      <c r="D1207" s="212" t="s">
        <v>710</v>
      </c>
      <c r="E1207" s="212" t="s">
        <v>347</v>
      </c>
      <c r="F1207" s="212" t="s">
        <v>348</v>
      </c>
      <c r="G1207" s="212" t="s">
        <v>81</v>
      </c>
      <c r="H1207" s="212" t="s">
        <v>328</v>
      </c>
      <c r="I1207" s="213">
        <v>10274.299999999999</v>
      </c>
      <c r="J1207" s="204"/>
      <c r="K1207" s="214" t="s">
        <v>293</v>
      </c>
      <c r="L1207" s="78"/>
      <c r="M1207" s="78"/>
      <c r="N1207" s="78"/>
      <c r="O1207" s="149"/>
    </row>
    <row r="1208" spans="1:15" x14ac:dyDescent="0.35">
      <c r="A1208" s="212" t="s">
        <v>1006</v>
      </c>
      <c r="B1208" s="212" t="s">
        <v>1007</v>
      </c>
      <c r="C1208" s="212" t="s">
        <v>709</v>
      </c>
      <c r="D1208" s="212" t="s">
        <v>710</v>
      </c>
      <c r="E1208" s="212" t="s">
        <v>446</v>
      </c>
      <c r="F1208" s="212" t="s">
        <v>447</v>
      </c>
      <c r="G1208" s="212" t="s">
        <v>81</v>
      </c>
      <c r="H1208" s="212" t="s">
        <v>328</v>
      </c>
      <c r="I1208" s="213">
        <v>17000</v>
      </c>
      <c r="J1208" s="204"/>
      <c r="K1208" s="214" t="s">
        <v>293</v>
      </c>
      <c r="L1208" s="78"/>
      <c r="M1208" s="78"/>
      <c r="N1208" s="78"/>
      <c r="O1208" s="149"/>
    </row>
    <row r="1209" spans="1:15" x14ac:dyDescent="0.35">
      <c r="A1209" s="212" t="s">
        <v>1006</v>
      </c>
      <c r="B1209" s="212" t="s">
        <v>1007</v>
      </c>
      <c r="C1209" s="212" t="s">
        <v>709</v>
      </c>
      <c r="D1209" s="212" t="s">
        <v>710</v>
      </c>
      <c r="E1209" s="212" t="s">
        <v>982</v>
      </c>
      <c r="F1209" s="212" t="s">
        <v>983</v>
      </c>
      <c r="G1209" s="212" t="s">
        <v>81</v>
      </c>
      <c r="H1209" s="212" t="s">
        <v>328</v>
      </c>
      <c r="I1209" s="213">
        <v>269243.62</v>
      </c>
      <c r="J1209" s="204"/>
      <c r="K1209" s="214" t="s">
        <v>293</v>
      </c>
      <c r="L1209" s="78"/>
      <c r="M1209" s="78"/>
      <c r="N1209" s="78"/>
      <c r="O1209" s="149"/>
    </row>
    <row r="1210" spans="1:15" x14ac:dyDescent="0.35">
      <c r="A1210" s="212" t="s">
        <v>1006</v>
      </c>
      <c r="B1210" s="212" t="s">
        <v>1007</v>
      </c>
      <c r="C1210" s="212" t="s">
        <v>709</v>
      </c>
      <c r="D1210" s="212" t="s">
        <v>710</v>
      </c>
      <c r="E1210" s="212" t="s">
        <v>349</v>
      </c>
      <c r="F1210" s="212" t="s">
        <v>350</v>
      </c>
      <c r="G1210" s="212" t="s">
        <v>81</v>
      </c>
      <c r="H1210" s="212" t="s">
        <v>328</v>
      </c>
      <c r="I1210" s="213">
        <v>165192.54999999999</v>
      </c>
      <c r="J1210" s="204"/>
      <c r="K1210" s="214" t="s">
        <v>296</v>
      </c>
      <c r="L1210" s="78"/>
      <c r="M1210" s="78"/>
      <c r="N1210" s="78"/>
      <c r="O1210" s="149"/>
    </row>
    <row r="1211" spans="1:15" x14ac:dyDescent="0.35">
      <c r="A1211" s="212" t="s">
        <v>1006</v>
      </c>
      <c r="B1211" s="212" t="s">
        <v>1007</v>
      </c>
      <c r="C1211" s="212" t="s">
        <v>709</v>
      </c>
      <c r="D1211" s="212" t="s">
        <v>710</v>
      </c>
      <c r="E1211" s="212" t="s">
        <v>351</v>
      </c>
      <c r="F1211" s="212" t="s">
        <v>352</v>
      </c>
      <c r="G1211" s="212" t="s">
        <v>81</v>
      </c>
      <c r="H1211" s="212" t="s">
        <v>328</v>
      </c>
      <c r="I1211" s="213">
        <v>1588.66</v>
      </c>
      <c r="J1211" s="204"/>
      <c r="K1211" s="214" t="s">
        <v>293</v>
      </c>
      <c r="L1211" s="78"/>
      <c r="M1211" s="78"/>
      <c r="N1211" s="78"/>
      <c r="O1211" s="149"/>
    </row>
    <row r="1212" spans="1:15" x14ac:dyDescent="0.35">
      <c r="A1212" s="212" t="s">
        <v>1006</v>
      </c>
      <c r="B1212" s="212" t="s">
        <v>1007</v>
      </c>
      <c r="C1212" s="212" t="s">
        <v>709</v>
      </c>
      <c r="D1212" s="212" t="s">
        <v>710</v>
      </c>
      <c r="E1212" s="212" t="s">
        <v>353</v>
      </c>
      <c r="F1212" s="212" t="s">
        <v>354</v>
      </c>
      <c r="G1212" s="212" t="s">
        <v>81</v>
      </c>
      <c r="H1212" s="212" t="s">
        <v>328</v>
      </c>
      <c r="I1212" s="213">
        <v>-1588.66</v>
      </c>
      <c r="J1212" s="204"/>
      <c r="K1212" s="214" t="s">
        <v>293</v>
      </c>
      <c r="L1212" s="78"/>
      <c r="M1212" s="78"/>
      <c r="N1212" s="78"/>
      <c r="O1212" s="149"/>
    </row>
    <row r="1213" spans="1:15" x14ac:dyDescent="0.35">
      <c r="A1213" s="212" t="s">
        <v>1006</v>
      </c>
      <c r="B1213" s="212" t="s">
        <v>1007</v>
      </c>
      <c r="C1213" s="212" t="s">
        <v>709</v>
      </c>
      <c r="D1213" s="212" t="s">
        <v>710</v>
      </c>
      <c r="E1213" s="212" t="s">
        <v>355</v>
      </c>
      <c r="F1213" s="212" t="s">
        <v>356</v>
      </c>
      <c r="G1213" s="212" t="s">
        <v>81</v>
      </c>
      <c r="H1213" s="212" t="s">
        <v>328</v>
      </c>
      <c r="I1213" s="213">
        <v>243496.47</v>
      </c>
      <c r="J1213" s="204"/>
      <c r="K1213" s="214" t="s">
        <v>301</v>
      </c>
      <c r="L1213" s="78"/>
      <c r="M1213" s="78"/>
      <c r="N1213" s="78"/>
      <c r="O1213" s="149"/>
    </row>
    <row r="1214" spans="1:15" x14ac:dyDescent="0.35">
      <c r="A1214" s="212" t="s">
        <v>1006</v>
      </c>
      <c r="B1214" s="212" t="s">
        <v>1007</v>
      </c>
      <c r="C1214" s="212" t="s">
        <v>709</v>
      </c>
      <c r="D1214" s="212" t="s">
        <v>710</v>
      </c>
      <c r="E1214" s="212" t="s">
        <v>415</v>
      </c>
      <c r="F1214" s="212" t="s">
        <v>416</v>
      </c>
      <c r="G1214" s="212" t="s">
        <v>81</v>
      </c>
      <c r="H1214" s="212" t="s">
        <v>328</v>
      </c>
      <c r="I1214" s="213">
        <v>239.76</v>
      </c>
      <c r="J1214" s="204"/>
      <c r="K1214" s="214" t="s">
        <v>292</v>
      </c>
      <c r="L1214" s="78"/>
      <c r="M1214" s="78"/>
      <c r="N1214" s="78"/>
      <c r="O1214" s="149"/>
    </row>
    <row r="1215" spans="1:15" x14ac:dyDescent="0.35">
      <c r="A1215" s="212" t="s">
        <v>1006</v>
      </c>
      <c r="B1215" s="212" t="s">
        <v>1007</v>
      </c>
      <c r="C1215" s="212" t="s">
        <v>709</v>
      </c>
      <c r="D1215" s="212" t="s">
        <v>710</v>
      </c>
      <c r="E1215" s="212" t="s">
        <v>367</v>
      </c>
      <c r="F1215" s="212" t="s">
        <v>368</v>
      </c>
      <c r="G1215" s="212" t="s">
        <v>81</v>
      </c>
      <c r="H1215" s="212" t="s">
        <v>328</v>
      </c>
      <c r="I1215" s="213">
        <v>32677.63</v>
      </c>
      <c r="J1215" s="204"/>
      <c r="K1215" s="214" t="s">
        <v>292</v>
      </c>
      <c r="L1215" s="78"/>
      <c r="M1215" s="78"/>
      <c r="N1215" s="78"/>
      <c r="O1215" s="149"/>
    </row>
    <row r="1216" spans="1:15" x14ac:dyDescent="0.35">
      <c r="A1216" s="212" t="s">
        <v>1006</v>
      </c>
      <c r="B1216" s="212" t="s">
        <v>1007</v>
      </c>
      <c r="C1216" s="212" t="s">
        <v>709</v>
      </c>
      <c r="D1216" s="212" t="s">
        <v>710</v>
      </c>
      <c r="E1216" s="212" t="s">
        <v>373</v>
      </c>
      <c r="F1216" s="212" t="s">
        <v>374</v>
      </c>
      <c r="G1216" s="212" t="s">
        <v>81</v>
      </c>
      <c r="H1216" s="212" t="s">
        <v>328</v>
      </c>
      <c r="I1216" s="213">
        <v>2822.04</v>
      </c>
      <c r="J1216" s="204"/>
      <c r="K1216" s="214" t="s">
        <v>292</v>
      </c>
      <c r="L1216" s="78"/>
      <c r="M1216" s="78"/>
      <c r="N1216" s="78"/>
      <c r="O1216" s="149"/>
    </row>
    <row r="1217" spans="1:15" x14ac:dyDescent="0.35">
      <c r="A1217" s="212" t="s">
        <v>1006</v>
      </c>
      <c r="B1217" s="212" t="s">
        <v>1007</v>
      </c>
      <c r="C1217" s="212" t="s">
        <v>709</v>
      </c>
      <c r="D1217" s="212" t="s">
        <v>710</v>
      </c>
      <c r="E1217" s="212" t="s">
        <v>375</v>
      </c>
      <c r="F1217" s="212" t="s">
        <v>376</v>
      </c>
      <c r="G1217" s="212" t="s">
        <v>81</v>
      </c>
      <c r="H1217" s="212" t="s">
        <v>328</v>
      </c>
      <c r="I1217" s="213">
        <v>15655.05</v>
      </c>
      <c r="J1217" s="204"/>
      <c r="K1217" s="214" t="s">
        <v>292</v>
      </c>
      <c r="L1217" s="78"/>
      <c r="M1217" s="78"/>
      <c r="N1217" s="78"/>
      <c r="O1217" s="149"/>
    </row>
    <row r="1218" spans="1:15" x14ac:dyDescent="0.35">
      <c r="A1218" s="212" t="s">
        <v>1006</v>
      </c>
      <c r="B1218" s="212" t="s">
        <v>1007</v>
      </c>
      <c r="C1218" s="212" t="s">
        <v>709</v>
      </c>
      <c r="D1218" s="212" t="s">
        <v>710</v>
      </c>
      <c r="E1218" s="212" t="s">
        <v>375</v>
      </c>
      <c r="F1218" s="212" t="s">
        <v>376</v>
      </c>
      <c r="G1218" s="212" t="s">
        <v>528</v>
      </c>
      <c r="H1218" s="212" t="s">
        <v>529</v>
      </c>
      <c r="I1218" s="213">
        <v>222.75</v>
      </c>
      <c r="J1218" s="204"/>
      <c r="K1218" s="214" t="s">
        <v>292</v>
      </c>
      <c r="L1218" s="78"/>
      <c r="M1218" s="78"/>
      <c r="N1218" s="78"/>
      <c r="O1218" s="149"/>
    </row>
    <row r="1219" spans="1:15" x14ac:dyDescent="0.35">
      <c r="A1219" s="212" t="s">
        <v>1006</v>
      </c>
      <c r="B1219" s="212" t="s">
        <v>1007</v>
      </c>
      <c r="C1219" s="212" t="s">
        <v>709</v>
      </c>
      <c r="D1219" s="212" t="s">
        <v>710</v>
      </c>
      <c r="E1219" s="212" t="s">
        <v>375</v>
      </c>
      <c r="F1219" s="212" t="s">
        <v>376</v>
      </c>
      <c r="G1219" s="212" t="s">
        <v>948</v>
      </c>
      <c r="H1219" s="212" t="s">
        <v>949</v>
      </c>
      <c r="I1219" s="213">
        <v>19554.400000000001</v>
      </c>
      <c r="J1219" s="204"/>
      <c r="K1219" s="214" t="s">
        <v>292</v>
      </c>
      <c r="L1219" s="78"/>
      <c r="M1219" s="78"/>
      <c r="N1219" s="78"/>
      <c r="O1219" s="149"/>
    </row>
    <row r="1220" spans="1:15" x14ac:dyDescent="0.35">
      <c r="A1220" s="212" t="s">
        <v>1006</v>
      </c>
      <c r="B1220" s="212" t="s">
        <v>1007</v>
      </c>
      <c r="C1220" s="212" t="s">
        <v>709</v>
      </c>
      <c r="D1220" s="212" t="s">
        <v>710</v>
      </c>
      <c r="E1220" s="212" t="s">
        <v>375</v>
      </c>
      <c r="F1220" s="212" t="s">
        <v>376</v>
      </c>
      <c r="G1220" s="212" t="s">
        <v>731</v>
      </c>
      <c r="H1220" s="212" t="s">
        <v>732</v>
      </c>
      <c r="I1220" s="213">
        <v>32070.41</v>
      </c>
      <c r="J1220" s="204"/>
      <c r="K1220" s="214" t="s">
        <v>292</v>
      </c>
      <c r="L1220" s="78"/>
      <c r="M1220" s="78"/>
      <c r="N1220" s="78"/>
      <c r="O1220" s="149"/>
    </row>
    <row r="1221" spans="1:15" x14ac:dyDescent="0.35">
      <c r="A1221" s="212" t="s">
        <v>1006</v>
      </c>
      <c r="B1221" s="212" t="s">
        <v>1007</v>
      </c>
      <c r="C1221" s="212" t="s">
        <v>709</v>
      </c>
      <c r="D1221" s="212" t="s">
        <v>710</v>
      </c>
      <c r="E1221" s="212" t="s">
        <v>375</v>
      </c>
      <c r="F1221" s="212" t="s">
        <v>376</v>
      </c>
      <c r="G1221" s="212" t="s">
        <v>1008</v>
      </c>
      <c r="H1221" s="212" t="s">
        <v>1009</v>
      </c>
      <c r="I1221" s="213">
        <v>1126.8800000000001</v>
      </c>
      <c r="J1221" s="204"/>
      <c r="K1221" s="214" t="s">
        <v>292</v>
      </c>
      <c r="L1221" s="78"/>
      <c r="M1221" s="78"/>
      <c r="N1221" s="78"/>
      <c r="O1221" s="149"/>
    </row>
    <row r="1222" spans="1:15" x14ac:dyDescent="0.35">
      <c r="A1222" s="212" t="s">
        <v>1006</v>
      </c>
      <c r="B1222" s="212" t="s">
        <v>1007</v>
      </c>
      <c r="C1222" s="212" t="s">
        <v>709</v>
      </c>
      <c r="D1222" s="212" t="s">
        <v>710</v>
      </c>
      <c r="E1222" s="212" t="s">
        <v>375</v>
      </c>
      <c r="F1222" s="212" t="s">
        <v>376</v>
      </c>
      <c r="G1222" s="212" t="s">
        <v>1010</v>
      </c>
      <c r="H1222" s="212" t="s">
        <v>1011</v>
      </c>
      <c r="I1222" s="213">
        <v>9122.11</v>
      </c>
      <c r="J1222" s="204"/>
      <c r="K1222" s="214" t="s">
        <v>292</v>
      </c>
      <c r="L1222" s="78"/>
      <c r="M1222" s="78"/>
      <c r="N1222" s="78"/>
      <c r="O1222" s="149"/>
    </row>
    <row r="1223" spans="1:15" x14ac:dyDescent="0.35">
      <c r="A1223" s="212" t="s">
        <v>1006</v>
      </c>
      <c r="B1223" s="212" t="s">
        <v>1007</v>
      </c>
      <c r="C1223" s="212" t="s">
        <v>709</v>
      </c>
      <c r="D1223" s="212" t="s">
        <v>710</v>
      </c>
      <c r="E1223" s="212" t="s">
        <v>288</v>
      </c>
      <c r="F1223" s="212" t="s">
        <v>289</v>
      </c>
      <c r="G1223" s="212" t="s">
        <v>81</v>
      </c>
      <c r="H1223" s="212" t="s">
        <v>328</v>
      </c>
      <c r="I1223" s="213">
        <v>4298.71</v>
      </c>
      <c r="J1223" s="204"/>
      <c r="K1223" s="214" t="s">
        <v>292</v>
      </c>
      <c r="L1223" s="78"/>
      <c r="M1223" s="78"/>
      <c r="N1223" s="78"/>
      <c r="O1223" s="149"/>
    </row>
    <row r="1224" spans="1:15" x14ac:dyDescent="0.35">
      <c r="A1224" s="212" t="s">
        <v>1006</v>
      </c>
      <c r="B1224" s="212" t="s">
        <v>1007</v>
      </c>
      <c r="C1224" s="212" t="s">
        <v>709</v>
      </c>
      <c r="D1224" s="212" t="s">
        <v>710</v>
      </c>
      <c r="E1224" s="212" t="s">
        <v>288</v>
      </c>
      <c r="F1224" s="212" t="s">
        <v>289</v>
      </c>
      <c r="G1224" s="212" t="s">
        <v>528</v>
      </c>
      <c r="H1224" s="212" t="s">
        <v>529</v>
      </c>
      <c r="I1224" s="213">
        <v>2171.63</v>
      </c>
      <c r="J1224" s="204"/>
      <c r="K1224" s="214" t="s">
        <v>292</v>
      </c>
      <c r="L1224" s="78"/>
      <c r="M1224" s="78"/>
      <c r="N1224" s="78"/>
      <c r="O1224" s="149"/>
    </row>
    <row r="1225" spans="1:15" x14ac:dyDescent="0.35">
      <c r="A1225" s="212" t="s">
        <v>1006</v>
      </c>
      <c r="B1225" s="212" t="s">
        <v>1007</v>
      </c>
      <c r="C1225" s="212" t="s">
        <v>709</v>
      </c>
      <c r="D1225" s="212" t="s">
        <v>710</v>
      </c>
      <c r="E1225" s="212" t="s">
        <v>379</v>
      </c>
      <c r="F1225" s="212" t="s">
        <v>380</v>
      </c>
      <c r="G1225" s="212" t="s">
        <v>81</v>
      </c>
      <c r="H1225" s="212" t="s">
        <v>328</v>
      </c>
      <c r="I1225" s="213">
        <v>23726.07</v>
      </c>
      <c r="J1225" s="204"/>
      <c r="K1225" s="214" t="s">
        <v>292</v>
      </c>
      <c r="L1225" s="78"/>
      <c r="M1225" s="78"/>
      <c r="N1225" s="78"/>
      <c r="O1225" s="149"/>
    </row>
    <row r="1226" spans="1:15" x14ac:dyDescent="0.35">
      <c r="A1226" s="212" t="s">
        <v>1006</v>
      </c>
      <c r="B1226" s="212" t="s">
        <v>1007</v>
      </c>
      <c r="C1226" s="212" t="s">
        <v>709</v>
      </c>
      <c r="D1226" s="212" t="s">
        <v>710</v>
      </c>
      <c r="E1226" s="212" t="s">
        <v>357</v>
      </c>
      <c r="F1226" s="212" t="s">
        <v>358</v>
      </c>
      <c r="G1226" s="212" t="s">
        <v>81</v>
      </c>
      <c r="H1226" s="212" t="s">
        <v>328</v>
      </c>
      <c r="I1226" s="213">
        <v>21420</v>
      </c>
      <c r="J1226" s="204"/>
      <c r="K1226" s="214" t="s">
        <v>292</v>
      </c>
      <c r="L1226" s="78"/>
      <c r="M1226" s="78"/>
      <c r="N1226" s="78"/>
      <c r="O1226" s="149"/>
    </row>
    <row r="1227" spans="1:15" x14ac:dyDescent="0.35">
      <c r="A1227" s="212" t="s">
        <v>1006</v>
      </c>
      <c r="B1227" s="212" t="s">
        <v>1007</v>
      </c>
      <c r="C1227" s="212" t="s">
        <v>709</v>
      </c>
      <c r="D1227" s="212" t="s">
        <v>710</v>
      </c>
      <c r="E1227" s="212" t="s">
        <v>359</v>
      </c>
      <c r="F1227" s="212" t="s">
        <v>360</v>
      </c>
      <c r="G1227" s="212" t="s">
        <v>81</v>
      </c>
      <c r="H1227" s="212" t="s">
        <v>328</v>
      </c>
      <c r="I1227" s="213">
        <v>399.2</v>
      </c>
      <c r="J1227" s="204"/>
      <c r="K1227" s="214" t="s">
        <v>292</v>
      </c>
      <c r="L1227" s="78"/>
      <c r="M1227" s="78"/>
      <c r="N1227" s="78"/>
      <c r="O1227" s="149"/>
    </row>
    <row r="1228" spans="1:15" x14ac:dyDescent="0.35">
      <c r="A1228" s="212" t="s">
        <v>1006</v>
      </c>
      <c r="B1228" s="212" t="s">
        <v>1007</v>
      </c>
      <c r="C1228" s="212" t="s">
        <v>709</v>
      </c>
      <c r="D1228" s="212" t="s">
        <v>710</v>
      </c>
      <c r="E1228" s="212" t="s">
        <v>530</v>
      </c>
      <c r="F1228" s="212" t="s">
        <v>531</v>
      </c>
      <c r="G1228" s="212" t="s">
        <v>81</v>
      </c>
      <c r="H1228" s="212" t="s">
        <v>328</v>
      </c>
      <c r="I1228" s="213">
        <v>45614.8</v>
      </c>
      <c r="J1228" s="204"/>
      <c r="K1228" s="214" t="s">
        <v>292</v>
      </c>
      <c r="L1228" s="78"/>
      <c r="M1228" s="78"/>
      <c r="N1228" s="78"/>
      <c r="O1228" s="149"/>
    </row>
    <row r="1229" spans="1:15" x14ac:dyDescent="0.35">
      <c r="A1229" s="212" t="s">
        <v>1006</v>
      </c>
      <c r="B1229" s="212" t="s">
        <v>1007</v>
      </c>
      <c r="C1229" s="212" t="s">
        <v>709</v>
      </c>
      <c r="D1229" s="212" t="s">
        <v>710</v>
      </c>
      <c r="E1229" s="212" t="s">
        <v>530</v>
      </c>
      <c r="F1229" s="212" t="s">
        <v>531</v>
      </c>
      <c r="G1229" s="212" t="s">
        <v>1012</v>
      </c>
      <c r="H1229" s="212" t="s">
        <v>1013</v>
      </c>
      <c r="I1229" s="213">
        <v>44497.75</v>
      </c>
      <c r="J1229" s="204"/>
      <c r="K1229" s="214" t="s">
        <v>292</v>
      </c>
      <c r="L1229" s="78"/>
      <c r="M1229" s="78"/>
      <c r="N1229" s="78"/>
      <c r="O1229" s="149"/>
    </row>
    <row r="1230" spans="1:15" x14ac:dyDescent="0.35">
      <c r="A1230" s="212" t="s">
        <v>1006</v>
      </c>
      <c r="B1230" s="212" t="s">
        <v>1007</v>
      </c>
      <c r="C1230" s="212" t="s">
        <v>709</v>
      </c>
      <c r="D1230" s="212" t="s">
        <v>710</v>
      </c>
      <c r="E1230" s="212" t="s">
        <v>530</v>
      </c>
      <c r="F1230" s="212" t="s">
        <v>531</v>
      </c>
      <c r="G1230" s="212" t="s">
        <v>1014</v>
      </c>
      <c r="H1230" s="212" t="s">
        <v>1015</v>
      </c>
      <c r="I1230" s="213">
        <v>335.2</v>
      </c>
      <c r="J1230" s="204"/>
      <c r="K1230" s="214" t="s">
        <v>292</v>
      </c>
      <c r="L1230" s="78"/>
      <c r="M1230" s="78"/>
      <c r="N1230" s="78"/>
      <c r="O1230" s="149"/>
    </row>
    <row r="1231" spans="1:15" x14ac:dyDescent="0.35">
      <c r="A1231" s="212" t="s">
        <v>1006</v>
      </c>
      <c r="B1231" s="212" t="s">
        <v>1007</v>
      </c>
      <c r="C1231" s="212" t="s">
        <v>709</v>
      </c>
      <c r="D1231" s="212" t="s">
        <v>710</v>
      </c>
      <c r="E1231" s="212" t="s">
        <v>530</v>
      </c>
      <c r="F1231" s="212" t="s">
        <v>531</v>
      </c>
      <c r="G1231" s="212" t="s">
        <v>1016</v>
      </c>
      <c r="H1231" s="212" t="s">
        <v>1017</v>
      </c>
      <c r="I1231" s="213">
        <v>664.5</v>
      </c>
      <c r="J1231" s="204"/>
      <c r="K1231" s="214" t="s">
        <v>292</v>
      </c>
      <c r="L1231" s="78"/>
      <c r="M1231" s="78"/>
      <c r="N1231" s="78"/>
      <c r="O1231" s="149"/>
    </row>
    <row r="1232" spans="1:15" x14ac:dyDescent="0.35">
      <c r="A1232" s="212" t="s">
        <v>1006</v>
      </c>
      <c r="B1232" s="212" t="s">
        <v>1007</v>
      </c>
      <c r="C1232" s="212" t="s">
        <v>709</v>
      </c>
      <c r="D1232" s="212" t="s">
        <v>710</v>
      </c>
      <c r="E1232" s="212" t="s">
        <v>530</v>
      </c>
      <c r="F1232" s="212" t="s">
        <v>531</v>
      </c>
      <c r="G1232" s="212" t="s">
        <v>948</v>
      </c>
      <c r="H1232" s="212" t="s">
        <v>949</v>
      </c>
      <c r="I1232" s="213">
        <v>1207.68</v>
      </c>
      <c r="J1232" s="204"/>
      <c r="K1232" s="214" t="s">
        <v>292</v>
      </c>
      <c r="L1232" s="78"/>
      <c r="M1232" s="78"/>
      <c r="N1232" s="78"/>
      <c r="O1232" s="149"/>
    </row>
    <row r="1233" spans="1:15" x14ac:dyDescent="0.35">
      <c r="A1233" s="212" t="s">
        <v>1006</v>
      </c>
      <c r="B1233" s="212" t="s">
        <v>1007</v>
      </c>
      <c r="C1233" s="212" t="s">
        <v>709</v>
      </c>
      <c r="D1233" s="212" t="s">
        <v>710</v>
      </c>
      <c r="E1233" s="212" t="s">
        <v>530</v>
      </c>
      <c r="F1233" s="212" t="s">
        <v>531</v>
      </c>
      <c r="G1233" s="212" t="s">
        <v>1018</v>
      </c>
      <c r="H1233" s="212" t="s">
        <v>1019</v>
      </c>
      <c r="I1233" s="213">
        <v>3771</v>
      </c>
      <c r="J1233" s="204"/>
      <c r="K1233" s="214" t="s">
        <v>292</v>
      </c>
      <c r="L1233" s="78"/>
      <c r="M1233" s="78"/>
      <c r="N1233" s="78"/>
      <c r="O1233" s="149"/>
    </row>
    <row r="1234" spans="1:15" x14ac:dyDescent="0.35">
      <c r="A1234" s="212" t="s">
        <v>1006</v>
      </c>
      <c r="B1234" s="212" t="s">
        <v>1007</v>
      </c>
      <c r="C1234" s="212" t="s">
        <v>709</v>
      </c>
      <c r="D1234" s="212" t="s">
        <v>710</v>
      </c>
      <c r="E1234" s="212" t="s">
        <v>530</v>
      </c>
      <c r="F1234" s="212" t="s">
        <v>531</v>
      </c>
      <c r="G1234" s="212" t="s">
        <v>1020</v>
      </c>
      <c r="H1234" s="212" t="s">
        <v>1021</v>
      </c>
      <c r="I1234" s="213">
        <v>955.2</v>
      </c>
      <c r="J1234" s="204"/>
      <c r="K1234" s="214" t="s">
        <v>292</v>
      </c>
      <c r="L1234" s="78"/>
      <c r="M1234" s="78"/>
      <c r="N1234" s="78"/>
      <c r="O1234" s="149"/>
    </row>
    <row r="1235" spans="1:15" x14ac:dyDescent="0.35">
      <c r="A1235" s="212" t="s">
        <v>1006</v>
      </c>
      <c r="B1235" s="212" t="s">
        <v>1007</v>
      </c>
      <c r="C1235" s="212" t="s">
        <v>709</v>
      </c>
      <c r="D1235" s="212" t="s">
        <v>710</v>
      </c>
      <c r="E1235" s="212" t="s">
        <v>530</v>
      </c>
      <c r="F1235" s="212" t="s">
        <v>531</v>
      </c>
      <c r="G1235" s="212" t="s">
        <v>1022</v>
      </c>
      <c r="H1235" s="212" t="s">
        <v>1023</v>
      </c>
      <c r="I1235" s="213">
        <v>2571.42</v>
      </c>
      <c r="J1235" s="204"/>
      <c r="K1235" s="214" t="s">
        <v>292</v>
      </c>
      <c r="L1235" s="78"/>
      <c r="M1235" s="78"/>
      <c r="N1235" s="78"/>
      <c r="O1235" s="149"/>
    </row>
    <row r="1236" spans="1:15" x14ac:dyDescent="0.35">
      <c r="A1236" s="212" t="s">
        <v>1006</v>
      </c>
      <c r="B1236" s="212" t="s">
        <v>1007</v>
      </c>
      <c r="C1236" s="212" t="s">
        <v>709</v>
      </c>
      <c r="D1236" s="212" t="s">
        <v>710</v>
      </c>
      <c r="E1236" s="212" t="s">
        <v>530</v>
      </c>
      <c r="F1236" s="212" t="s">
        <v>531</v>
      </c>
      <c r="G1236" s="212" t="s">
        <v>1024</v>
      </c>
      <c r="H1236" s="212" t="s">
        <v>1025</v>
      </c>
      <c r="I1236" s="213">
        <v>7531.2</v>
      </c>
      <c r="J1236" s="204"/>
      <c r="K1236" s="214" t="s">
        <v>292</v>
      </c>
      <c r="L1236" s="78"/>
      <c r="M1236" s="78"/>
      <c r="N1236" s="78"/>
      <c r="O1236" s="149"/>
    </row>
    <row r="1237" spans="1:15" x14ac:dyDescent="0.35">
      <c r="A1237" s="212" t="s">
        <v>1006</v>
      </c>
      <c r="B1237" s="212" t="s">
        <v>1007</v>
      </c>
      <c r="C1237" s="212" t="s">
        <v>709</v>
      </c>
      <c r="D1237" s="212" t="s">
        <v>710</v>
      </c>
      <c r="E1237" s="212" t="s">
        <v>530</v>
      </c>
      <c r="F1237" s="212" t="s">
        <v>531</v>
      </c>
      <c r="G1237" s="212" t="s">
        <v>1026</v>
      </c>
      <c r="H1237" s="212" t="s">
        <v>1027</v>
      </c>
      <c r="I1237" s="213">
        <v>34859</v>
      </c>
      <c r="J1237" s="204"/>
      <c r="K1237" s="214" t="s">
        <v>292</v>
      </c>
      <c r="L1237" s="78"/>
      <c r="M1237" s="78"/>
      <c r="N1237" s="78"/>
      <c r="O1237" s="149"/>
    </row>
    <row r="1238" spans="1:15" x14ac:dyDescent="0.35">
      <c r="A1238" s="212" t="s">
        <v>1006</v>
      </c>
      <c r="B1238" s="212" t="s">
        <v>1007</v>
      </c>
      <c r="C1238" s="212" t="s">
        <v>709</v>
      </c>
      <c r="D1238" s="212" t="s">
        <v>710</v>
      </c>
      <c r="E1238" s="212" t="s">
        <v>530</v>
      </c>
      <c r="F1238" s="212" t="s">
        <v>531</v>
      </c>
      <c r="G1238" s="212" t="s">
        <v>1028</v>
      </c>
      <c r="H1238" s="212" t="s">
        <v>1029</v>
      </c>
      <c r="I1238" s="213">
        <v>2759.2</v>
      </c>
      <c r="J1238" s="204"/>
      <c r="K1238" s="214" t="s">
        <v>292</v>
      </c>
      <c r="L1238" s="78"/>
      <c r="M1238" s="78"/>
      <c r="N1238" s="78"/>
      <c r="O1238" s="149"/>
    </row>
    <row r="1239" spans="1:15" x14ac:dyDescent="0.35">
      <c r="A1239" s="212" t="s">
        <v>1006</v>
      </c>
      <c r="B1239" s="212" t="s">
        <v>1007</v>
      </c>
      <c r="C1239" s="212" t="s">
        <v>709</v>
      </c>
      <c r="D1239" s="212" t="s">
        <v>710</v>
      </c>
      <c r="E1239" s="212" t="s">
        <v>530</v>
      </c>
      <c r="F1239" s="212" t="s">
        <v>531</v>
      </c>
      <c r="G1239" s="212" t="s">
        <v>1030</v>
      </c>
      <c r="H1239" s="212" t="s">
        <v>1031</v>
      </c>
      <c r="I1239" s="213">
        <v>16477.599999999999</v>
      </c>
      <c r="J1239" s="204"/>
      <c r="K1239" s="214" t="s">
        <v>292</v>
      </c>
      <c r="L1239" s="78"/>
      <c r="M1239" s="78"/>
      <c r="N1239" s="78"/>
      <c r="O1239" s="149"/>
    </row>
    <row r="1240" spans="1:15" x14ac:dyDescent="0.35">
      <c r="A1240" s="212" t="s">
        <v>1006</v>
      </c>
      <c r="B1240" s="212" t="s">
        <v>1007</v>
      </c>
      <c r="C1240" s="212" t="s">
        <v>709</v>
      </c>
      <c r="D1240" s="212" t="s">
        <v>710</v>
      </c>
      <c r="E1240" s="212" t="s">
        <v>530</v>
      </c>
      <c r="F1240" s="212" t="s">
        <v>531</v>
      </c>
      <c r="G1240" s="212" t="s">
        <v>452</v>
      </c>
      <c r="H1240" s="212" t="s">
        <v>1032</v>
      </c>
      <c r="I1240" s="213">
        <v>5402</v>
      </c>
      <c r="J1240" s="204"/>
      <c r="K1240" s="214" t="s">
        <v>292</v>
      </c>
      <c r="L1240" s="78"/>
      <c r="M1240" s="78"/>
      <c r="N1240" s="78"/>
      <c r="O1240" s="149"/>
    </row>
    <row r="1241" spans="1:15" x14ac:dyDescent="0.35">
      <c r="A1241" s="212" t="s">
        <v>1006</v>
      </c>
      <c r="B1241" s="212" t="s">
        <v>1007</v>
      </c>
      <c r="C1241" s="212" t="s">
        <v>709</v>
      </c>
      <c r="D1241" s="212" t="s">
        <v>710</v>
      </c>
      <c r="E1241" s="212" t="s">
        <v>530</v>
      </c>
      <c r="F1241" s="212" t="s">
        <v>531</v>
      </c>
      <c r="G1241" s="212" t="s">
        <v>466</v>
      </c>
      <c r="H1241" s="212" t="s">
        <v>1033</v>
      </c>
      <c r="I1241" s="213">
        <v>17925.599999999999</v>
      </c>
      <c r="J1241" s="204"/>
      <c r="K1241" s="214" t="s">
        <v>292</v>
      </c>
      <c r="L1241" s="78"/>
      <c r="M1241" s="78"/>
      <c r="N1241" s="78"/>
      <c r="O1241" s="149"/>
    </row>
    <row r="1242" spans="1:15" x14ac:dyDescent="0.35">
      <c r="A1242" s="212" t="s">
        <v>1006</v>
      </c>
      <c r="B1242" s="212" t="s">
        <v>1007</v>
      </c>
      <c r="C1242" s="212" t="s">
        <v>709</v>
      </c>
      <c r="D1242" s="212" t="s">
        <v>710</v>
      </c>
      <c r="E1242" s="212" t="s">
        <v>530</v>
      </c>
      <c r="F1242" s="212" t="s">
        <v>531</v>
      </c>
      <c r="G1242" s="212" t="s">
        <v>1034</v>
      </c>
      <c r="H1242" s="212" t="s">
        <v>1035</v>
      </c>
      <c r="I1242" s="213">
        <v>1548.77</v>
      </c>
      <c r="J1242" s="204"/>
      <c r="K1242" s="214" t="s">
        <v>292</v>
      </c>
      <c r="L1242" s="78"/>
      <c r="M1242" s="78"/>
      <c r="N1242" s="78"/>
      <c r="O1242" s="149"/>
    </row>
    <row r="1243" spans="1:15" x14ac:dyDescent="0.35">
      <c r="A1243" s="212" t="s">
        <v>1006</v>
      </c>
      <c r="B1243" s="212" t="s">
        <v>1007</v>
      </c>
      <c r="C1243" s="212" t="s">
        <v>709</v>
      </c>
      <c r="D1243" s="212" t="s">
        <v>710</v>
      </c>
      <c r="E1243" s="212" t="s">
        <v>530</v>
      </c>
      <c r="F1243" s="212" t="s">
        <v>531</v>
      </c>
      <c r="G1243" s="212" t="s">
        <v>1036</v>
      </c>
      <c r="H1243" s="212" t="s">
        <v>1037</v>
      </c>
      <c r="I1243" s="213">
        <v>2434.75</v>
      </c>
      <c r="J1243" s="204"/>
      <c r="K1243" s="214" t="s">
        <v>292</v>
      </c>
      <c r="L1243" s="78"/>
      <c r="M1243" s="78"/>
      <c r="N1243" s="78"/>
      <c r="O1243" s="149"/>
    </row>
    <row r="1244" spans="1:15" x14ac:dyDescent="0.35">
      <c r="A1244" s="212" t="s">
        <v>1006</v>
      </c>
      <c r="B1244" s="212" t="s">
        <v>1007</v>
      </c>
      <c r="C1244" s="212" t="s">
        <v>709</v>
      </c>
      <c r="D1244" s="212" t="s">
        <v>710</v>
      </c>
      <c r="E1244" s="212" t="s">
        <v>530</v>
      </c>
      <c r="F1244" s="212" t="s">
        <v>531</v>
      </c>
      <c r="G1244" s="212" t="s">
        <v>1010</v>
      </c>
      <c r="H1244" s="212" t="s">
        <v>1011</v>
      </c>
      <c r="I1244" s="213">
        <v>10310.4</v>
      </c>
      <c r="J1244" s="204"/>
      <c r="K1244" s="214" t="s">
        <v>292</v>
      </c>
      <c r="L1244" s="78"/>
      <c r="M1244" s="78"/>
      <c r="N1244" s="78"/>
      <c r="O1244" s="149"/>
    </row>
    <row r="1245" spans="1:15" x14ac:dyDescent="0.35">
      <c r="A1245" s="212" t="s">
        <v>1006</v>
      </c>
      <c r="B1245" s="212" t="s">
        <v>1007</v>
      </c>
      <c r="C1245" s="212" t="s">
        <v>709</v>
      </c>
      <c r="D1245" s="212" t="s">
        <v>710</v>
      </c>
      <c r="E1245" s="212" t="s">
        <v>530</v>
      </c>
      <c r="F1245" s="212" t="s">
        <v>531</v>
      </c>
      <c r="G1245" s="212" t="s">
        <v>1038</v>
      </c>
      <c r="H1245" s="212" t="s">
        <v>1039</v>
      </c>
      <c r="I1245" s="213">
        <v>2510.15</v>
      </c>
      <c r="J1245" s="204"/>
      <c r="K1245" s="214" t="s">
        <v>292</v>
      </c>
      <c r="L1245" s="78"/>
      <c r="M1245" s="78"/>
      <c r="N1245" s="78"/>
      <c r="O1245" s="149"/>
    </row>
    <row r="1246" spans="1:15" x14ac:dyDescent="0.35">
      <c r="A1246" s="212" t="s">
        <v>1006</v>
      </c>
      <c r="B1246" s="212" t="s">
        <v>1007</v>
      </c>
      <c r="C1246" s="212" t="s">
        <v>709</v>
      </c>
      <c r="D1246" s="212" t="s">
        <v>710</v>
      </c>
      <c r="E1246" s="212" t="s">
        <v>530</v>
      </c>
      <c r="F1246" s="212" t="s">
        <v>531</v>
      </c>
      <c r="G1246" s="212" t="s">
        <v>1040</v>
      </c>
      <c r="H1246" s="212" t="s">
        <v>1041</v>
      </c>
      <c r="I1246" s="213">
        <v>17388.02</v>
      </c>
      <c r="J1246" s="204"/>
      <c r="K1246" s="214" t="s">
        <v>292</v>
      </c>
      <c r="L1246" s="78"/>
      <c r="M1246" s="78"/>
      <c r="N1246" s="78"/>
      <c r="O1246" s="149"/>
    </row>
    <row r="1247" spans="1:15" x14ac:dyDescent="0.35">
      <c r="A1247" s="212" t="s">
        <v>1006</v>
      </c>
      <c r="B1247" s="212" t="s">
        <v>1007</v>
      </c>
      <c r="C1247" s="212" t="s">
        <v>709</v>
      </c>
      <c r="D1247" s="212" t="s">
        <v>710</v>
      </c>
      <c r="E1247" s="212" t="s">
        <v>383</v>
      </c>
      <c r="F1247" s="212" t="s">
        <v>384</v>
      </c>
      <c r="G1247" s="212" t="s">
        <v>81</v>
      </c>
      <c r="H1247" s="212" t="s">
        <v>328</v>
      </c>
      <c r="I1247" s="213">
        <v>2952.96</v>
      </c>
      <c r="J1247" s="204"/>
      <c r="K1247" s="214" t="s">
        <v>292</v>
      </c>
      <c r="L1247" s="78"/>
      <c r="M1247" s="78"/>
      <c r="N1247" s="78"/>
      <c r="O1247" s="149"/>
    </row>
    <row r="1248" spans="1:15" x14ac:dyDescent="0.35">
      <c r="A1248" s="212" t="s">
        <v>1006</v>
      </c>
      <c r="B1248" s="212" t="s">
        <v>1007</v>
      </c>
      <c r="C1248" s="212" t="s">
        <v>709</v>
      </c>
      <c r="D1248" s="212" t="s">
        <v>710</v>
      </c>
      <c r="E1248" s="212" t="s">
        <v>814</v>
      </c>
      <c r="F1248" s="212" t="s">
        <v>815</v>
      </c>
      <c r="G1248" s="212" t="s">
        <v>81</v>
      </c>
      <c r="H1248" s="212" t="s">
        <v>328</v>
      </c>
      <c r="I1248" s="213">
        <v>984.32</v>
      </c>
      <c r="J1248" s="204"/>
      <c r="K1248" s="214" t="s">
        <v>292</v>
      </c>
      <c r="L1248" s="78"/>
      <c r="M1248" s="78"/>
      <c r="N1248" s="78"/>
      <c r="O1248" s="149"/>
    </row>
    <row r="1249" spans="1:15" x14ac:dyDescent="0.35">
      <c r="A1249" s="212" t="s">
        <v>1006</v>
      </c>
      <c r="B1249" s="212" t="s">
        <v>1007</v>
      </c>
      <c r="C1249" s="212" t="s">
        <v>709</v>
      </c>
      <c r="D1249" s="212" t="s">
        <v>710</v>
      </c>
      <c r="E1249" s="212" t="s">
        <v>452</v>
      </c>
      <c r="F1249" s="212" t="s">
        <v>453</v>
      </c>
      <c r="G1249" s="212" t="s">
        <v>81</v>
      </c>
      <c r="H1249" s="212" t="s">
        <v>328</v>
      </c>
      <c r="I1249" s="213">
        <v>2011.5</v>
      </c>
      <c r="J1249" s="204"/>
      <c r="K1249" s="214" t="s">
        <v>292</v>
      </c>
      <c r="L1249" s="78"/>
      <c r="M1249" s="78"/>
      <c r="N1249" s="78"/>
      <c r="O1249" s="149"/>
    </row>
    <row r="1250" spans="1:15" x14ac:dyDescent="0.35">
      <c r="A1250" s="212" t="s">
        <v>1006</v>
      </c>
      <c r="B1250" s="212" t="s">
        <v>1007</v>
      </c>
      <c r="C1250" s="212" t="s">
        <v>709</v>
      </c>
      <c r="D1250" s="212" t="s">
        <v>710</v>
      </c>
      <c r="E1250" s="212" t="s">
        <v>452</v>
      </c>
      <c r="F1250" s="212" t="s">
        <v>453</v>
      </c>
      <c r="G1250" s="212" t="s">
        <v>948</v>
      </c>
      <c r="H1250" s="212" t="s">
        <v>949</v>
      </c>
      <c r="I1250" s="213">
        <v>26270.45</v>
      </c>
      <c r="J1250" s="204"/>
      <c r="K1250" s="214" t="s">
        <v>292</v>
      </c>
      <c r="L1250" s="78"/>
      <c r="M1250" s="78"/>
      <c r="N1250" s="78"/>
      <c r="O1250" s="149"/>
    </row>
    <row r="1251" spans="1:15" x14ac:dyDescent="0.35">
      <c r="A1251" s="212" t="s">
        <v>1006</v>
      </c>
      <c r="B1251" s="212" t="s">
        <v>1007</v>
      </c>
      <c r="C1251" s="212" t="s">
        <v>709</v>
      </c>
      <c r="D1251" s="212" t="s">
        <v>710</v>
      </c>
      <c r="E1251" s="212" t="s">
        <v>452</v>
      </c>
      <c r="F1251" s="212" t="s">
        <v>453</v>
      </c>
      <c r="G1251" s="212" t="s">
        <v>1042</v>
      </c>
      <c r="H1251" s="212" t="s">
        <v>1043</v>
      </c>
      <c r="I1251" s="213">
        <v>1299.5999999999999</v>
      </c>
      <c r="J1251" s="204"/>
      <c r="K1251" s="214" t="s">
        <v>292</v>
      </c>
      <c r="L1251" s="78"/>
      <c r="M1251" s="78"/>
      <c r="N1251" s="78"/>
      <c r="O1251" s="149"/>
    </row>
    <row r="1252" spans="1:15" x14ac:dyDescent="0.35">
      <c r="A1252" s="212" t="s">
        <v>1006</v>
      </c>
      <c r="B1252" s="212" t="s">
        <v>1007</v>
      </c>
      <c r="C1252" s="212" t="s">
        <v>709</v>
      </c>
      <c r="D1252" s="212" t="s">
        <v>710</v>
      </c>
      <c r="E1252" s="212" t="s">
        <v>452</v>
      </c>
      <c r="F1252" s="212" t="s">
        <v>453</v>
      </c>
      <c r="G1252" s="212" t="s">
        <v>1044</v>
      </c>
      <c r="H1252" s="212" t="s">
        <v>1045</v>
      </c>
      <c r="I1252" s="213">
        <v>1370.24</v>
      </c>
      <c r="J1252" s="204"/>
      <c r="K1252" s="214" t="s">
        <v>292</v>
      </c>
      <c r="L1252" s="78"/>
      <c r="M1252" s="78"/>
      <c r="N1252" s="78"/>
      <c r="O1252" s="149"/>
    </row>
    <row r="1253" spans="1:15" x14ac:dyDescent="0.35">
      <c r="A1253" s="212" t="s">
        <v>1006</v>
      </c>
      <c r="B1253" s="212" t="s">
        <v>1007</v>
      </c>
      <c r="C1253" s="212" t="s">
        <v>709</v>
      </c>
      <c r="D1253" s="212" t="s">
        <v>710</v>
      </c>
      <c r="E1253" s="212" t="s">
        <v>452</v>
      </c>
      <c r="F1253" s="212" t="s">
        <v>453</v>
      </c>
      <c r="G1253" s="212" t="s">
        <v>1036</v>
      </c>
      <c r="H1253" s="212" t="s">
        <v>1037</v>
      </c>
      <c r="I1253" s="213">
        <v>1594.25</v>
      </c>
      <c r="J1253" s="204"/>
      <c r="K1253" s="214" t="s">
        <v>292</v>
      </c>
      <c r="L1253" s="78"/>
      <c r="M1253" s="78"/>
      <c r="N1253" s="78"/>
      <c r="O1253" s="149"/>
    </row>
    <row r="1254" spans="1:15" x14ac:dyDescent="0.35">
      <c r="A1254" s="212" t="s">
        <v>1006</v>
      </c>
      <c r="B1254" s="212" t="s">
        <v>1007</v>
      </c>
      <c r="C1254" s="212" t="s">
        <v>709</v>
      </c>
      <c r="D1254" s="212" t="s">
        <v>710</v>
      </c>
      <c r="E1254" s="212" t="s">
        <v>452</v>
      </c>
      <c r="F1254" s="212" t="s">
        <v>453</v>
      </c>
      <c r="G1254" s="212" t="s">
        <v>1046</v>
      </c>
      <c r="H1254" s="212" t="s">
        <v>1047</v>
      </c>
      <c r="I1254" s="213">
        <v>2816.6</v>
      </c>
      <c r="J1254" s="204"/>
      <c r="K1254" s="214" t="s">
        <v>292</v>
      </c>
      <c r="L1254" s="78"/>
      <c r="M1254" s="78"/>
      <c r="N1254" s="78"/>
      <c r="O1254" s="149"/>
    </row>
    <row r="1255" spans="1:15" x14ac:dyDescent="0.35">
      <c r="A1255" s="212" t="s">
        <v>1006</v>
      </c>
      <c r="B1255" s="212" t="s">
        <v>1007</v>
      </c>
      <c r="C1255" s="212" t="s">
        <v>709</v>
      </c>
      <c r="D1255" s="212" t="s">
        <v>710</v>
      </c>
      <c r="E1255" s="212" t="s">
        <v>972</v>
      </c>
      <c r="F1255" s="212" t="s">
        <v>973</v>
      </c>
      <c r="G1255" s="212" t="s">
        <v>1048</v>
      </c>
      <c r="H1255" s="212" t="s">
        <v>1049</v>
      </c>
      <c r="I1255" s="213">
        <v>13249.6</v>
      </c>
      <c r="J1255" s="204"/>
      <c r="K1255" s="214" t="s">
        <v>292</v>
      </c>
      <c r="L1255" s="78"/>
      <c r="M1255" s="78"/>
      <c r="N1255" s="78"/>
      <c r="O1255" s="149"/>
    </row>
    <row r="1256" spans="1:15" x14ac:dyDescent="0.35">
      <c r="A1256" s="212" t="s">
        <v>1006</v>
      </c>
      <c r="B1256" s="212" t="s">
        <v>1007</v>
      </c>
      <c r="C1256" s="212" t="s">
        <v>709</v>
      </c>
      <c r="D1256" s="212" t="s">
        <v>710</v>
      </c>
      <c r="E1256" s="212" t="s">
        <v>563</v>
      </c>
      <c r="F1256" s="212" t="s">
        <v>564</v>
      </c>
      <c r="G1256" s="212" t="s">
        <v>81</v>
      </c>
      <c r="H1256" s="212" t="s">
        <v>328</v>
      </c>
      <c r="I1256" s="213">
        <v>14517.22</v>
      </c>
      <c r="J1256" s="204"/>
      <c r="K1256" s="214" t="s">
        <v>292</v>
      </c>
      <c r="L1256" s="78"/>
      <c r="M1256" s="78"/>
      <c r="N1256" s="78"/>
      <c r="O1256" s="149"/>
    </row>
    <row r="1257" spans="1:15" x14ac:dyDescent="0.35">
      <c r="A1257" s="212" t="s">
        <v>1006</v>
      </c>
      <c r="B1257" s="212" t="s">
        <v>1007</v>
      </c>
      <c r="C1257" s="212" t="s">
        <v>709</v>
      </c>
      <c r="D1257" s="212" t="s">
        <v>710</v>
      </c>
      <c r="E1257" s="212" t="s">
        <v>563</v>
      </c>
      <c r="F1257" s="212" t="s">
        <v>564</v>
      </c>
      <c r="G1257" s="212" t="s">
        <v>1050</v>
      </c>
      <c r="H1257" s="212" t="s">
        <v>1051</v>
      </c>
      <c r="I1257" s="213">
        <v>2977.13</v>
      </c>
      <c r="J1257" s="204"/>
      <c r="K1257" s="214" t="s">
        <v>292</v>
      </c>
      <c r="L1257" s="78"/>
      <c r="M1257" s="78"/>
      <c r="N1257" s="78"/>
      <c r="O1257" s="149"/>
    </row>
    <row r="1258" spans="1:15" x14ac:dyDescent="0.35">
      <c r="A1258" s="212" t="s">
        <v>1006</v>
      </c>
      <c r="B1258" s="212" t="s">
        <v>1007</v>
      </c>
      <c r="C1258" s="212" t="s">
        <v>709</v>
      </c>
      <c r="D1258" s="212" t="s">
        <v>710</v>
      </c>
      <c r="E1258" s="212" t="s">
        <v>307</v>
      </c>
      <c r="F1258" s="212" t="s">
        <v>308</v>
      </c>
      <c r="G1258" s="212" t="s">
        <v>81</v>
      </c>
      <c r="H1258" s="212" t="s">
        <v>328</v>
      </c>
      <c r="I1258" s="213">
        <v>926398.83</v>
      </c>
      <c r="J1258" s="204"/>
      <c r="K1258" s="214" t="s">
        <v>292</v>
      </c>
      <c r="L1258" s="78"/>
      <c r="M1258" s="78"/>
      <c r="N1258" s="78"/>
      <c r="O1258" s="149"/>
    </row>
    <row r="1259" spans="1:15" x14ac:dyDescent="0.35">
      <c r="A1259" s="212" t="s">
        <v>1006</v>
      </c>
      <c r="B1259" s="212" t="s">
        <v>1007</v>
      </c>
      <c r="C1259" s="212" t="s">
        <v>709</v>
      </c>
      <c r="D1259" s="212" t="s">
        <v>710</v>
      </c>
      <c r="E1259" s="212" t="s">
        <v>307</v>
      </c>
      <c r="F1259" s="212" t="s">
        <v>308</v>
      </c>
      <c r="G1259" s="212" t="s">
        <v>1052</v>
      </c>
      <c r="H1259" s="212" t="s">
        <v>1053</v>
      </c>
      <c r="I1259" s="213">
        <v>2617833.71</v>
      </c>
      <c r="J1259" s="204"/>
      <c r="K1259" s="214" t="s">
        <v>292</v>
      </c>
      <c r="L1259" s="78"/>
      <c r="M1259" s="78"/>
      <c r="N1259" s="78"/>
      <c r="O1259" s="149"/>
    </row>
    <row r="1260" spans="1:15" x14ac:dyDescent="0.35">
      <c r="A1260" s="212" t="s">
        <v>1006</v>
      </c>
      <c r="B1260" s="212" t="s">
        <v>1007</v>
      </c>
      <c r="C1260" s="212" t="s">
        <v>709</v>
      </c>
      <c r="D1260" s="212" t="s">
        <v>710</v>
      </c>
      <c r="E1260" s="212" t="s">
        <v>307</v>
      </c>
      <c r="F1260" s="212" t="s">
        <v>308</v>
      </c>
      <c r="G1260" s="212" t="s">
        <v>925</v>
      </c>
      <c r="H1260" s="212" t="s">
        <v>104</v>
      </c>
      <c r="I1260" s="213">
        <v>1600</v>
      </c>
      <c r="J1260" s="204"/>
      <c r="K1260" s="214" t="s">
        <v>292</v>
      </c>
      <c r="L1260" s="78"/>
      <c r="M1260" s="78"/>
      <c r="N1260" s="78"/>
      <c r="O1260" s="149"/>
    </row>
    <row r="1261" spans="1:15" x14ac:dyDescent="0.35">
      <c r="A1261" s="212" t="s">
        <v>1006</v>
      </c>
      <c r="B1261" s="212" t="s">
        <v>1007</v>
      </c>
      <c r="C1261" s="212" t="s">
        <v>709</v>
      </c>
      <c r="D1261" s="212" t="s">
        <v>710</v>
      </c>
      <c r="E1261" s="212" t="s">
        <v>307</v>
      </c>
      <c r="F1261" s="212" t="s">
        <v>308</v>
      </c>
      <c r="G1261" s="212" t="s">
        <v>1040</v>
      </c>
      <c r="H1261" s="212" t="s">
        <v>1041</v>
      </c>
      <c r="I1261" s="213">
        <v>1356</v>
      </c>
      <c r="J1261" s="204"/>
      <c r="K1261" s="214" t="s">
        <v>292</v>
      </c>
      <c r="L1261" s="78"/>
      <c r="M1261" s="78"/>
      <c r="N1261" s="78"/>
      <c r="O1261" s="149"/>
    </row>
    <row r="1262" spans="1:15" x14ac:dyDescent="0.35">
      <c r="A1262" s="212" t="s">
        <v>1006</v>
      </c>
      <c r="B1262" s="212" t="s">
        <v>1007</v>
      </c>
      <c r="C1262" s="212" t="s">
        <v>709</v>
      </c>
      <c r="D1262" s="212" t="s">
        <v>710</v>
      </c>
      <c r="E1262" s="212" t="s">
        <v>626</v>
      </c>
      <c r="F1262" s="212" t="s">
        <v>627</v>
      </c>
      <c r="G1262" s="212" t="s">
        <v>81</v>
      </c>
      <c r="H1262" s="212" t="s">
        <v>328</v>
      </c>
      <c r="I1262" s="213">
        <v>525.6</v>
      </c>
      <c r="J1262" s="204"/>
      <c r="K1262" s="214" t="s">
        <v>292</v>
      </c>
      <c r="L1262" s="78"/>
      <c r="M1262" s="78"/>
      <c r="N1262" s="78"/>
      <c r="O1262" s="149"/>
    </row>
    <row r="1263" spans="1:15" x14ac:dyDescent="0.35">
      <c r="A1263" s="212" t="s">
        <v>1006</v>
      </c>
      <c r="B1263" s="212" t="s">
        <v>1007</v>
      </c>
      <c r="C1263" s="212" t="s">
        <v>709</v>
      </c>
      <c r="D1263" s="212" t="s">
        <v>710</v>
      </c>
      <c r="E1263" s="212" t="s">
        <v>580</v>
      </c>
      <c r="F1263" s="212" t="s">
        <v>581</v>
      </c>
      <c r="G1263" s="212" t="s">
        <v>81</v>
      </c>
      <c r="H1263" s="212" t="s">
        <v>328</v>
      </c>
      <c r="I1263" s="213">
        <v>1167.78</v>
      </c>
      <c r="J1263" s="204"/>
      <c r="K1263" s="214" t="s">
        <v>292</v>
      </c>
      <c r="L1263" s="78"/>
      <c r="M1263" s="78"/>
      <c r="N1263" s="78"/>
      <c r="O1263" s="149"/>
    </row>
    <row r="1264" spans="1:15" x14ac:dyDescent="0.35">
      <c r="A1264" s="212" t="s">
        <v>1006</v>
      </c>
      <c r="B1264" s="212" t="s">
        <v>1007</v>
      </c>
      <c r="C1264" s="212" t="s">
        <v>709</v>
      </c>
      <c r="D1264" s="212" t="s">
        <v>710</v>
      </c>
      <c r="E1264" s="212" t="s">
        <v>580</v>
      </c>
      <c r="F1264" s="212" t="s">
        <v>581</v>
      </c>
      <c r="G1264" s="212" t="s">
        <v>731</v>
      </c>
      <c r="H1264" s="212" t="s">
        <v>732</v>
      </c>
      <c r="I1264" s="213">
        <v>333.7</v>
      </c>
      <c r="J1264" s="204"/>
      <c r="K1264" s="214" t="s">
        <v>292</v>
      </c>
      <c r="L1264" s="78"/>
      <c r="M1264" s="78"/>
      <c r="N1264" s="78"/>
      <c r="O1264" s="149"/>
    </row>
    <row r="1265" spans="1:15" x14ac:dyDescent="0.35">
      <c r="A1265" s="212" t="s">
        <v>1006</v>
      </c>
      <c r="B1265" s="212" t="s">
        <v>1007</v>
      </c>
      <c r="C1265" s="212" t="s">
        <v>709</v>
      </c>
      <c r="D1265" s="212" t="s">
        <v>710</v>
      </c>
      <c r="E1265" s="212" t="s">
        <v>385</v>
      </c>
      <c r="F1265" s="212" t="s">
        <v>386</v>
      </c>
      <c r="G1265" s="212" t="s">
        <v>81</v>
      </c>
      <c r="H1265" s="212" t="s">
        <v>328</v>
      </c>
      <c r="I1265" s="213">
        <v>542.20000000000005</v>
      </c>
      <c r="J1265" s="204"/>
      <c r="K1265" s="214" t="s">
        <v>292</v>
      </c>
      <c r="L1265" s="78"/>
      <c r="M1265" s="78"/>
      <c r="N1265" s="78"/>
      <c r="O1265" s="149"/>
    </row>
    <row r="1266" spans="1:15" x14ac:dyDescent="0.35">
      <c r="A1266" s="212" t="s">
        <v>1006</v>
      </c>
      <c r="B1266" s="212" t="s">
        <v>1007</v>
      </c>
      <c r="C1266" s="212" t="s">
        <v>709</v>
      </c>
      <c r="D1266" s="212" t="s">
        <v>710</v>
      </c>
      <c r="E1266" s="212" t="s">
        <v>312</v>
      </c>
      <c r="F1266" s="212" t="s">
        <v>313</v>
      </c>
      <c r="G1266" s="212" t="s">
        <v>81</v>
      </c>
      <c r="H1266" s="212" t="s">
        <v>328</v>
      </c>
      <c r="I1266" s="213">
        <v>255193.25</v>
      </c>
      <c r="J1266" s="204"/>
      <c r="K1266" s="214" t="s">
        <v>306</v>
      </c>
      <c r="L1266" s="78"/>
      <c r="M1266" s="78"/>
      <c r="N1266" s="78"/>
      <c r="O1266" s="149"/>
    </row>
    <row r="1267" spans="1:15" x14ac:dyDescent="0.35">
      <c r="A1267" s="212" t="s">
        <v>1006</v>
      </c>
      <c r="B1267" s="212" t="s">
        <v>1007</v>
      </c>
      <c r="C1267" s="212" t="s">
        <v>709</v>
      </c>
      <c r="D1267" s="212" t="s">
        <v>710</v>
      </c>
      <c r="E1267" s="212" t="s">
        <v>312</v>
      </c>
      <c r="F1267" s="212" t="s">
        <v>313</v>
      </c>
      <c r="G1267" s="212" t="s">
        <v>1012</v>
      </c>
      <c r="H1267" s="212" t="s">
        <v>1013</v>
      </c>
      <c r="I1267" s="213">
        <v>11124.43</v>
      </c>
      <c r="J1267" s="204"/>
      <c r="K1267" s="214" t="s">
        <v>306</v>
      </c>
      <c r="L1267" s="78"/>
      <c r="M1267" s="78"/>
      <c r="N1267" s="78"/>
      <c r="O1267" s="149"/>
    </row>
    <row r="1268" spans="1:15" x14ac:dyDescent="0.35">
      <c r="A1268" s="212" t="s">
        <v>1006</v>
      </c>
      <c r="B1268" s="212" t="s">
        <v>1007</v>
      </c>
      <c r="C1268" s="212" t="s">
        <v>709</v>
      </c>
      <c r="D1268" s="212" t="s">
        <v>710</v>
      </c>
      <c r="E1268" s="212" t="s">
        <v>312</v>
      </c>
      <c r="F1268" s="212" t="s">
        <v>313</v>
      </c>
      <c r="G1268" s="212" t="s">
        <v>528</v>
      </c>
      <c r="H1268" s="212" t="s">
        <v>529</v>
      </c>
      <c r="I1268" s="213">
        <v>598.61</v>
      </c>
      <c r="J1268" s="204"/>
      <c r="K1268" s="214" t="s">
        <v>306</v>
      </c>
      <c r="L1268" s="78"/>
      <c r="M1268" s="78"/>
      <c r="N1268" s="78"/>
      <c r="O1268" s="149"/>
    </row>
    <row r="1269" spans="1:15" x14ac:dyDescent="0.35">
      <c r="A1269" s="212" t="s">
        <v>1006</v>
      </c>
      <c r="B1269" s="212" t="s">
        <v>1007</v>
      </c>
      <c r="C1269" s="212" t="s">
        <v>709</v>
      </c>
      <c r="D1269" s="212" t="s">
        <v>710</v>
      </c>
      <c r="E1269" s="212" t="s">
        <v>312</v>
      </c>
      <c r="F1269" s="212" t="s">
        <v>313</v>
      </c>
      <c r="G1269" s="212" t="s">
        <v>1014</v>
      </c>
      <c r="H1269" s="212" t="s">
        <v>1015</v>
      </c>
      <c r="I1269" s="213">
        <v>83.8</v>
      </c>
      <c r="J1269" s="204"/>
      <c r="K1269" s="214" t="s">
        <v>306</v>
      </c>
      <c r="L1269" s="78"/>
      <c r="M1269" s="78"/>
      <c r="N1269" s="78"/>
      <c r="O1269" s="149"/>
    </row>
    <row r="1270" spans="1:15" x14ac:dyDescent="0.35">
      <c r="A1270" s="212" t="s">
        <v>1006</v>
      </c>
      <c r="B1270" s="212" t="s">
        <v>1007</v>
      </c>
      <c r="C1270" s="212" t="s">
        <v>709</v>
      </c>
      <c r="D1270" s="212" t="s">
        <v>710</v>
      </c>
      <c r="E1270" s="212" t="s">
        <v>312</v>
      </c>
      <c r="F1270" s="212" t="s">
        <v>313</v>
      </c>
      <c r="G1270" s="212" t="s">
        <v>1016</v>
      </c>
      <c r="H1270" s="212" t="s">
        <v>1017</v>
      </c>
      <c r="I1270" s="213">
        <v>166.13</v>
      </c>
      <c r="J1270" s="204"/>
      <c r="K1270" s="214" t="s">
        <v>306</v>
      </c>
      <c r="L1270" s="78"/>
      <c r="M1270" s="78"/>
      <c r="N1270" s="78"/>
      <c r="O1270" s="149"/>
    </row>
    <row r="1271" spans="1:15" x14ac:dyDescent="0.35">
      <c r="A1271" s="212" t="s">
        <v>1006</v>
      </c>
      <c r="B1271" s="212" t="s">
        <v>1007</v>
      </c>
      <c r="C1271" s="212" t="s">
        <v>709</v>
      </c>
      <c r="D1271" s="212" t="s">
        <v>710</v>
      </c>
      <c r="E1271" s="212" t="s">
        <v>312</v>
      </c>
      <c r="F1271" s="212" t="s">
        <v>313</v>
      </c>
      <c r="G1271" s="212" t="s">
        <v>948</v>
      </c>
      <c r="H1271" s="212" t="s">
        <v>949</v>
      </c>
      <c r="I1271" s="213">
        <v>11758.13</v>
      </c>
      <c r="J1271" s="204"/>
      <c r="K1271" s="214" t="s">
        <v>306</v>
      </c>
      <c r="L1271" s="78"/>
      <c r="M1271" s="78"/>
      <c r="N1271" s="78"/>
      <c r="O1271" s="149"/>
    </row>
    <row r="1272" spans="1:15" x14ac:dyDescent="0.35">
      <c r="A1272" s="212" t="s">
        <v>1006</v>
      </c>
      <c r="B1272" s="212" t="s">
        <v>1007</v>
      </c>
      <c r="C1272" s="212" t="s">
        <v>709</v>
      </c>
      <c r="D1272" s="212" t="s">
        <v>710</v>
      </c>
      <c r="E1272" s="212" t="s">
        <v>312</v>
      </c>
      <c r="F1272" s="212" t="s">
        <v>313</v>
      </c>
      <c r="G1272" s="212" t="s">
        <v>731</v>
      </c>
      <c r="H1272" s="212" t="s">
        <v>732</v>
      </c>
      <c r="I1272" s="213">
        <v>8101.01</v>
      </c>
      <c r="J1272" s="204"/>
      <c r="K1272" s="214" t="s">
        <v>306</v>
      </c>
      <c r="L1272" s="78"/>
      <c r="M1272" s="78"/>
      <c r="N1272" s="78"/>
      <c r="O1272" s="149"/>
    </row>
    <row r="1273" spans="1:15" x14ac:dyDescent="0.35">
      <c r="A1273" s="212" t="s">
        <v>1006</v>
      </c>
      <c r="B1273" s="212" t="s">
        <v>1007</v>
      </c>
      <c r="C1273" s="212" t="s">
        <v>709</v>
      </c>
      <c r="D1273" s="212" t="s">
        <v>710</v>
      </c>
      <c r="E1273" s="212" t="s">
        <v>312</v>
      </c>
      <c r="F1273" s="212" t="s">
        <v>313</v>
      </c>
      <c r="G1273" s="212" t="s">
        <v>1018</v>
      </c>
      <c r="H1273" s="212" t="s">
        <v>1019</v>
      </c>
      <c r="I1273" s="213">
        <v>942.75</v>
      </c>
      <c r="J1273" s="204"/>
      <c r="K1273" s="214" t="s">
        <v>306</v>
      </c>
      <c r="L1273" s="78"/>
      <c r="M1273" s="78"/>
      <c r="N1273" s="78"/>
      <c r="O1273" s="149"/>
    </row>
    <row r="1274" spans="1:15" x14ac:dyDescent="0.35">
      <c r="A1274" s="212" t="s">
        <v>1006</v>
      </c>
      <c r="B1274" s="212" t="s">
        <v>1007</v>
      </c>
      <c r="C1274" s="212" t="s">
        <v>709</v>
      </c>
      <c r="D1274" s="212" t="s">
        <v>710</v>
      </c>
      <c r="E1274" s="212" t="s">
        <v>312</v>
      </c>
      <c r="F1274" s="212" t="s">
        <v>313</v>
      </c>
      <c r="G1274" s="212" t="s">
        <v>1020</v>
      </c>
      <c r="H1274" s="212" t="s">
        <v>1021</v>
      </c>
      <c r="I1274" s="213">
        <v>238.8</v>
      </c>
      <c r="J1274" s="204"/>
      <c r="K1274" s="214" t="s">
        <v>306</v>
      </c>
      <c r="L1274" s="78"/>
      <c r="M1274" s="78"/>
      <c r="N1274" s="78"/>
      <c r="O1274" s="149"/>
    </row>
    <row r="1275" spans="1:15" x14ac:dyDescent="0.35">
      <c r="A1275" s="212" t="s">
        <v>1006</v>
      </c>
      <c r="B1275" s="212" t="s">
        <v>1007</v>
      </c>
      <c r="C1275" s="212" t="s">
        <v>709</v>
      </c>
      <c r="D1275" s="212" t="s">
        <v>710</v>
      </c>
      <c r="E1275" s="212" t="s">
        <v>312</v>
      </c>
      <c r="F1275" s="212" t="s">
        <v>313</v>
      </c>
      <c r="G1275" s="212" t="s">
        <v>1022</v>
      </c>
      <c r="H1275" s="212" t="s">
        <v>1023</v>
      </c>
      <c r="I1275" s="213">
        <v>642.86</v>
      </c>
      <c r="J1275" s="204"/>
      <c r="K1275" s="214" t="s">
        <v>306</v>
      </c>
      <c r="L1275" s="78"/>
      <c r="M1275" s="78"/>
      <c r="N1275" s="78"/>
      <c r="O1275" s="149"/>
    </row>
    <row r="1276" spans="1:15" x14ac:dyDescent="0.35">
      <c r="A1276" s="212" t="s">
        <v>1006</v>
      </c>
      <c r="B1276" s="212" t="s">
        <v>1007</v>
      </c>
      <c r="C1276" s="212" t="s">
        <v>709</v>
      </c>
      <c r="D1276" s="212" t="s">
        <v>710</v>
      </c>
      <c r="E1276" s="212" t="s">
        <v>312</v>
      </c>
      <c r="F1276" s="212" t="s">
        <v>313</v>
      </c>
      <c r="G1276" s="212" t="s">
        <v>1024</v>
      </c>
      <c r="H1276" s="212" t="s">
        <v>1025</v>
      </c>
      <c r="I1276" s="213">
        <v>1882.8</v>
      </c>
      <c r="J1276" s="204"/>
      <c r="K1276" s="214" t="s">
        <v>306</v>
      </c>
      <c r="L1276" s="78"/>
      <c r="M1276" s="78"/>
      <c r="N1276" s="78"/>
      <c r="O1276" s="149"/>
    </row>
    <row r="1277" spans="1:15" x14ac:dyDescent="0.35">
      <c r="A1277" s="212" t="s">
        <v>1006</v>
      </c>
      <c r="B1277" s="212" t="s">
        <v>1007</v>
      </c>
      <c r="C1277" s="212" t="s">
        <v>709</v>
      </c>
      <c r="D1277" s="212" t="s">
        <v>710</v>
      </c>
      <c r="E1277" s="212" t="s">
        <v>312</v>
      </c>
      <c r="F1277" s="212" t="s">
        <v>313</v>
      </c>
      <c r="G1277" s="212" t="s">
        <v>1042</v>
      </c>
      <c r="H1277" s="212" t="s">
        <v>1043</v>
      </c>
      <c r="I1277" s="213">
        <v>324.89999999999998</v>
      </c>
      <c r="J1277" s="204"/>
      <c r="K1277" s="214" t="s">
        <v>306</v>
      </c>
      <c r="L1277" s="78"/>
      <c r="M1277" s="78"/>
      <c r="N1277" s="78"/>
      <c r="O1277" s="149"/>
    </row>
    <row r="1278" spans="1:15" x14ac:dyDescent="0.35">
      <c r="A1278" s="212" t="s">
        <v>1006</v>
      </c>
      <c r="B1278" s="212" t="s">
        <v>1007</v>
      </c>
      <c r="C1278" s="212" t="s">
        <v>709</v>
      </c>
      <c r="D1278" s="212" t="s">
        <v>710</v>
      </c>
      <c r="E1278" s="212" t="s">
        <v>312</v>
      </c>
      <c r="F1278" s="212" t="s">
        <v>313</v>
      </c>
      <c r="G1278" s="212" t="s">
        <v>1026</v>
      </c>
      <c r="H1278" s="212" t="s">
        <v>1027</v>
      </c>
      <c r="I1278" s="213">
        <v>8714.75</v>
      </c>
      <c r="J1278" s="204"/>
      <c r="K1278" s="214" t="s">
        <v>306</v>
      </c>
      <c r="L1278" s="78"/>
      <c r="M1278" s="78"/>
      <c r="N1278" s="78"/>
      <c r="O1278" s="149"/>
    </row>
    <row r="1279" spans="1:15" x14ac:dyDescent="0.35">
      <c r="A1279" s="212" t="s">
        <v>1006</v>
      </c>
      <c r="B1279" s="212" t="s">
        <v>1007</v>
      </c>
      <c r="C1279" s="212" t="s">
        <v>709</v>
      </c>
      <c r="D1279" s="212" t="s">
        <v>710</v>
      </c>
      <c r="E1279" s="212" t="s">
        <v>312</v>
      </c>
      <c r="F1279" s="212" t="s">
        <v>313</v>
      </c>
      <c r="G1279" s="212" t="s">
        <v>1028</v>
      </c>
      <c r="H1279" s="212" t="s">
        <v>1029</v>
      </c>
      <c r="I1279" s="213">
        <v>689.8</v>
      </c>
      <c r="J1279" s="204"/>
      <c r="K1279" s="214" t="s">
        <v>306</v>
      </c>
      <c r="L1279" s="78"/>
      <c r="M1279" s="78"/>
      <c r="N1279" s="78"/>
      <c r="O1279" s="149"/>
    </row>
    <row r="1280" spans="1:15" x14ac:dyDescent="0.35">
      <c r="A1280" s="212" t="s">
        <v>1006</v>
      </c>
      <c r="B1280" s="212" t="s">
        <v>1007</v>
      </c>
      <c r="C1280" s="212" t="s">
        <v>709</v>
      </c>
      <c r="D1280" s="212" t="s">
        <v>710</v>
      </c>
      <c r="E1280" s="212" t="s">
        <v>312</v>
      </c>
      <c r="F1280" s="212" t="s">
        <v>313</v>
      </c>
      <c r="G1280" s="212" t="s">
        <v>1030</v>
      </c>
      <c r="H1280" s="212" t="s">
        <v>1031</v>
      </c>
      <c r="I1280" s="213">
        <v>4119.3999999999996</v>
      </c>
      <c r="J1280" s="204"/>
      <c r="K1280" s="214" t="s">
        <v>306</v>
      </c>
      <c r="L1280" s="78"/>
      <c r="M1280" s="78"/>
      <c r="N1280" s="78"/>
      <c r="O1280" s="149"/>
    </row>
    <row r="1281" spans="1:15" x14ac:dyDescent="0.35">
      <c r="A1281" s="212" t="s">
        <v>1006</v>
      </c>
      <c r="B1281" s="212" t="s">
        <v>1007</v>
      </c>
      <c r="C1281" s="212" t="s">
        <v>709</v>
      </c>
      <c r="D1281" s="212" t="s">
        <v>710</v>
      </c>
      <c r="E1281" s="212" t="s">
        <v>312</v>
      </c>
      <c r="F1281" s="212" t="s">
        <v>313</v>
      </c>
      <c r="G1281" s="212" t="s">
        <v>452</v>
      </c>
      <c r="H1281" s="212" t="s">
        <v>1032</v>
      </c>
      <c r="I1281" s="213">
        <v>1350.5</v>
      </c>
      <c r="J1281" s="204"/>
      <c r="K1281" s="214" t="s">
        <v>306</v>
      </c>
      <c r="L1281" s="78"/>
      <c r="M1281" s="78"/>
      <c r="N1281" s="78"/>
      <c r="O1281" s="149"/>
    </row>
    <row r="1282" spans="1:15" x14ac:dyDescent="0.35">
      <c r="A1282" s="212" t="s">
        <v>1006</v>
      </c>
      <c r="B1282" s="212" t="s">
        <v>1007</v>
      </c>
      <c r="C1282" s="212" t="s">
        <v>709</v>
      </c>
      <c r="D1282" s="212" t="s">
        <v>710</v>
      </c>
      <c r="E1282" s="212" t="s">
        <v>312</v>
      </c>
      <c r="F1282" s="212" t="s">
        <v>313</v>
      </c>
      <c r="G1282" s="212" t="s">
        <v>466</v>
      </c>
      <c r="H1282" s="212" t="s">
        <v>1033</v>
      </c>
      <c r="I1282" s="213">
        <v>4481.3999999999996</v>
      </c>
      <c r="J1282" s="204"/>
      <c r="K1282" s="214" t="s">
        <v>306</v>
      </c>
      <c r="L1282" s="78"/>
      <c r="M1282" s="78"/>
      <c r="N1282" s="78"/>
      <c r="O1282" s="149"/>
    </row>
    <row r="1283" spans="1:15" x14ac:dyDescent="0.35">
      <c r="A1283" s="212" t="s">
        <v>1006</v>
      </c>
      <c r="B1283" s="212" t="s">
        <v>1007</v>
      </c>
      <c r="C1283" s="212" t="s">
        <v>709</v>
      </c>
      <c r="D1283" s="212" t="s">
        <v>710</v>
      </c>
      <c r="E1283" s="212" t="s">
        <v>312</v>
      </c>
      <c r="F1283" s="212" t="s">
        <v>313</v>
      </c>
      <c r="G1283" s="212" t="s">
        <v>1044</v>
      </c>
      <c r="H1283" s="212" t="s">
        <v>1045</v>
      </c>
      <c r="I1283" s="213">
        <v>342.56</v>
      </c>
      <c r="J1283" s="204"/>
      <c r="K1283" s="214" t="s">
        <v>306</v>
      </c>
      <c r="L1283" s="78"/>
      <c r="M1283" s="78"/>
      <c r="N1283" s="78"/>
      <c r="O1283" s="149"/>
    </row>
    <row r="1284" spans="1:15" x14ac:dyDescent="0.35">
      <c r="A1284" s="212" t="s">
        <v>1006</v>
      </c>
      <c r="B1284" s="212" t="s">
        <v>1007</v>
      </c>
      <c r="C1284" s="212" t="s">
        <v>709</v>
      </c>
      <c r="D1284" s="212" t="s">
        <v>710</v>
      </c>
      <c r="E1284" s="212" t="s">
        <v>312</v>
      </c>
      <c r="F1284" s="212" t="s">
        <v>313</v>
      </c>
      <c r="G1284" s="212" t="s">
        <v>1034</v>
      </c>
      <c r="H1284" s="212" t="s">
        <v>1035</v>
      </c>
      <c r="I1284" s="213">
        <v>387.19</v>
      </c>
      <c r="J1284" s="204"/>
      <c r="K1284" s="214" t="s">
        <v>306</v>
      </c>
      <c r="L1284" s="78"/>
      <c r="M1284" s="78"/>
      <c r="N1284" s="78"/>
      <c r="O1284" s="149"/>
    </row>
    <row r="1285" spans="1:15" x14ac:dyDescent="0.35">
      <c r="A1285" s="212" t="s">
        <v>1006</v>
      </c>
      <c r="B1285" s="212" t="s">
        <v>1007</v>
      </c>
      <c r="C1285" s="212" t="s">
        <v>709</v>
      </c>
      <c r="D1285" s="212" t="s">
        <v>710</v>
      </c>
      <c r="E1285" s="212" t="s">
        <v>312</v>
      </c>
      <c r="F1285" s="212" t="s">
        <v>313</v>
      </c>
      <c r="G1285" s="212" t="s">
        <v>1036</v>
      </c>
      <c r="H1285" s="212" t="s">
        <v>1037</v>
      </c>
      <c r="I1285" s="213">
        <v>1007.25</v>
      </c>
      <c r="J1285" s="204"/>
      <c r="K1285" s="214" t="s">
        <v>306</v>
      </c>
      <c r="L1285" s="78"/>
      <c r="M1285" s="78"/>
      <c r="N1285" s="78"/>
      <c r="O1285" s="149"/>
    </row>
    <row r="1286" spans="1:15" x14ac:dyDescent="0.35">
      <c r="A1286" s="212" t="s">
        <v>1006</v>
      </c>
      <c r="B1286" s="212" t="s">
        <v>1007</v>
      </c>
      <c r="C1286" s="212" t="s">
        <v>709</v>
      </c>
      <c r="D1286" s="212" t="s">
        <v>710</v>
      </c>
      <c r="E1286" s="212" t="s">
        <v>312</v>
      </c>
      <c r="F1286" s="212" t="s">
        <v>313</v>
      </c>
      <c r="G1286" s="212" t="s">
        <v>1008</v>
      </c>
      <c r="H1286" s="212" t="s">
        <v>1009</v>
      </c>
      <c r="I1286" s="213">
        <v>281.72000000000003</v>
      </c>
      <c r="J1286" s="204"/>
      <c r="K1286" s="214" t="s">
        <v>306</v>
      </c>
      <c r="L1286" s="78"/>
      <c r="M1286" s="78"/>
      <c r="N1286" s="78"/>
      <c r="O1286" s="149"/>
    </row>
    <row r="1287" spans="1:15" x14ac:dyDescent="0.35">
      <c r="A1287" s="212" t="s">
        <v>1006</v>
      </c>
      <c r="B1287" s="212" t="s">
        <v>1007</v>
      </c>
      <c r="C1287" s="212" t="s">
        <v>709</v>
      </c>
      <c r="D1287" s="212" t="s">
        <v>710</v>
      </c>
      <c r="E1287" s="212" t="s">
        <v>312</v>
      </c>
      <c r="F1287" s="212" t="s">
        <v>313</v>
      </c>
      <c r="G1287" s="212" t="s">
        <v>1052</v>
      </c>
      <c r="H1287" s="212" t="s">
        <v>1053</v>
      </c>
      <c r="I1287" s="213">
        <v>654458.42000000004</v>
      </c>
      <c r="J1287" s="204"/>
      <c r="K1287" s="214" t="s">
        <v>306</v>
      </c>
      <c r="L1287" s="78"/>
      <c r="M1287" s="78"/>
      <c r="N1287" s="78"/>
      <c r="O1287" s="149"/>
    </row>
    <row r="1288" spans="1:15" x14ac:dyDescent="0.35">
      <c r="A1288" s="212" t="s">
        <v>1006</v>
      </c>
      <c r="B1288" s="212" t="s">
        <v>1007</v>
      </c>
      <c r="C1288" s="212" t="s">
        <v>709</v>
      </c>
      <c r="D1288" s="212" t="s">
        <v>710</v>
      </c>
      <c r="E1288" s="212" t="s">
        <v>312</v>
      </c>
      <c r="F1288" s="212" t="s">
        <v>313</v>
      </c>
      <c r="G1288" s="212" t="s">
        <v>1050</v>
      </c>
      <c r="H1288" s="212" t="s">
        <v>1051</v>
      </c>
      <c r="I1288" s="213">
        <v>744.3</v>
      </c>
      <c r="J1288" s="204"/>
      <c r="K1288" s="214" t="s">
        <v>306</v>
      </c>
      <c r="L1288" s="78"/>
      <c r="M1288" s="78"/>
      <c r="N1288" s="78"/>
      <c r="O1288" s="149"/>
    </row>
    <row r="1289" spans="1:15" x14ac:dyDescent="0.35">
      <c r="A1289" s="212" t="s">
        <v>1006</v>
      </c>
      <c r="B1289" s="212" t="s">
        <v>1007</v>
      </c>
      <c r="C1289" s="212" t="s">
        <v>709</v>
      </c>
      <c r="D1289" s="212" t="s">
        <v>710</v>
      </c>
      <c r="E1289" s="212" t="s">
        <v>312</v>
      </c>
      <c r="F1289" s="212" t="s">
        <v>313</v>
      </c>
      <c r="G1289" s="212" t="s">
        <v>1048</v>
      </c>
      <c r="H1289" s="212" t="s">
        <v>1049</v>
      </c>
      <c r="I1289" s="213">
        <v>3312.4</v>
      </c>
      <c r="J1289" s="204"/>
      <c r="K1289" s="214" t="s">
        <v>306</v>
      </c>
      <c r="L1289" s="78"/>
      <c r="M1289" s="78"/>
      <c r="N1289" s="78"/>
      <c r="O1289" s="149"/>
    </row>
    <row r="1290" spans="1:15" x14ac:dyDescent="0.35">
      <c r="A1290" s="212" t="s">
        <v>1006</v>
      </c>
      <c r="B1290" s="212" t="s">
        <v>1007</v>
      </c>
      <c r="C1290" s="212" t="s">
        <v>709</v>
      </c>
      <c r="D1290" s="212" t="s">
        <v>710</v>
      </c>
      <c r="E1290" s="212" t="s">
        <v>312</v>
      </c>
      <c r="F1290" s="212" t="s">
        <v>313</v>
      </c>
      <c r="G1290" s="212" t="s">
        <v>1010</v>
      </c>
      <c r="H1290" s="212" t="s">
        <v>1011</v>
      </c>
      <c r="I1290" s="213">
        <v>4858.13</v>
      </c>
      <c r="J1290" s="204"/>
      <c r="K1290" s="214" t="s">
        <v>306</v>
      </c>
      <c r="L1290" s="78"/>
      <c r="M1290" s="78"/>
      <c r="N1290" s="78"/>
      <c r="O1290" s="149"/>
    </row>
    <row r="1291" spans="1:15" x14ac:dyDescent="0.35">
      <c r="A1291" s="212" t="s">
        <v>1006</v>
      </c>
      <c r="B1291" s="212" t="s">
        <v>1007</v>
      </c>
      <c r="C1291" s="212" t="s">
        <v>709</v>
      </c>
      <c r="D1291" s="212" t="s">
        <v>710</v>
      </c>
      <c r="E1291" s="212" t="s">
        <v>312</v>
      </c>
      <c r="F1291" s="212" t="s">
        <v>313</v>
      </c>
      <c r="G1291" s="212" t="s">
        <v>1038</v>
      </c>
      <c r="H1291" s="212" t="s">
        <v>1039</v>
      </c>
      <c r="I1291" s="213">
        <v>627.54</v>
      </c>
      <c r="J1291" s="204"/>
      <c r="K1291" s="214" t="s">
        <v>306</v>
      </c>
      <c r="L1291" s="78"/>
      <c r="M1291" s="78"/>
      <c r="N1291" s="78"/>
      <c r="O1291" s="149"/>
    </row>
    <row r="1292" spans="1:15" x14ac:dyDescent="0.35">
      <c r="A1292" s="212" t="s">
        <v>1006</v>
      </c>
      <c r="B1292" s="212" t="s">
        <v>1007</v>
      </c>
      <c r="C1292" s="212" t="s">
        <v>709</v>
      </c>
      <c r="D1292" s="212" t="s">
        <v>710</v>
      </c>
      <c r="E1292" s="212" t="s">
        <v>312</v>
      </c>
      <c r="F1292" s="212" t="s">
        <v>313</v>
      </c>
      <c r="G1292" s="212" t="s">
        <v>925</v>
      </c>
      <c r="H1292" s="212" t="s">
        <v>104</v>
      </c>
      <c r="I1292" s="213">
        <v>400</v>
      </c>
      <c r="J1292" s="204"/>
      <c r="K1292" s="214" t="s">
        <v>306</v>
      </c>
      <c r="L1292" s="78"/>
      <c r="M1292" s="78"/>
      <c r="N1292" s="78"/>
      <c r="O1292" s="149"/>
    </row>
    <row r="1293" spans="1:15" x14ac:dyDescent="0.35">
      <c r="A1293" s="212" t="s">
        <v>1006</v>
      </c>
      <c r="B1293" s="212" t="s">
        <v>1007</v>
      </c>
      <c r="C1293" s="212" t="s">
        <v>709</v>
      </c>
      <c r="D1293" s="212" t="s">
        <v>710</v>
      </c>
      <c r="E1293" s="212" t="s">
        <v>312</v>
      </c>
      <c r="F1293" s="212" t="s">
        <v>313</v>
      </c>
      <c r="G1293" s="212" t="s">
        <v>1040</v>
      </c>
      <c r="H1293" s="212" t="s">
        <v>1041</v>
      </c>
      <c r="I1293" s="213">
        <v>4686.01</v>
      </c>
      <c r="J1293" s="204"/>
      <c r="K1293" s="214" t="s">
        <v>306</v>
      </c>
      <c r="L1293" s="78"/>
      <c r="M1293" s="78"/>
      <c r="N1293" s="78"/>
      <c r="O1293" s="149"/>
    </row>
    <row r="1294" spans="1:15" x14ac:dyDescent="0.35">
      <c r="A1294" s="212" t="s">
        <v>1006</v>
      </c>
      <c r="B1294" s="212" t="s">
        <v>1007</v>
      </c>
      <c r="C1294" s="212" t="s">
        <v>709</v>
      </c>
      <c r="D1294" s="212" t="s">
        <v>710</v>
      </c>
      <c r="E1294" s="212" t="s">
        <v>312</v>
      </c>
      <c r="F1294" s="212" t="s">
        <v>313</v>
      </c>
      <c r="G1294" s="212" t="s">
        <v>1046</v>
      </c>
      <c r="H1294" s="212" t="s">
        <v>1047</v>
      </c>
      <c r="I1294" s="213">
        <v>704.15</v>
      </c>
      <c r="J1294" s="204"/>
      <c r="K1294" s="214" t="s">
        <v>306</v>
      </c>
      <c r="L1294" s="78"/>
      <c r="M1294" s="78"/>
      <c r="N1294" s="78"/>
      <c r="O1294" s="149"/>
    </row>
    <row r="1295" spans="1:15" x14ac:dyDescent="0.35">
      <c r="A1295" s="212" t="s">
        <v>1006</v>
      </c>
      <c r="B1295" s="212" t="s">
        <v>1007</v>
      </c>
      <c r="C1295" s="212" t="s">
        <v>709</v>
      </c>
      <c r="D1295" s="212" t="s">
        <v>710</v>
      </c>
      <c r="E1295" s="212" t="s">
        <v>401</v>
      </c>
      <c r="F1295" s="212" t="s">
        <v>402</v>
      </c>
      <c r="G1295" s="212" t="s">
        <v>81</v>
      </c>
      <c r="H1295" s="212" t="s">
        <v>328</v>
      </c>
      <c r="I1295" s="213">
        <v>4300.09</v>
      </c>
      <c r="J1295" s="204"/>
      <c r="K1295" s="214" t="s">
        <v>311</v>
      </c>
      <c r="L1295" s="78"/>
      <c r="M1295" s="78"/>
      <c r="N1295" s="78"/>
      <c r="O1295" s="149"/>
    </row>
    <row r="1296" spans="1:15" x14ac:dyDescent="0.35">
      <c r="A1296" s="212" t="s">
        <v>1006</v>
      </c>
      <c r="B1296" s="212" t="s">
        <v>1007</v>
      </c>
      <c r="C1296" s="212" t="s">
        <v>709</v>
      </c>
      <c r="D1296" s="212" t="s">
        <v>710</v>
      </c>
      <c r="E1296" s="212" t="s">
        <v>456</v>
      </c>
      <c r="F1296" s="212" t="s">
        <v>457</v>
      </c>
      <c r="G1296" s="212" t="s">
        <v>81</v>
      </c>
      <c r="H1296" s="212" t="s">
        <v>328</v>
      </c>
      <c r="I1296" s="213">
        <v>-18659.759999999998</v>
      </c>
      <c r="J1296" s="204"/>
      <c r="K1296" s="214" t="s">
        <v>311</v>
      </c>
      <c r="L1296" s="78"/>
      <c r="M1296" s="78"/>
      <c r="N1296" s="78"/>
      <c r="O1296" s="149"/>
    </row>
    <row r="1297" spans="1:15" x14ac:dyDescent="0.35">
      <c r="A1297" s="212" t="s">
        <v>1006</v>
      </c>
      <c r="B1297" s="212" t="s">
        <v>1007</v>
      </c>
      <c r="C1297" s="212" t="s">
        <v>709</v>
      </c>
      <c r="D1297" s="212" t="s">
        <v>710</v>
      </c>
      <c r="E1297" s="212" t="s">
        <v>320</v>
      </c>
      <c r="F1297" s="212" t="s">
        <v>313</v>
      </c>
      <c r="G1297" s="212" t="s">
        <v>81</v>
      </c>
      <c r="H1297" s="212" t="s">
        <v>328</v>
      </c>
      <c r="I1297" s="213">
        <v>-255193.25</v>
      </c>
      <c r="J1297" s="204"/>
      <c r="K1297" s="214" t="s">
        <v>314</v>
      </c>
      <c r="L1297" s="78"/>
      <c r="M1297" s="78"/>
      <c r="N1297" s="78"/>
      <c r="O1297" s="149"/>
    </row>
    <row r="1298" spans="1:15" x14ac:dyDescent="0.35">
      <c r="A1298" s="212" t="s">
        <v>1006</v>
      </c>
      <c r="B1298" s="212" t="s">
        <v>1007</v>
      </c>
      <c r="C1298" s="212" t="s">
        <v>709</v>
      </c>
      <c r="D1298" s="212" t="s">
        <v>710</v>
      </c>
      <c r="E1298" s="212" t="s">
        <v>320</v>
      </c>
      <c r="F1298" s="212" t="s">
        <v>313</v>
      </c>
      <c r="G1298" s="212" t="s">
        <v>1012</v>
      </c>
      <c r="H1298" s="212" t="s">
        <v>1013</v>
      </c>
      <c r="I1298" s="213">
        <v>-11124.43</v>
      </c>
      <c r="J1298" s="204"/>
      <c r="K1298" s="214" t="s">
        <v>314</v>
      </c>
      <c r="L1298" s="78"/>
      <c r="M1298" s="78"/>
      <c r="N1298" s="78"/>
      <c r="O1298" s="149"/>
    </row>
    <row r="1299" spans="1:15" x14ac:dyDescent="0.35">
      <c r="A1299" s="212" t="s">
        <v>1006</v>
      </c>
      <c r="B1299" s="212" t="s">
        <v>1007</v>
      </c>
      <c r="C1299" s="212" t="s">
        <v>709</v>
      </c>
      <c r="D1299" s="212" t="s">
        <v>710</v>
      </c>
      <c r="E1299" s="212" t="s">
        <v>320</v>
      </c>
      <c r="F1299" s="212" t="s">
        <v>313</v>
      </c>
      <c r="G1299" s="212" t="s">
        <v>528</v>
      </c>
      <c r="H1299" s="212" t="s">
        <v>529</v>
      </c>
      <c r="I1299" s="213">
        <v>-598.61</v>
      </c>
      <c r="J1299" s="204"/>
      <c r="K1299" s="214" t="s">
        <v>314</v>
      </c>
      <c r="L1299" s="78"/>
      <c r="M1299" s="78"/>
      <c r="N1299" s="78"/>
      <c r="O1299" s="149"/>
    </row>
    <row r="1300" spans="1:15" x14ac:dyDescent="0.35">
      <c r="A1300" s="212" t="s">
        <v>1006</v>
      </c>
      <c r="B1300" s="212" t="s">
        <v>1007</v>
      </c>
      <c r="C1300" s="212" t="s">
        <v>709</v>
      </c>
      <c r="D1300" s="212" t="s">
        <v>710</v>
      </c>
      <c r="E1300" s="212" t="s">
        <v>320</v>
      </c>
      <c r="F1300" s="212" t="s">
        <v>313</v>
      </c>
      <c r="G1300" s="212" t="s">
        <v>1014</v>
      </c>
      <c r="H1300" s="212" t="s">
        <v>1015</v>
      </c>
      <c r="I1300" s="213">
        <v>-83.8</v>
      </c>
      <c r="J1300" s="204"/>
      <c r="K1300" s="214" t="s">
        <v>314</v>
      </c>
      <c r="L1300" s="78"/>
      <c r="M1300" s="78"/>
      <c r="N1300" s="78"/>
      <c r="O1300" s="149"/>
    </row>
    <row r="1301" spans="1:15" x14ac:dyDescent="0.35">
      <c r="A1301" s="212" t="s">
        <v>1006</v>
      </c>
      <c r="B1301" s="212" t="s">
        <v>1007</v>
      </c>
      <c r="C1301" s="212" t="s">
        <v>709</v>
      </c>
      <c r="D1301" s="212" t="s">
        <v>710</v>
      </c>
      <c r="E1301" s="212" t="s">
        <v>320</v>
      </c>
      <c r="F1301" s="212" t="s">
        <v>313</v>
      </c>
      <c r="G1301" s="212" t="s">
        <v>1016</v>
      </c>
      <c r="H1301" s="212" t="s">
        <v>1017</v>
      </c>
      <c r="I1301" s="213">
        <v>-166.13</v>
      </c>
      <c r="J1301" s="204"/>
      <c r="K1301" s="214" t="s">
        <v>314</v>
      </c>
      <c r="L1301" s="78"/>
      <c r="M1301" s="78"/>
      <c r="N1301" s="78"/>
      <c r="O1301" s="149"/>
    </row>
    <row r="1302" spans="1:15" x14ac:dyDescent="0.35">
      <c r="A1302" s="212" t="s">
        <v>1006</v>
      </c>
      <c r="B1302" s="212" t="s">
        <v>1007</v>
      </c>
      <c r="C1302" s="212" t="s">
        <v>709</v>
      </c>
      <c r="D1302" s="212" t="s">
        <v>710</v>
      </c>
      <c r="E1302" s="212" t="s">
        <v>320</v>
      </c>
      <c r="F1302" s="212" t="s">
        <v>313</v>
      </c>
      <c r="G1302" s="212" t="s">
        <v>948</v>
      </c>
      <c r="H1302" s="212" t="s">
        <v>949</v>
      </c>
      <c r="I1302" s="213">
        <v>-11758.13</v>
      </c>
      <c r="J1302" s="204"/>
      <c r="K1302" s="214" t="s">
        <v>314</v>
      </c>
      <c r="L1302" s="78"/>
      <c r="M1302" s="78"/>
      <c r="N1302" s="78"/>
      <c r="O1302" s="149"/>
    </row>
    <row r="1303" spans="1:15" x14ac:dyDescent="0.35">
      <c r="A1303" s="212" t="s">
        <v>1006</v>
      </c>
      <c r="B1303" s="212" t="s">
        <v>1007</v>
      </c>
      <c r="C1303" s="212" t="s">
        <v>709</v>
      </c>
      <c r="D1303" s="212" t="s">
        <v>710</v>
      </c>
      <c r="E1303" s="212" t="s">
        <v>320</v>
      </c>
      <c r="F1303" s="212" t="s">
        <v>313</v>
      </c>
      <c r="G1303" s="212" t="s">
        <v>731</v>
      </c>
      <c r="H1303" s="212" t="s">
        <v>732</v>
      </c>
      <c r="I1303" s="213">
        <v>-8101.01</v>
      </c>
      <c r="J1303" s="204"/>
      <c r="K1303" s="214" t="s">
        <v>314</v>
      </c>
      <c r="L1303" s="78"/>
      <c r="M1303" s="78"/>
      <c r="N1303" s="78"/>
      <c r="O1303" s="149"/>
    </row>
    <row r="1304" spans="1:15" x14ac:dyDescent="0.35">
      <c r="A1304" s="212" t="s">
        <v>1006</v>
      </c>
      <c r="B1304" s="212" t="s">
        <v>1007</v>
      </c>
      <c r="C1304" s="212" t="s">
        <v>709</v>
      </c>
      <c r="D1304" s="212" t="s">
        <v>710</v>
      </c>
      <c r="E1304" s="212" t="s">
        <v>320</v>
      </c>
      <c r="F1304" s="212" t="s">
        <v>313</v>
      </c>
      <c r="G1304" s="212" t="s">
        <v>1018</v>
      </c>
      <c r="H1304" s="212" t="s">
        <v>1019</v>
      </c>
      <c r="I1304" s="213">
        <v>-942.75</v>
      </c>
      <c r="J1304" s="204"/>
      <c r="K1304" s="214" t="s">
        <v>314</v>
      </c>
      <c r="L1304" s="78"/>
      <c r="M1304" s="78"/>
      <c r="N1304" s="78"/>
      <c r="O1304" s="149"/>
    </row>
    <row r="1305" spans="1:15" x14ac:dyDescent="0.35">
      <c r="A1305" s="212" t="s">
        <v>1006</v>
      </c>
      <c r="B1305" s="212" t="s">
        <v>1007</v>
      </c>
      <c r="C1305" s="212" t="s">
        <v>709</v>
      </c>
      <c r="D1305" s="212" t="s">
        <v>710</v>
      </c>
      <c r="E1305" s="212" t="s">
        <v>320</v>
      </c>
      <c r="F1305" s="212" t="s">
        <v>313</v>
      </c>
      <c r="G1305" s="212" t="s">
        <v>1020</v>
      </c>
      <c r="H1305" s="212" t="s">
        <v>1021</v>
      </c>
      <c r="I1305" s="213">
        <v>-238.8</v>
      </c>
      <c r="J1305" s="204"/>
      <c r="K1305" s="214" t="s">
        <v>314</v>
      </c>
      <c r="L1305" s="78"/>
      <c r="M1305" s="78"/>
      <c r="N1305" s="78"/>
      <c r="O1305" s="149"/>
    </row>
    <row r="1306" spans="1:15" x14ac:dyDescent="0.35">
      <c r="A1306" s="212" t="s">
        <v>1006</v>
      </c>
      <c r="B1306" s="212" t="s">
        <v>1007</v>
      </c>
      <c r="C1306" s="212" t="s">
        <v>709</v>
      </c>
      <c r="D1306" s="212" t="s">
        <v>710</v>
      </c>
      <c r="E1306" s="212" t="s">
        <v>320</v>
      </c>
      <c r="F1306" s="212" t="s">
        <v>313</v>
      </c>
      <c r="G1306" s="212" t="s">
        <v>1022</v>
      </c>
      <c r="H1306" s="212" t="s">
        <v>1023</v>
      </c>
      <c r="I1306" s="213">
        <v>-642.86</v>
      </c>
      <c r="J1306" s="204"/>
      <c r="K1306" s="214" t="s">
        <v>314</v>
      </c>
      <c r="L1306" s="78"/>
      <c r="M1306" s="78"/>
      <c r="N1306" s="78"/>
      <c r="O1306" s="149"/>
    </row>
    <row r="1307" spans="1:15" x14ac:dyDescent="0.35">
      <c r="A1307" s="212" t="s">
        <v>1006</v>
      </c>
      <c r="B1307" s="212" t="s">
        <v>1007</v>
      </c>
      <c r="C1307" s="212" t="s">
        <v>709</v>
      </c>
      <c r="D1307" s="212" t="s">
        <v>710</v>
      </c>
      <c r="E1307" s="212" t="s">
        <v>320</v>
      </c>
      <c r="F1307" s="212" t="s">
        <v>313</v>
      </c>
      <c r="G1307" s="212" t="s">
        <v>1024</v>
      </c>
      <c r="H1307" s="212" t="s">
        <v>1025</v>
      </c>
      <c r="I1307" s="213">
        <v>-1882.8</v>
      </c>
      <c r="J1307" s="204"/>
      <c r="K1307" s="214" t="s">
        <v>314</v>
      </c>
      <c r="L1307" s="78"/>
      <c r="M1307" s="78"/>
      <c r="N1307" s="78"/>
      <c r="O1307" s="149"/>
    </row>
    <row r="1308" spans="1:15" x14ac:dyDescent="0.35">
      <c r="A1308" s="212" t="s">
        <v>1006</v>
      </c>
      <c r="B1308" s="212" t="s">
        <v>1007</v>
      </c>
      <c r="C1308" s="212" t="s">
        <v>709</v>
      </c>
      <c r="D1308" s="212" t="s">
        <v>710</v>
      </c>
      <c r="E1308" s="212" t="s">
        <v>320</v>
      </c>
      <c r="F1308" s="212" t="s">
        <v>313</v>
      </c>
      <c r="G1308" s="212" t="s">
        <v>1042</v>
      </c>
      <c r="H1308" s="212" t="s">
        <v>1043</v>
      </c>
      <c r="I1308" s="213">
        <v>-324.89999999999998</v>
      </c>
      <c r="J1308" s="204"/>
      <c r="K1308" s="214" t="s">
        <v>314</v>
      </c>
      <c r="L1308" s="78"/>
      <c r="M1308" s="78"/>
      <c r="N1308" s="78"/>
      <c r="O1308" s="149"/>
    </row>
    <row r="1309" spans="1:15" x14ac:dyDescent="0.35">
      <c r="A1309" s="212" t="s">
        <v>1006</v>
      </c>
      <c r="B1309" s="212" t="s">
        <v>1007</v>
      </c>
      <c r="C1309" s="212" t="s">
        <v>709</v>
      </c>
      <c r="D1309" s="212" t="s">
        <v>710</v>
      </c>
      <c r="E1309" s="212" t="s">
        <v>320</v>
      </c>
      <c r="F1309" s="212" t="s">
        <v>313</v>
      </c>
      <c r="G1309" s="212" t="s">
        <v>1026</v>
      </c>
      <c r="H1309" s="212" t="s">
        <v>1027</v>
      </c>
      <c r="I1309" s="213">
        <v>-8714.75</v>
      </c>
      <c r="J1309" s="204"/>
      <c r="K1309" s="214" t="s">
        <v>314</v>
      </c>
      <c r="L1309" s="78"/>
      <c r="M1309" s="78"/>
      <c r="N1309" s="78"/>
      <c r="O1309" s="149"/>
    </row>
    <row r="1310" spans="1:15" x14ac:dyDescent="0.35">
      <c r="A1310" s="212" t="s">
        <v>1006</v>
      </c>
      <c r="B1310" s="212" t="s">
        <v>1007</v>
      </c>
      <c r="C1310" s="212" t="s">
        <v>709</v>
      </c>
      <c r="D1310" s="212" t="s">
        <v>710</v>
      </c>
      <c r="E1310" s="212" t="s">
        <v>320</v>
      </c>
      <c r="F1310" s="212" t="s">
        <v>313</v>
      </c>
      <c r="G1310" s="212" t="s">
        <v>1028</v>
      </c>
      <c r="H1310" s="212" t="s">
        <v>1029</v>
      </c>
      <c r="I1310" s="213">
        <v>-689.8</v>
      </c>
      <c r="J1310" s="204"/>
      <c r="K1310" s="214" t="s">
        <v>314</v>
      </c>
      <c r="L1310" s="78"/>
      <c r="M1310" s="78"/>
      <c r="N1310" s="78"/>
      <c r="O1310" s="149"/>
    </row>
    <row r="1311" spans="1:15" x14ac:dyDescent="0.35">
      <c r="A1311" s="212" t="s">
        <v>1006</v>
      </c>
      <c r="B1311" s="212" t="s">
        <v>1007</v>
      </c>
      <c r="C1311" s="212" t="s">
        <v>709</v>
      </c>
      <c r="D1311" s="212" t="s">
        <v>710</v>
      </c>
      <c r="E1311" s="212" t="s">
        <v>320</v>
      </c>
      <c r="F1311" s="212" t="s">
        <v>313</v>
      </c>
      <c r="G1311" s="212" t="s">
        <v>1030</v>
      </c>
      <c r="H1311" s="212" t="s">
        <v>1031</v>
      </c>
      <c r="I1311" s="213">
        <v>-4119.3999999999996</v>
      </c>
      <c r="J1311" s="204"/>
      <c r="K1311" s="214" t="s">
        <v>314</v>
      </c>
      <c r="L1311" s="78"/>
      <c r="M1311" s="78"/>
      <c r="N1311" s="78"/>
      <c r="O1311" s="149"/>
    </row>
    <row r="1312" spans="1:15" x14ac:dyDescent="0.35">
      <c r="A1312" s="212" t="s">
        <v>1006</v>
      </c>
      <c r="B1312" s="212" t="s">
        <v>1007</v>
      </c>
      <c r="C1312" s="212" t="s">
        <v>709</v>
      </c>
      <c r="D1312" s="212" t="s">
        <v>710</v>
      </c>
      <c r="E1312" s="212" t="s">
        <v>320</v>
      </c>
      <c r="F1312" s="212" t="s">
        <v>313</v>
      </c>
      <c r="G1312" s="212" t="s">
        <v>452</v>
      </c>
      <c r="H1312" s="212" t="s">
        <v>1032</v>
      </c>
      <c r="I1312" s="213">
        <v>-1350.5</v>
      </c>
      <c r="J1312" s="204"/>
      <c r="K1312" s="214" t="s">
        <v>314</v>
      </c>
      <c r="L1312" s="78"/>
      <c r="M1312" s="78"/>
      <c r="N1312" s="78"/>
      <c r="O1312" s="149"/>
    </row>
    <row r="1313" spans="1:15" x14ac:dyDescent="0.35">
      <c r="A1313" s="212" t="s">
        <v>1006</v>
      </c>
      <c r="B1313" s="212" t="s">
        <v>1007</v>
      </c>
      <c r="C1313" s="212" t="s">
        <v>709</v>
      </c>
      <c r="D1313" s="212" t="s">
        <v>710</v>
      </c>
      <c r="E1313" s="212" t="s">
        <v>320</v>
      </c>
      <c r="F1313" s="212" t="s">
        <v>313</v>
      </c>
      <c r="G1313" s="212" t="s">
        <v>466</v>
      </c>
      <c r="H1313" s="212" t="s">
        <v>1033</v>
      </c>
      <c r="I1313" s="213">
        <v>-4481.3999999999996</v>
      </c>
      <c r="J1313" s="204"/>
      <c r="K1313" s="214" t="s">
        <v>314</v>
      </c>
      <c r="L1313" s="78"/>
      <c r="M1313" s="78"/>
      <c r="N1313" s="78"/>
      <c r="O1313" s="149"/>
    </row>
    <row r="1314" spans="1:15" x14ac:dyDescent="0.35">
      <c r="A1314" s="212" t="s">
        <v>1006</v>
      </c>
      <c r="B1314" s="212" t="s">
        <v>1007</v>
      </c>
      <c r="C1314" s="212" t="s">
        <v>709</v>
      </c>
      <c r="D1314" s="212" t="s">
        <v>710</v>
      </c>
      <c r="E1314" s="212" t="s">
        <v>320</v>
      </c>
      <c r="F1314" s="212" t="s">
        <v>313</v>
      </c>
      <c r="G1314" s="212" t="s">
        <v>1044</v>
      </c>
      <c r="H1314" s="212" t="s">
        <v>1045</v>
      </c>
      <c r="I1314" s="213">
        <v>-342.56</v>
      </c>
      <c r="J1314" s="204"/>
      <c r="K1314" s="214" t="s">
        <v>314</v>
      </c>
      <c r="L1314" s="78"/>
      <c r="M1314" s="78"/>
      <c r="N1314" s="78"/>
      <c r="O1314" s="149"/>
    </row>
    <row r="1315" spans="1:15" x14ac:dyDescent="0.35">
      <c r="A1315" s="212" t="s">
        <v>1006</v>
      </c>
      <c r="B1315" s="212" t="s">
        <v>1007</v>
      </c>
      <c r="C1315" s="212" t="s">
        <v>709</v>
      </c>
      <c r="D1315" s="212" t="s">
        <v>710</v>
      </c>
      <c r="E1315" s="212" t="s">
        <v>320</v>
      </c>
      <c r="F1315" s="212" t="s">
        <v>313</v>
      </c>
      <c r="G1315" s="212" t="s">
        <v>1034</v>
      </c>
      <c r="H1315" s="212" t="s">
        <v>1035</v>
      </c>
      <c r="I1315" s="213">
        <v>-387.19</v>
      </c>
      <c r="J1315" s="204"/>
      <c r="K1315" s="214" t="s">
        <v>314</v>
      </c>
      <c r="L1315" s="78"/>
      <c r="M1315" s="78"/>
      <c r="N1315" s="78"/>
      <c r="O1315" s="149"/>
    </row>
    <row r="1316" spans="1:15" x14ac:dyDescent="0.35">
      <c r="A1316" s="212" t="s">
        <v>1006</v>
      </c>
      <c r="B1316" s="212" t="s">
        <v>1007</v>
      </c>
      <c r="C1316" s="212" t="s">
        <v>709</v>
      </c>
      <c r="D1316" s="212" t="s">
        <v>710</v>
      </c>
      <c r="E1316" s="212" t="s">
        <v>320</v>
      </c>
      <c r="F1316" s="212" t="s">
        <v>313</v>
      </c>
      <c r="G1316" s="212" t="s">
        <v>1036</v>
      </c>
      <c r="H1316" s="212" t="s">
        <v>1037</v>
      </c>
      <c r="I1316" s="213">
        <v>-1007.25</v>
      </c>
      <c r="J1316" s="204"/>
      <c r="K1316" s="214" t="s">
        <v>314</v>
      </c>
      <c r="L1316" s="78"/>
      <c r="M1316" s="78"/>
      <c r="N1316" s="78"/>
      <c r="O1316" s="149"/>
    </row>
    <row r="1317" spans="1:15" x14ac:dyDescent="0.35">
      <c r="A1317" s="212" t="s">
        <v>1006</v>
      </c>
      <c r="B1317" s="212" t="s">
        <v>1007</v>
      </c>
      <c r="C1317" s="212" t="s">
        <v>709</v>
      </c>
      <c r="D1317" s="212" t="s">
        <v>710</v>
      </c>
      <c r="E1317" s="212" t="s">
        <v>320</v>
      </c>
      <c r="F1317" s="212" t="s">
        <v>313</v>
      </c>
      <c r="G1317" s="212" t="s">
        <v>1008</v>
      </c>
      <c r="H1317" s="212" t="s">
        <v>1009</v>
      </c>
      <c r="I1317" s="213">
        <v>-281.72000000000003</v>
      </c>
      <c r="J1317" s="204"/>
      <c r="K1317" s="214" t="s">
        <v>314</v>
      </c>
      <c r="L1317" s="78"/>
      <c r="M1317" s="78"/>
      <c r="N1317" s="78"/>
      <c r="O1317" s="149"/>
    </row>
    <row r="1318" spans="1:15" x14ac:dyDescent="0.35">
      <c r="A1318" s="212" t="s">
        <v>1006</v>
      </c>
      <c r="B1318" s="212" t="s">
        <v>1007</v>
      </c>
      <c r="C1318" s="212" t="s">
        <v>709</v>
      </c>
      <c r="D1318" s="212" t="s">
        <v>710</v>
      </c>
      <c r="E1318" s="212" t="s">
        <v>320</v>
      </c>
      <c r="F1318" s="212" t="s">
        <v>313</v>
      </c>
      <c r="G1318" s="212" t="s">
        <v>1052</v>
      </c>
      <c r="H1318" s="212" t="s">
        <v>1053</v>
      </c>
      <c r="I1318" s="213">
        <v>-654458.42000000004</v>
      </c>
      <c r="J1318" s="204"/>
      <c r="K1318" s="214" t="s">
        <v>314</v>
      </c>
      <c r="L1318" s="78"/>
      <c r="M1318" s="78"/>
      <c r="N1318" s="78"/>
      <c r="O1318" s="149"/>
    </row>
    <row r="1319" spans="1:15" x14ac:dyDescent="0.35">
      <c r="A1319" s="212" t="s">
        <v>1006</v>
      </c>
      <c r="B1319" s="212" t="s">
        <v>1007</v>
      </c>
      <c r="C1319" s="212" t="s">
        <v>709</v>
      </c>
      <c r="D1319" s="212" t="s">
        <v>710</v>
      </c>
      <c r="E1319" s="212" t="s">
        <v>320</v>
      </c>
      <c r="F1319" s="212" t="s">
        <v>313</v>
      </c>
      <c r="G1319" s="212" t="s">
        <v>1050</v>
      </c>
      <c r="H1319" s="212" t="s">
        <v>1051</v>
      </c>
      <c r="I1319" s="213">
        <v>-744.3</v>
      </c>
      <c r="J1319" s="204"/>
      <c r="K1319" s="214" t="s">
        <v>314</v>
      </c>
      <c r="L1319" s="78"/>
      <c r="M1319" s="78"/>
      <c r="N1319" s="78"/>
      <c r="O1319" s="149"/>
    </row>
    <row r="1320" spans="1:15" x14ac:dyDescent="0.35">
      <c r="A1320" s="212" t="s">
        <v>1006</v>
      </c>
      <c r="B1320" s="212" t="s">
        <v>1007</v>
      </c>
      <c r="C1320" s="212" t="s">
        <v>709</v>
      </c>
      <c r="D1320" s="212" t="s">
        <v>710</v>
      </c>
      <c r="E1320" s="212" t="s">
        <v>320</v>
      </c>
      <c r="F1320" s="212" t="s">
        <v>313</v>
      </c>
      <c r="G1320" s="212" t="s">
        <v>1048</v>
      </c>
      <c r="H1320" s="212" t="s">
        <v>1049</v>
      </c>
      <c r="I1320" s="213">
        <v>-3312.4</v>
      </c>
      <c r="J1320" s="204"/>
      <c r="K1320" s="214" t="s">
        <v>314</v>
      </c>
      <c r="L1320" s="78"/>
      <c r="M1320" s="78"/>
      <c r="N1320" s="78"/>
      <c r="O1320" s="149"/>
    </row>
    <row r="1321" spans="1:15" x14ac:dyDescent="0.35">
      <c r="A1321" s="212" t="s">
        <v>1006</v>
      </c>
      <c r="B1321" s="212" t="s">
        <v>1007</v>
      </c>
      <c r="C1321" s="212" t="s">
        <v>709</v>
      </c>
      <c r="D1321" s="212" t="s">
        <v>710</v>
      </c>
      <c r="E1321" s="212" t="s">
        <v>320</v>
      </c>
      <c r="F1321" s="212" t="s">
        <v>313</v>
      </c>
      <c r="G1321" s="212" t="s">
        <v>1010</v>
      </c>
      <c r="H1321" s="212" t="s">
        <v>1011</v>
      </c>
      <c r="I1321" s="213">
        <v>-4858.13</v>
      </c>
      <c r="J1321" s="204"/>
      <c r="K1321" s="214" t="s">
        <v>314</v>
      </c>
      <c r="L1321" s="78"/>
      <c r="M1321" s="78"/>
      <c r="N1321" s="78"/>
      <c r="O1321" s="149"/>
    </row>
    <row r="1322" spans="1:15" x14ac:dyDescent="0.35">
      <c r="A1322" s="212" t="s">
        <v>1006</v>
      </c>
      <c r="B1322" s="212" t="s">
        <v>1007</v>
      </c>
      <c r="C1322" s="212" t="s">
        <v>709</v>
      </c>
      <c r="D1322" s="212" t="s">
        <v>710</v>
      </c>
      <c r="E1322" s="212" t="s">
        <v>320</v>
      </c>
      <c r="F1322" s="212" t="s">
        <v>313</v>
      </c>
      <c r="G1322" s="212" t="s">
        <v>1038</v>
      </c>
      <c r="H1322" s="212" t="s">
        <v>1039</v>
      </c>
      <c r="I1322" s="213">
        <v>-627.54</v>
      </c>
      <c r="J1322" s="204"/>
      <c r="K1322" s="214" t="s">
        <v>314</v>
      </c>
      <c r="L1322" s="78"/>
      <c r="M1322" s="78"/>
      <c r="N1322" s="78"/>
      <c r="O1322" s="149"/>
    </row>
    <row r="1323" spans="1:15" x14ac:dyDescent="0.35">
      <c r="A1323" s="212" t="s">
        <v>1006</v>
      </c>
      <c r="B1323" s="212" t="s">
        <v>1007</v>
      </c>
      <c r="C1323" s="212" t="s">
        <v>709</v>
      </c>
      <c r="D1323" s="212" t="s">
        <v>710</v>
      </c>
      <c r="E1323" s="212" t="s">
        <v>320</v>
      </c>
      <c r="F1323" s="212" t="s">
        <v>313</v>
      </c>
      <c r="G1323" s="212" t="s">
        <v>925</v>
      </c>
      <c r="H1323" s="212" t="s">
        <v>104</v>
      </c>
      <c r="I1323" s="213">
        <v>-400</v>
      </c>
      <c r="J1323" s="204"/>
      <c r="K1323" s="214" t="s">
        <v>314</v>
      </c>
      <c r="L1323" s="78"/>
      <c r="M1323" s="78"/>
      <c r="N1323" s="78"/>
      <c r="O1323" s="149"/>
    </row>
    <row r="1324" spans="1:15" x14ac:dyDescent="0.35">
      <c r="A1324" s="212" t="s">
        <v>1006</v>
      </c>
      <c r="B1324" s="212" t="s">
        <v>1007</v>
      </c>
      <c r="C1324" s="212" t="s">
        <v>709</v>
      </c>
      <c r="D1324" s="212" t="s">
        <v>710</v>
      </c>
      <c r="E1324" s="212" t="s">
        <v>320</v>
      </c>
      <c r="F1324" s="212" t="s">
        <v>313</v>
      </c>
      <c r="G1324" s="212" t="s">
        <v>1040</v>
      </c>
      <c r="H1324" s="212" t="s">
        <v>1041</v>
      </c>
      <c r="I1324" s="213">
        <v>-4686.01</v>
      </c>
      <c r="J1324" s="204"/>
      <c r="K1324" s="214" t="s">
        <v>314</v>
      </c>
      <c r="L1324" s="78"/>
      <c r="M1324" s="78"/>
      <c r="N1324" s="78"/>
      <c r="O1324" s="149"/>
    </row>
    <row r="1325" spans="1:15" x14ac:dyDescent="0.35">
      <c r="A1325" s="212" t="s">
        <v>1006</v>
      </c>
      <c r="B1325" s="212" t="s">
        <v>1007</v>
      </c>
      <c r="C1325" s="212" t="s">
        <v>709</v>
      </c>
      <c r="D1325" s="212" t="s">
        <v>710</v>
      </c>
      <c r="E1325" s="212" t="s">
        <v>320</v>
      </c>
      <c r="F1325" s="212" t="s">
        <v>313</v>
      </c>
      <c r="G1325" s="212" t="s">
        <v>1046</v>
      </c>
      <c r="H1325" s="212" t="s">
        <v>1047</v>
      </c>
      <c r="I1325" s="213">
        <v>-704.15</v>
      </c>
      <c r="J1325" s="204"/>
      <c r="K1325" s="214" t="s">
        <v>314</v>
      </c>
      <c r="L1325" s="78"/>
      <c r="M1325" s="78"/>
      <c r="N1325" s="78"/>
      <c r="O1325" s="149"/>
    </row>
    <row r="1326" spans="1:15" x14ac:dyDescent="0.35">
      <c r="A1326" s="212" t="s">
        <v>1054</v>
      </c>
      <c r="B1326" s="212" t="s">
        <v>1055</v>
      </c>
      <c r="C1326" s="212" t="s">
        <v>709</v>
      </c>
      <c r="D1326" s="212" t="s">
        <v>710</v>
      </c>
      <c r="E1326" s="212" t="s">
        <v>345</v>
      </c>
      <c r="F1326" s="212" t="s">
        <v>346</v>
      </c>
      <c r="G1326" s="212" t="s">
        <v>81</v>
      </c>
      <c r="H1326" s="212" t="s">
        <v>328</v>
      </c>
      <c r="I1326" s="213">
        <v>137200</v>
      </c>
      <c r="J1326" s="204"/>
      <c r="K1326" s="214" t="s">
        <v>293</v>
      </c>
      <c r="L1326" s="78"/>
      <c r="M1326" s="78"/>
      <c r="N1326" s="78"/>
      <c r="O1326" s="149"/>
    </row>
    <row r="1327" spans="1:15" x14ac:dyDescent="0.35">
      <c r="A1327" s="212" t="s">
        <v>1054</v>
      </c>
      <c r="B1327" s="212" t="s">
        <v>1055</v>
      </c>
      <c r="C1327" s="212" t="s">
        <v>709</v>
      </c>
      <c r="D1327" s="212" t="s">
        <v>710</v>
      </c>
      <c r="E1327" s="212" t="s">
        <v>349</v>
      </c>
      <c r="F1327" s="212" t="s">
        <v>350</v>
      </c>
      <c r="G1327" s="212" t="s">
        <v>81</v>
      </c>
      <c r="H1327" s="212" t="s">
        <v>328</v>
      </c>
      <c r="I1327" s="213">
        <v>17517.52</v>
      </c>
      <c r="J1327" s="204"/>
      <c r="K1327" s="214" t="s">
        <v>296</v>
      </c>
      <c r="L1327" s="78"/>
      <c r="M1327" s="78"/>
      <c r="N1327" s="78"/>
      <c r="O1327" s="149"/>
    </row>
    <row r="1328" spans="1:15" x14ac:dyDescent="0.35">
      <c r="A1328" s="212" t="s">
        <v>1054</v>
      </c>
      <c r="B1328" s="212" t="s">
        <v>1055</v>
      </c>
      <c r="C1328" s="212" t="s">
        <v>709</v>
      </c>
      <c r="D1328" s="212" t="s">
        <v>710</v>
      </c>
      <c r="E1328" s="212" t="s">
        <v>351</v>
      </c>
      <c r="F1328" s="212" t="s">
        <v>352</v>
      </c>
      <c r="G1328" s="212" t="s">
        <v>81</v>
      </c>
      <c r="H1328" s="212" t="s">
        <v>328</v>
      </c>
      <c r="I1328" s="213">
        <v>267.83999999999997</v>
      </c>
      <c r="J1328" s="204"/>
      <c r="K1328" s="214" t="s">
        <v>293</v>
      </c>
      <c r="L1328" s="78"/>
      <c r="M1328" s="78"/>
      <c r="N1328" s="78"/>
      <c r="O1328" s="149"/>
    </row>
    <row r="1329" spans="1:15" x14ac:dyDescent="0.35">
      <c r="A1329" s="212" t="s">
        <v>1054</v>
      </c>
      <c r="B1329" s="212" t="s">
        <v>1055</v>
      </c>
      <c r="C1329" s="212" t="s">
        <v>709</v>
      </c>
      <c r="D1329" s="212" t="s">
        <v>710</v>
      </c>
      <c r="E1329" s="212" t="s">
        <v>353</v>
      </c>
      <c r="F1329" s="212" t="s">
        <v>354</v>
      </c>
      <c r="G1329" s="212" t="s">
        <v>81</v>
      </c>
      <c r="H1329" s="212" t="s">
        <v>328</v>
      </c>
      <c r="I1329" s="213">
        <v>-267.83999999999997</v>
      </c>
      <c r="J1329" s="204"/>
      <c r="K1329" s="214" t="s">
        <v>293</v>
      </c>
      <c r="L1329" s="78"/>
      <c r="M1329" s="78"/>
      <c r="N1329" s="78"/>
      <c r="O1329" s="149"/>
    </row>
    <row r="1330" spans="1:15" x14ac:dyDescent="0.35">
      <c r="A1330" s="212" t="s">
        <v>1054</v>
      </c>
      <c r="B1330" s="212" t="s">
        <v>1055</v>
      </c>
      <c r="C1330" s="212" t="s">
        <v>709</v>
      </c>
      <c r="D1330" s="212" t="s">
        <v>710</v>
      </c>
      <c r="E1330" s="212" t="s">
        <v>355</v>
      </c>
      <c r="F1330" s="212" t="s">
        <v>356</v>
      </c>
      <c r="G1330" s="212" t="s">
        <v>81</v>
      </c>
      <c r="H1330" s="212" t="s">
        <v>328</v>
      </c>
      <c r="I1330" s="213">
        <v>21852.959999999999</v>
      </c>
      <c r="J1330" s="204"/>
      <c r="K1330" s="214" t="s">
        <v>301</v>
      </c>
      <c r="L1330" s="78"/>
      <c r="M1330" s="78"/>
      <c r="N1330" s="78"/>
      <c r="O1330" s="149"/>
    </row>
    <row r="1331" spans="1:15" x14ac:dyDescent="0.35">
      <c r="A1331" s="212" t="s">
        <v>1054</v>
      </c>
      <c r="B1331" s="212" t="s">
        <v>1055</v>
      </c>
      <c r="C1331" s="212" t="s">
        <v>709</v>
      </c>
      <c r="D1331" s="212" t="s">
        <v>710</v>
      </c>
      <c r="E1331" s="212" t="s">
        <v>375</v>
      </c>
      <c r="F1331" s="212" t="s">
        <v>376</v>
      </c>
      <c r="G1331" s="212" t="s">
        <v>81</v>
      </c>
      <c r="H1331" s="212" t="s">
        <v>328</v>
      </c>
      <c r="I1331" s="213">
        <v>213726.46</v>
      </c>
      <c r="J1331" s="204"/>
      <c r="K1331" s="214" t="s">
        <v>292</v>
      </c>
      <c r="L1331" s="78"/>
      <c r="M1331" s="78"/>
      <c r="N1331" s="78"/>
      <c r="O1331" s="149"/>
    </row>
    <row r="1332" spans="1:15" x14ac:dyDescent="0.35">
      <c r="A1332" s="212" t="s">
        <v>1054</v>
      </c>
      <c r="B1332" s="212" t="s">
        <v>1055</v>
      </c>
      <c r="C1332" s="212" t="s">
        <v>709</v>
      </c>
      <c r="D1332" s="212" t="s">
        <v>710</v>
      </c>
      <c r="E1332" s="212" t="s">
        <v>375</v>
      </c>
      <c r="F1332" s="212" t="s">
        <v>376</v>
      </c>
      <c r="G1332" s="212" t="s">
        <v>948</v>
      </c>
      <c r="H1332" s="212" t="s">
        <v>949</v>
      </c>
      <c r="I1332" s="213">
        <v>5964.34</v>
      </c>
      <c r="J1332" s="204"/>
      <c r="K1332" s="214" t="s">
        <v>292</v>
      </c>
      <c r="L1332" s="78"/>
      <c r="M1332" s="78"/>
      <c r="N1332" s="78"/>
      <c r="O1332" s="149"/>
    </row>
    <row r="1333" spans="1:15" x14ac:dyDescent="0.35">
      <c r="A1333" s="212" t="s">
        <v>1054</v>
      </c>
      <c r="B1333" s="212" t="s">
        <v>1055</v>
      </c>
      <c r="C1333" s="212" t="s">
        <v>709</v>
      </c>
      <c r="D1333" s="212" t="s">
        <v>710</v>
      </c>
      <c r="E1333" s="212" t="s">
        <v>375</v>
      </c>
      <c r="F1333" s="212" t="s">
        <v>376</v>
      </c>
      <c r="G1333" s="212" t="s">
        <v>919</v>
      </c>
      <c r="H1333" s="212" t="s">
        <v>180</v>
      </c>
      <c r="I1333" s="213">
        <v>368</v>
      </c>
      <c r="J1333" s="204"/>
      <c r="K1333" s="214" t="s">
        <v>292</v>
      </c>
      <c r="L1333" s="78"/>
      <c r="M1333" s="78"/>
      <c r="N1333" s="78"/>
      <c r="O1333" s="149"/>
    </row>
    <row r="1334" spans="1:15" x14ac:dyDescent="0.35">
      <c r="A1334" s="212" t="s">
        <v>1054</v>
      </c>
      <c r="B1334" s="212" t="s">
        <v>1055</v>
      </c>
      <c r="C1334" s="212" t="s">
        <v>709</v>
      </c>
      <c r="D1334" s="212" t="s">
        <v>710</v>
      </c>
      <c r="E1334" s="212" t="s">
        <v>375</v>
      </c>
      <c r="F1334" s="212" t="s">
        <v>376</v>
      </c>
      <c r="G1334" s="212" t="s">
        <v>924</v>
      </c>
      <c r="H1334" s="212" t="s">
        <v>245</v>
      </c>
      <c r="I1334" s="213">
        <v>986.4</v>
      </c>
      <c r="J1334" s="204"/>
      <c r="K1334" s="214" t="s">
        <v>292</v>
      </c>
      <c r="L1334" s="78"/>
      <c r="M1334" s="78"/>
      <c r="N1334" s="78"/>
      <c r="O1334" s="149"/>
    </row>
    <row r="1335" spans="1:15" x14ac:dyDescent="0.35">
      <c r="A1335" s="212" t="s">
        <v>1054</v>
      </c>
      <c r="B1335" s="212" t="s">
        <v>1055</v>
      </c>
      <c r="C1335" s="212" t="s">
        <v>709</v>
      </c>
      <c r="D1335" s="212" t="s">
        <v>710</v>
      </c>
      <c r="E1335" s="212" t="s">
        <v>375</v>
      </c>
      <c r="F1335" s="212" t="s">
        <v>376</v>
      </c>
      <c r="G1335" s="212" t="s">
        <v>930</v>
      </c>
      <c r="H1335" s="212" t="s">
        <v>200</v>
      </c>
      <c r="I1335" s="213">
        <v>318.39999999999998</v>
      </c>
      <c r="J1335" s="204"/>
      <c r="K1335" s="214" t="s">
        <v>292</v>
      </c>
      <c r="L1335" s="78"/>
      <c r="M1335" s="78"/>
      <c r="N1335" s="78"/>
      <c r="O1335" s="149"/>
    </row>
    <row r="1336" spans="1:15" x14ac:dyDescent="0.35">
      <c r="A1336" s="212" t="s">
        <v>1054</v>
      </c>
      <c r="B1336" s="212" t="s">
        <v>1055</v>
      </c>
      <c r="C1336" s="212" t="s">
        <v>709</v>
      </c>
      <c r="D1336" s="212" t="s">
        <v>710</v>
      </c>
      <c r="E1336" s="212" t="s">
        <v>375</v>
      </c>
      <c r="F1336" s="212" t="s">
        <v>376</v>
      </c>
      <c r="G1336" s="212" t="s">
        <v>937</v>
      </c>
      <c r="H1336" s="212" t="s">
        <v>247</v>
      </c>
      <c r="I1336" s="213">
        <v>2233.6</v>
      </c>
      <c r="J1336" s="204"/>
      <c r="K1336" s="214" t="s">
        <v>292</v>
      </c>
      <c r="L1336" s="78"/>
      <c r="M1336" s="78"/>
      <c r="N1336" s="78"/>
      <c r="O1336" s="149"/>
    </row>
    <row r="1337" spans="1:15" x14ac:dyDescent="0.35">
      <c r="A1337" s="212" t="s">
        <v>1054</v>
      </c>
      <c r="B1337" s="212" t="s">
        <v>1055</v>
      </c>
      <c r="C1337" s="212" t="s">
        <v>709</v>
      </c>
      <c r="D1337" s="212" t="s">
        <v>710</v>
      </c>
      <c r="E1337" s="212" t="s">
        <v>530</v>
      </c>
      <c r="F1337" s="212" t="s">
        <v>531</v>
      </c>
      <c r="G1337" s="212" t="s">
        <v>908</v>
      </c>
      <c r="H1337" s="212" t="s">
        <v>164</v>
      </c>
      <c r="I1337" s="213">
        <v>2180</v>
      </c>
      <c r="J1337" s="204"/>
      <c r="K1337" s="214" t="s">
        <v>292</v>
      </c>
      <c r="L1337" s="78"/>
      <c r="M1337" s="78"/>
      <c r="N1337" s="78"/>
      <c r="O1337" s="149"/>
    </row>
    <row r="1338" spans="1:15" x14ac:dyDescent="0.35">
      <c r="A1338" s="212" t="s">
        <v>1054</v>
      </c>
      <c r="B1338" s="212" t="s">
        <v>1055</v>
      </c>
      <c r="C1338" s="212" t="s">
        <v>709</v>
      </c>
      <c r="D1338" s="212" t="s">
        <v>710</v>
      </c>
      <c r="E1338" s="212" t="s">
        <v>452</v>
      </c>
      <c r="F1338" s="212" t="s">
        <v>453</v>
      </c>
      <c r="G1338" s="212" t="s">
        <v>81</v>
      </c>
      <c r="H1338" s="212" t="s">
        <v>328</v>
      </c>
      <c r="I1338" s="213">
        <v>74856.600000000006</v>
      </c>
      <c r="J1338" s="204"/>
      <c r="K1338" s="214" t="s">
        <v>292</v>
      </c>
      <c r="L1338" s="78"/>
      <c r="M1338" s="78"/>
      <c r="N1338" s="78"/>
      <c r="O1338" s="149"/>
    </row>
    <row r="1339" spans="1:15" x14ac:dyDescent="0.35">
      <c r="A1339" s="212" t="s">
        <v>1054</v>
      </c>
      <c r="B1339" s="212" t="s">
        <v>1055</v>
      </c>
      <c r="C1339" s="212" t="s">
        <v>709</v>
      </c>
      <c r="D1339" s="212" t="s">
        <v>710</v>
      </c>
      <c r="E1339" s="212" t="s">
        <v>452</v>
      </c>
      <c r="F1339" s="212" t="s">
        <v>453</v>
      </c>
      <c r="G1339" s="212" t="s">
        <v>948</v>
      </c>
      <c r="H1339" s="212" t="s">
        <v>949</v>
      </c>
      <c r="I1339" s="213">
        <v>15113.2</v>
      </c>
      <c r="J1339" s="204"/>
      <c r="K1339" s="214" t="s">
        <v>292</v>
      </c>
      <c r="L1339" s="78"/>
      <c r="M1339" s="78"/>
      <c r="N1339" s="78"/>
      <c r="O1339" s="149"/>
    </row>
    <row r="1340" spans="1:15" x14ac:dyDescent="0.35">
      <c r="A1340" s="212" t="s">
        <v>1054</v>
      </c>
      <c r="B1340" s="212" t="s">
        <v>1055</v>
      </c>
      <c r="C1340" s="212" t="s">
        <v>709</v>
      </c>
      <c r="D1340" s="212" t="s">
        <v>710</v>
      </c>
      <c r="E1340" s="212" t="s">
        <v>563</v>
      </c>
      <c r="F1340" s="212" t="s">
        <v>564</v>
      </c>
      <c r="G1340" s="212" t="s">
        <v>81</v>
      </c>
      <c r="H1340" s="212" t="s">
        <v>328</v>
      </c>
      <c r="I1340" s="213">
        <v>58094.95</v>
      </c>
      <c r="J1340" s="204"/>
      <c r="K1340" s="214" t="s">
        <v>292</v>
      </c>
      <c r="L1340" s="78"/>
      <c r="M1340" s="78"/>
      <c r="N1340" s="78"/>
      <c r="O1340" s="149"/>
    </row>
    <row r="1341" spans="1:15" x14ac:dyDescent="0.35">
      <c r="A1341" s="212" t="s">
        <v>1054</v>
      </c>
      <c r="B1341" s="212" t="s">
        <v>1055</v>
      </c>
      <c r="C1341" s="212" t="s">
        <v>709</v>
      </c>
      <c r="D1341" s="212" t="s">
        <v>710</v>
      </c>
      <c r="E1341" s="212" t="s">
        <v>563</v>
      </c>
      <c r="F1341" s="212" t="s">
        <v>564</v>
      </c>
      <c r="G1341" s="212" t="s">
        <v>915</v>
      </c>
      <c r="H1341" s="212" t="s">
        <v>916</v>
      </c>
      <c r="I1341" s="213">
        <v>32272</v>
      </c>
      <c r="J1341" s="204"/>
      <c r="K1341" s="214" t="s">
        <v>292</v>
      </c>
      <c r="L1341" s="78"/>
      <c r="M1341" s="78"/>
      <c r="N1341" s="78"/>
      <c r="O1341" s="149"/>
    </row>
    <row r="1342" spans="1:15" x14ac:dyDescent="0.35">
      <c r="A1342" s="212" t="s">
        <v>1054</v>
      </c>
      <c r="B1342" s="212" t="s">
        <v>1055</v>
      </c>
      <c r="C1342" s="212" t="s">
        <v>709</v>
      </c>
      <c r="D1342" s="212" t="s">
        <v>710</v>
      </c>
      <c r="E1342" s="212" t="s">
        <v>563</v>
      </c>
      <c r="F1342" s="212" t="s">
        <v>564</v>
      </c>
      <c r="G1342" s="212" t="s">
        <v>878</v>
      </c>
      <c r="H1342" s="212" t="s">
        <v>879</v>
      </c>
      <c r="I1342" s="213">
        <v>4570.3999999999996</v>
      </c>
      <c r="J1342" s="204"/>
      <c r="K1342" s="214" t="s">
        <v>292</v>
      </c>
      <c r="L1342" s="78"/>
      <c r="M1342" s="78"/>
      <c r="N1342" s="78"/>
      <c r="O1342" s="149"/>
    </row>
    <row r="1343" spans="1:15" x14ac:dyDescent="0.35">
      <c r="A1343" s="212" t="s">
        <v>1054</v>
      </c>
      <c r="B1343" s="212" t="s">
        <v>1055</v>
      </c>
      <c r="C1343" s="212" t="s">
        <v>709</v>
      </c>
      <c r="D1343" s="212" t="s">
        <v>710</v>
      </c>
      <c r="E1343" s="212" t="s">
        <v>563</v>
      </c>
      <c r="F1343" s="212" t="s">
        <v>564</v>
      </c>
      <c r="G1343" s="212" t="s">
        <v>919</v>
      </c>
      <c r="H1343" s="212" t="s">
        <v>180</v>
      </c>
      <c r="I1343" s="213">
        <v>6647.2</v>
      </c>
      <c r="J1343" s="204"/>
      <c r="K1343" s="214" t="s">
        <v>292</v>
      </c>
      <c r="L1343" s="78"/>
      <c r="M1343" s="78"/>
      <c r="N1343" s="78"/>
      <c r="O1343" s="149"/>
    </row>
    <row r="1344" spans="1:15" x14ac:dyDescent="0.35">
      <c r="A1344" s="212" t="s">
        <v>1054</v>
      </c>
      <c r="B1344" s="212" t="s">
        <v>1055</v>
      </c>
      <c r="C1344" s="212" t="s">
        <v>709</v>
      </c>
      <c r="D1344" s="212" t="s">
        <v>710</v>
      </c>
      <c r="E1344" s="212" t="s">
        <v>563</v>
      </c>
      <c r="F1344" s="212" t="s">
        <v>564</v>
      </c>
      <c r="G1344" s="212" t="s">
        <v>882</v>
      </c>
      <c r="H1344" s="212" t="s">
        <v>186</v>
      </c>
      <c r="I1344" s="213">
        <v>9995.2000000000007</v>
      </c>
      <c r="J1344" s="204"/>
      <c r="K1344" s="214" t="s">
        <v>292</v>
      </c>
      <c r="L1344" s="78"/>
      <c r="M1344" s="78"/>
      <c r="N1344" s="78"/>
      <c r="O1344" s="149"/>
    </row>
    <row r="1345" spans="1:15" x14ac:dyDescent="0.35">
      <c r="A1345" s="212" t="s">
        <v>1054</v>
      </c>
      <c r="B1345" s="212" t="s">
        <v>1055</v>
      </c>
      <c r="C1345" s="212" t="s">
        <v>709</v>
      </c>
      <c r="D1345" s="212" t="s">
        <v>710</v>
      </c>
      <c r="E1345" s="212" t="s">
        <v>563</v>
      </c>
      <c r="F1345" s="212" t="s">
        <v>564</v>
      </c>
      <c r="G1345" s="212" t="s">
        <v>884</v>
      </c>
      <c r="H1345" s="212" t="s">
        <v>234</v>
      </c>
      <c r="I1345" s="213">
        <v>32129.599999999999</v>
      </c>
      <c r="J1345" s="204"/>
      <c r="K1345" s="214" t="s">
        <v>292</v>
      </c>
      <c r="L1345" s="78"/>
      <c r="M1345" s="78"/>
      <c r="N1345" s="78"/>
      <c r="O1345" s="149"/>
    </row>
    <row r="1346" spans="1:15" x14ac:dyDescent="0.35">
      <c r="A1346" s="212" t="s">
        <v>1054</v>
      </c>
      <c r="B1346" s="212" t="s">
        <v>1055</v>
      </c>
      <c r="C1346" s="212" t="s">
        <v>709</v>
      </c>
      <c r="D1346" s="212" t="s">
        <v>710</v>
      </c>
      <c r="E1346" s="212" t="s">
        <v>563</v>
      </c>
      <c r="F1346" s="212" t="s">
        <v>564</v>
      </c>
      <c r="G1346" s="212" t="s">
        <v>662</v>
      </c>
      <c r="H1346" s="212" t="s">
        <v>243</v>
      </c>
      <c r="I1346" s="213">
        <v>6460</v>
      </c>
      <c r="J1346" s="204"/>
      <c r="K1346" s="214" t="s">
        <v>292</v>
      </c>
      <c r="L1346" s="78"/>
      <c r="M1346" s="78"/>
      <c r="N1346" s="78"/>
      <c r="O1346" s="149"/>
    </row>
    <row r="1347" spans="1:15" x14ac:dyDescent="0.35">
      <c r="A1347" s="212" t="s">
        <v>1054</v>
      </c>
      <c r="B1347" s="212" t="s">
        <v>1055</v>
      </c>
      <c r="C1347" s="212" t="s">
        <v>709</v>
      </c>
      <c r="D1347" s="212" t="s">
        <v>710</v>
      </c>
      <c r="E1347" s="212" t="s">
        <v>563</v>
      </c>
      <c r="F1347" s="212" t="s">
        <v>564</v>
      </c>
      <c r="G1347" s="212" t="s">
        <v>924</v>
      </c>
      <c r="H1347" s="212" t="s">
        <v>245</v>
      </c>
      <c r="I1347" s="213">
        <v>5730.4</v>
      </c>
      <c r="J1347" s="204"/>
      <c r="K1347" s="214" t="s">
        <v>292</v>
      </c>
      <c r="L1347" s="78"/>
      <c r="M1347" s="78"/>
      <c r="N1347" s="78"/>
      <c r="O1347" s="149"/>
    </row>
    <row r="1348" spans="1:15" x14ac:dyDescent="0.35">
      <c r="A1348" s="212" t="s">
        <v>1054</v>
      </c>
      <c r="B1348" s="212" t="s">
        <v>1055</v>
      </c>
      <c r="C1348" s="212" t="s">
        <v>709</v>
      </c>
      <c r="D1348" s="212" t="s">
        <v>710</v>
      </c>
      <c r="E1348" s="212" t="s">
        <v>563</v>
      </c>
      <c r="F1348" s="212" t="s">
        <v>564</v>
      </c>
      <c r="G1348" s="212" t="s">
        <v>812</v>
      </c>
      <c r="H1348" s="212" t="s">
        <v>813</v>
      </c>
      <c r="I1348" s="213">
        <v>34368.800000000003</v>
      </c>
      <c r="J1348" s="204"/>
      <c r="K1348" s="214" t="s">
        <v>292</v>
      </c>
      <c r="L1348" s="78"/>
      <c r="M1348" s="78"/>
      <c r="N1348" s="78"/>
      <c r="O1348" s="149"/>
    </row>
    <row r="1349" spans="1:15" x14ac:dyDescent="0.35">
      <c r="A1349" s="212" t="s">
        <v>1054</v>
      </c>
      <c r="B1349" s="212" t="s">
        <v>1055</v>
      </c>
      <c r="C1349" s="212" t="s">
        <v>709</v>
      </c>
      <c r="D1349" s="212" t="s">
        <v>710</v>
      </c>
      <c r="E1349" s="212" t="s">
        <v>563</v>
      </c>
      <c r="F1349" s="212" t="s">
        <v>564</v>
      </c>
      <c r="G1349" s="212" t="s">
        <v>935</v>
      </c>
      <c r="H1349" s="212" t="s">
        <v>211</v>
      </c>
      <c r="I1349" s="213">
        <v>219586</v>
      </c>
      <c r="J1349" s="204"/>
      <c r="K1349" s="214" t="s">
        <v>292</v>
      </c>
      <c r="L1349" s="78"/>
      <c r="M1349" s="78"/>
      <c r="N1349" s="78"/>
      <c r="O1349" s="149"/>
    </row>
    <row r="1350" spans="1:15" x14ac:dyDescent="0.35">
      <c r="A1350" s="212" t="s">
        <v>1054</v>
      </c>
      <c r="B1350" s="212" t="s">
        <v>1055</v>
      </c>
      <c r="C1350" s="212" t="s">
        <v>709</v>
      </c>
      <c r="D1350" s="212" t="s">
        <v>710</v>
      </c>
      <c r="E1350" s="212" t="s">
        <v>563</v>
      </c>
      <c r="F1350" s="212" t="s">
        <v>564</v>
      </c>
      <c r="G1350" s="212" t="s">
        <v>891</v>
      </c>
      <c r="H1350" s="212" t="s">
        <v>194</v>
      </c>
      <c r="I1350" s="213">
        <v>7499.2</v>
      </c>
      <c r="J1350" s="204"/>
      <c r="K1350" s="214" t="s">
        <v>292</v>
      </c>
      <c r="L1350" s="78"/>
      <c r="M1350" s="78"/>
      <c r="N1350" s="78"/>
      <c r="O1350" s="149"/>
    </row>
    <row r="1351" spans="1:15" x14ac:dyDescent="0.35">
      <c r="A1351" s="212" t="s">
        <v>1054</v>
      </c>
      <c r="B1351" s="212" t="s">
        <v>1055</v>
      </c>
      <c r="C1351" s="212" t="s">
        <v>709</v>
      </c>
      <c r="D1351" s="212" t="s">
        <v>710</v>
      </c>
      <c r="E1351" s="212" t="s">
        <v>563</v>
      </c>
      <c r="F1351" s="212" t="s">
        <v>564</v>
      </c>
      <c r="G1351" s="212" t="s">
        <v>937</v>
      </c>
      <c r="H1351" s="212" t="s">
        <v>247</v>
      </c>
      <c r="I1351" s="213">
        <v>143090</v>
      </c>
      <c r="J1351" s="204"/>
      <c r="K1351" s="214" t="s">
        <v>292</v>
      </c>
      <c r="L1351" s="78"/>
      <c r="M1351" s="78"/>
      <c r="N1351" s="78"/>
      <c r="O1351" s="149"/>
    </row>
    <row r="1352" spans="1:15" x14ac:dyDescent="0.35">
      <c r="A1352" s="212" t="s">
        <v>1054</v>
      </c>
      <c r="B1352" s="212" t="s">
        <v>1055</v>
      </c>
      <c r="C1352" s="212" t="s">
        <v>709</v>
      </c>
      <c r="D1352" s="212" t="s">
        <v>710</v>
      </c>
      <c r="E1352" s="212" t="s">
        <v>563</v>
      </c>
      <c r="F1352" s="212" t="s">
        <v>564</v>
      </c>
      <c r="G1352" s="212" t="s">
        <v>889</v>
      </c>
      <c r="H1352" s="212" t="s">
        <v>236</v>
      </c>
      <c r="I1352" s="213">
        <v>88622.399999999994</v>
      </c>
      <c r="J1352" s="204"/>
      <c r="K1352" s="214" t="s">
        <v>292</v>
      </c>
      <c r="L1352" s="78"/>
      <c r="M1352" s="78"/>
      <c r="N1352" s="78"/>
      <c r="O1352" s="149"/>
    </row>
    <row r="1353" spans="1:15" x14ac:dyDescent="0.35">
      <c r="A1353" s="212" t="s">
        <v>1054</v>
      </c>
      <c r="B1353" s="212" t="s">
        <v>1055</v>
      </c>
      <c r="C1353" s="212" t="s">
        <v>709</v>
      </c>
      <c r="D1353" s="212" t="s">
        <v>710</v>
      </c>
      <c r="E1353" s="212" t="s">
        <v>563</v>
      </c>
      <c r="F1353" s="212" t="s">
        <v>564</v>
      </c>
      <c r="G1353" s="212" t="s">
        <v>554</v>
      </c>
      <c r="H1353" s="212" t="s">
        <v>249</v>
      </c>
      <c r="I1353" s="213">
        <v>12302.4</v>
      </c>
      <c r="J1353" s="204"/>
      <c r="K1353" s="214" t="s">
        <v>292</v>
      </c>
      <c r="L1353" s="78"/>
      <c r="M1353" s="78"/>
      <c r="N1353" s="78"/>
      <c r="O1353" s="149"/>
    </row>
    <row r="1354" spans="1:15" x14ac:dyDescent="0.35">
      <c r="A1354" s="212" t="s">
        <v>1054</v>
      </c>
      <c r="B1354" s="212" t="s">
        <v>1055</v>
      </c>
      <c r="C1354" s="212" t="s">
        <v>709</v>
      </c>
      <c r="D1354" s="212" t="s">
        <v>710</v>
      </c>
      <c r="E1354" s="212" t="s">
        <v>468</v>
      </c>
      <c r="F1354" s="212" t="s">
        <v>469</v>
      </c>
      <c r="G1354" s="212" t="s">
        <v>81</v>
      </c>
      <c r="H1354" s="212" t="s">
        <v>328</v>
      </c>
      <c r="I1354" s="213">
        <v>193695.81</v>
      </c>
      <c r="J1354" s="204"/>
      <c r="K1354" s="214" t="s">
        <v>292</v>
      </c>
      <c r="L1354" s="78"/>
      <c r="M1354" s="78"/>
      <c r="N1354" s="78"/>
      <c r="O1354" s="149"/>
    </row>
    <row r="1355" spans="1:15" x14ac:dyDescent="0.35">
      <c r="A1355" s="212" t="s">
        <v>1054</v>
      </c>
      <c r="B1355" s="212" t="s">
        <v>1055</v>
      </c>
      <c r="C1355" s="212" t="s">
        <v>709</v>
      </c>
      <c r="D1355" s="212" t="s">
        <v>710</v>
      </c>
      <c r="E1355" s="212" t="s">
        <v>468</v>
      </c>
      <c r="F1355" s="212" t="s">
        <v>469</v>
      </c>
      <c r="G1355" s="212" t="s">
        <v>947</v>
      </c>
      <c r="H1355" s="212" t="s">
        <v>161</v>
      </c>
      <c r="I1355" s="213">
        <v>17823.2</v>
      </c>
      <c r="J1355" s="204"/>
      <c r="K1355" s="214" t="s">
        <v>292</v>
      </c>
      <c r="L1355" s="78"/>
      <c r="M1355" s="78"/>
      <c r="N1355" s="78"/>
      <c r="O1355" s="149"/>
    </row>
    <row r="1356" spans="1:15" x14ac:dyDescent="0.35">
      <c r="A1356" s="212" t="s">
        <v>1054</v>
      </c>
      <c r="B1356" s="212" t="s">
        <v>1055</v>
      </c>
      <c r="C1356" s="212" t="s">
        <v>709</v>
      </c>
      <c r="D1356" s="212" t="s">
        <v>710</v>
      </c>
      <c r="E1356" s="212" t="s">
        <v>468</v>
      </c>
      <c r="F1356" s="212" t="s">
        <v>469</v>
      </c>
      <c r="G1356" s="212" t="s">
        <v>919</v>
      </c>
      <c r="H1356" s="212" t="s">
        <v>180</v>
      </c>
      <c r="I1356" s="213">
        <v>483920</v>
      </c>
      <c r="J1356" s="204"/>
      <c r="K1356" s="214" t="s">
        <v>292</v>
      </c>
      <c r="L1356" s="78"/>
      <c r="M1356" s="78"/>
      <c r="N1356" s="78"/>
      <c r="O1356" s="149"/>
    </row>
    <row r="1357" spans="1:15" x14ac:dyDescent="0.35">
      <c r="A1357" s="212" t="s">
        <v>1054</v>
      </c>
      <c r="B1357" s="212" t="s">
        <v>1055</v>
      </c>
      <c r="C1357" s="212" t="s">
        <v>709</v>
      </c>
      <c r="D1357" s="212" t="s">
        <v>710</v>
      </c>
      <c r="E1357" s="212" t="s">
        <v>468</v>
      </c>
      <c r="F1357" s="212" t="s">
        <v>469</v>
      </c>
      <c r="G1357" s="212" t="s">
        <v>925</v>
      </c>
      <c r="H1357" s="212" t="s">
        <v>104</v>
      </c>
      <c r="I1357" s="213">
        <v>587.20000000000005</v>
      </c>
      <c r="J1357" s="204"/>
      <c r="K1357" s="214" t="s">
        <v>292</v>
      </c>
      <c r="L1357" s="78"/>
      <c r="M1357" s="78"/>
      <c r="N1357" s="78"/>
      <c r="O1357" s="149"/>
    </row>
    <row r="1358" spans="1:15" x14ac:dyDescent="0.35">
      <c r="A1358" s="212" t="s">
        <v>1054</v>
      </c>
      <c r="B1358" s="212" t="s">
        <v>1055</v>
      </c>
      <c r="C1358" s="212" t="s">
        <v>709</v>
      </c>
      <c r="D1358" s="212" t="s">
        <v>710</v>
      </c>
      <c r="E1358" s="212" t="s">
        <v>468</v>
      </c>
      <c r="F1358" s="212" t="s">
        <v>469</v>
      </c>
      <c r="G1358" s="212" t="s">
        <v>901</v>
      </c>
      <c r="H1358" s="212" t="s">
        <v>213</v>
      </c>
      <c r="I1358" s="213">
        <v>7784.8</v>
      </c>
      <c r="J1358" s="204"/>
      <c r="K1358" s="214" t="s">
        <v>292</v>
      </c>
      <c r="L1358" s="78"/>
      <c r="M1358" s="78"/>
      <c r="N1358" s="78"/>
      <c r="O1358" s="149"/>
    </row>
    <row r="1359" spans="1:15" x14ac:dyDescent="0.35">
      <c r="A1359" s="212" t="s">
        <v>1054</v>
      </c>
      <c r="B1359" s="212" t="s">
        <v>1055</v>
      </c>
      <c r="C1359" s="212" t="s">
        <v>709</v>
      </c>
      <c r="D1359" s="212" t="s">
        <v>710</v>
      </c>
      <c r="E1359" s="212" t="s">
        <v>468</v>
      </c>
      <c r="F1359" s="212" t="s">
        <v>469</v>
      </c>
      <c r="G1359" s="212" t="s">
        <v>936</v>
      </c>
      <c r="H1359" s="212" t="s">
        <v>129</v>
      </c>
      <c r="I1359" s="213">
        <v>225339.1</v>
      </c>
      <c r="J1359" s="204"/>
      <c r="K1359" s="214" t="s">
        <v>292</v>
      </c>
      <c r="L1359" s="78"/>
      <c r="M1359" s="78"/>
      <c r="N1359" s="78"/>
      <c r="O1359" s="149"/>
    </row>
    <row r="1360" spans="1:15" x14ac:dyDescent="0.35">
      <c r="A1360" s="212" t="s">
        <v>1054</v>
      </c>
      <c r="B1360" s="212" t="s">
        <v>1055</v>
      </c>
      <c r="C1360" s="212" t="s">
        <v>709</v>
      </c>
      <c r="D1360" s="212" t="s">
        <v>710</v>
      </c>
      <c r="E1360" s="212" t="s">
        <v>468</v>
      </c>
      <c r="F1360" s="212" t="s">
        <v>469</v>
      </c>
      <c r="G1360" s="212" t="s">
        <v>888</v>
      </c>
      <c r="H1360" s="212" t="s">
        <v>208</v>
      </c>
      <c r="I1360" s="213">
        <v>629928.1</v>
      </c>
      <c r="J1360" s="204"/>
      <c r="K1360" s="214" t="s">
        <v>292</v>
      </c>
      <c r="L1360" s="78"/>
      <c r="M1360" s="78"/>
      <c r="N1360" s="78"/>
      <c r="O1360" s="149"/>
    </row>
    <row r="1361" spans="1:15" x14ac:dyDescent="0.35">
      <c r="A1361" s="212" t="s">
        <v>1054</v>
      </c>
      <c r="B1361" s="212" t="s">
        <v>1055</v>
      </c>
      <c r="C1361" s="212" t="s">
        <v>709</v>
      </c>
      <c r="D1361" s="212" t="s">
        <v>710</v>
      </c>
      <c r="E1361" s="212" t="s">
        <v>468</v>
      </c>
      <c r="F1361" s="212" t="s">
        <v>469</v>
      </c>
      <c r="G1361" s="212" t="s">
        <v>937</v>
      </c>
      <c r="H1361" s="212" t="s">
        <v>247</v>
      </c>
      <c r="I1361" s="213">
        <v>350482.5</v>
      </c>
      <c r="J1361" s="204"/>
      <c r="K1361" s="214" t="s">
        <v>292</v>
      </c>
      <c r="L1361" s="78"/>
      <c r="M1361" s="78"/>
      <c r="N1361" s="78"/>
      <c r="O1361" s="149"/>
    </row>
    <row r="1362" spans="1:15" x14ac:dyDescent="0.35">
      <c r="A1362" s="212" t="s">
        <v>1054</v>
      </c>
      <c r="B1362" s="212" t="s">
        <v>1055</v>
      </c>
      <c r="C1362" s="212" t="s">
        <v>709</v>
      </c>
      <c r="D1362" s="212" t="s">
        <v>710</v>
      </c>
      <c r="E1362" s="212" t="s">
        <v>307</v>
      </c>
      <c r="F1362" s="212" t="s">
        <v>308</v>
      </c>
      <c r="G1362" s="212" t="s">
        <v>81</v>
      </c>
      <c r="H1362" s="212" t="s">
        <v>328</v>
      </c>
      <c r="I1362" s="213">
        <v>5270.4</v>
      </c>
      <c r="J1362" s="204"/>
      <c r="K1362" s="214" t="s">
        <v>292</v>
      </c>
      <c r="L1362" s="78"/>
      <c r="M1362" s="78"/>
      <c r="N1362" s="78"/>
      <c r="O1362" s="149"/>
    </row>
    <row r="1363" spans="1:15" x14ac:dyDescent="0.35">
      <c r="A1363" s="212" t="s">
        <v>1054</v>
      </c>
      <c r="B1363" s="212" t="s">
        <v>1055</v>
      </c>
      <c r="C1363" s="212" t="s">
        <v>709</v>
      </c>
      <c r="D1363" s="212" t="s">
        <v>710</v>
      </c>
      <c r="E1363" s="212" t="s">
        <v>307</v>
      </c>
      <c r="F1363" s="212" t="s">
        <v>308</v>
      </c>
      <c r="G1363" s="212" t="s">
        <v>880</v>
      </c>
      <c r="H1363" s="212" t="s">
        <v>136</v>
      </c>
      <c r="I1363" s="213">
        <v>17570.400000000001</v>
      </c>
      <c r="J1363" s="204"/>
      <c r="K1363" s="214" t="s">
        <v>292</v>
      </c>
      <c r="L1363" s="78"/>
      <c r="M1363" s="78"/>
      <c r="N1363" s="78"/>
      <c r="O1363" s="149"/>
    </row>
    <row r="1364" spans="1:15" x14ac:dyDescent="0.35">
      <c r="A1364" s="212" t="s">
        <v>1054</v>
      </c>
      <c r="B1364" s="212" t="s">
        <v>1055</v>
      </c>
      <c r="C1364" s="212" t="s">
        <v>709</v>
      </c>
      <c r="D1364" s="212" t="s">
        <v>710</v>
      </c>
      <c r="E1364" s="212" t="s">
        <v>307</v>
      </c>
      <c r="F1364" s="212" t="s">
        <v>308</v>
      </c>
      <c r="G1364" s="212" t="s">
        <v>921</v>
      </c>
      <c r="H1364" s="212" t="s">
        <v>184</v>
      </c>
      <c r="I1364" s="213">
        <v>33420</v>
      </c>
      <c r="J1364" s="204"/>
      <c r="K1364" s="214" t="s">
        <v>292</v>
      </c>
      <c r="L1364" s="78"/>
      <c r="M1364" s="78"/>
      <c r="N1364" s="78"/>
      <c r="O1364" s="149"/>
    </row>
    <row r="1365" spans="1:15" x14ac:dyDescent="0.35">
      <c r="A1365" s="212" t="s">
        <v>1054</v>
      </c>
      <c r="B1365" s="212" t="s">
        <v>1055</v>
      </c>
      <c r="C1365" s="212" t="s">
        <v>709</v>
      </c>
      <c r="D1365" s="212" t="s">
        <v>710</v>
      </c>
      <c r="E1365" s="212" t="s">
        <v>307</v>
      </c>
      <c r="F1365" s="212" t="s">
        <v>308</v>
      </c>
      <c r="G1365" s="212" t="s">
        <v>1056</v>
      </c>
      <c r="H1365" s="212" t="s">
        <v>1057</v>
      </c>
      <c r="I1365" s="213">
        <v>1666.89</v>
      </c>
      <c r="J1365" s="204"/>
      <c r="K1365" s="214" t="s">
        <v>292</v>
      </c>
      <c r="L1365" s="78"/>
      <c r="M1365" s="78"/>
      <c r="N1365" s="78"/>
      <c r="O1365" s="149"/>
    </row>
    <row r="1366" spans="1:15" x14ac:dyDescent="0.35">
      <c r="A1366" s="212" t="s">
        <v>1054</v>
      </c>
      <c r="B1366" s="212" t="s">
        <v>1055</v>
      </c>
      <c r="C1366" s="212" t="s">
        <v>709</v>
      </c>
      <c r="D1366" s="212" t="s">
        <v>710</v>
      </c>
      <c r="E1366" s="212" t="s">
        <v>307</v>
      </c>
      <c r="F1366" s="212" t="s">
        <v>308</v>
      </c>
      <c r="G1366" s="212" t="s">
        <v>937</v>
      </c>
      <c r="H1366" s="212" t="s">
        <v>247</v>
      </c>
      <c r="I1366" s="213">
        <v>1666.89</v>
      </c>
      <c r="J1366" s="204"/>
      <c r="K1366" s="214" t="s">
        <v>292</v>
      </c>
      <c r="L1366" s="78"/>
      <c r="M1366" s="78"/>
      <c r="N1366" s="78"/>
      <c r="O1366" s="149"/>
    </row>
    <row r="1367" spans="1:15" x14ac:dyDescent="0.35">
      <c r="A1367" s="212" t="s">
        <v>1054</v>
      </c>
      <c r="B1367" s="212" t="s">
        <v>1055</v>
      </c>
      <c r="C1367" s="212" t="s">
        <v>709</v>
      </c>
      <c r="D1367" s="212" t="s">
        <v>710</v>
      </c>
      <c r="E1367" s="212" t="s">
        <v>312</v>
      </c>
      <c r="F1367" s="212" t="s">
        <v>313</v>
      </c>
      <c r="G1367" s="212" t="s">
        <v>81</v>
      </c>
      <c r="H1367" s="212" t="s">
        <v>328</v>
      </c>
      <c r="I1367" s="213">
        <v>136411.06</v>
      </c>
      <c r="J1367" s="204"/>
      <c r="K1367" s="214" t="s">
        <v>306</v>
      </c>
      <c r="L1367" s="78"/>
      <c r="M1367" s="78"/>
      <c r="N1367" s="78"/>
      <c r="O1367" s="149"/>
    </row>
    <row r="1368" spans="1:15" x14ac:dyDescent="0.35">
      <c r="A1368" s="212" t="s">
        <v>1054</v>
      </c>
      <c r="B1368" s="212" t="s">
        <v>1055</v>
      </c>
      <c r="C1368" s="212" t="s">
        <v>709</v>
      </c>
      <c r="D1368" s="212" t="s">
        <v>710</v>
      </c>
      <c r="E1368" s="212" t="s">
        <v>312</v>
      </c>
      <c r="F1368" s="212" t="s">
        <v>313</v>
      </c>
      <c r="G1368" s="212" t="s">
        <v>948</v>
      </c>
      <c r="H1368" s="212" t="s">
        <v>949</v>
      </c>
      <c r="I1368" s="213">
        <v>5181.8900000000003</v>
      </c>
      <c r="J1368" s="204"/>
      <c r="K1368" s="214" t="s">
        <v>306</v>
      </c>
      <c r="L1368" s="78"/>
      <c r="M1368" s="78"/>
      <c r="N1368" s="78"/>
      <c r="O1368" s="149"/>
    </row>
    <row r="1369" spans="1:15" x14ac:dyDescent="0.35">
      <c r="A1369" s="212" t="s">
        <v>1054</v>
      </c>
      <c r="B1369" s="212" t="s">
        <v>1055</v>
      </c>
      <c r="C1369" s="212" t="s">
        <v>709</v>
      </c>
      <c r="D1369" s="212" t="s">
        <v>710</v>
      </c>
      <c r="E1369" s="212" t="s">
        <v>312</v>
      </c>
      <c r="F1369" s="212" t="s">
        <v>313</v>
      </c>
      <c r="G1369" s="212" t="s">
        <v>947</v>
      </c>
      <c r="H1369" s="212" t="s">
        <v>161</v>
      </c>
      <c r="I1369" s="213">
        <v>4455.8</v>
      </c>
      <c r="J1369" s="204"/>
      <c r="K1369" s="214" t="s">
        <v>306</v>
      </c>
      <c r="L1369" s="78"/>
      <c r="M1369" s="78"/>
      <c r="N1369" s="78"/>
      <c r="O1369" s="149"/>
    </row>
    <row r="1370" spans="1:15" x14ac:dyDescent="0.35">
      <c r="A1370" s="212" t="s">
        <v>1054</v>
      </c>
      <c r="B1370" s="212" t="s">
        <v>1055</v>
      </c>
      <c r="C1370" s="212" t="s">
        <v>709</v>
      </c>
      <c r="D1370" s="212" t="s">
        <v>710</v>
      </c>
      <c r="E1370" s="212" t="s">
        <v>312</v>
      </c>
      <c r="F1370" s="212" t="s">
        <v>313</v>
      </c>
      <c r="G1370" s="212" t="s">
        <v>908</v>
      </c>
      <c r="H1370" s="212" t="s">
        <v>164</v>
      </c>
      <c r="I1370" s="213">
        <v>545</v>
      </c>
      <c r="J1370" s="204"/>
      <c r="K1370" s="214" t="s">
        <v>306</v>
      </c>
      <c r="L1370" s="78"/>
      <c r="M1370" s="78"/>
      <c r="N1370" s="78"/>
      <c r="O1370" s="149"/>
    </row>
    <row r="1371" spans="1:15" x14ac:dyDescent="0.35">
      <c r="A1371" s="212" t="s">
        <v>1054</v>
      </c>
      <c r="B1371" s="212" t="s">
        <v>1055</v>
      </c>
      <c r="C1371" s="212" t="s">
        <v>709</v>
      </c>
      <c r="D1371" s="212" t="s">
        <v>710</v>
      </c>
      <c r="E1371" s="212" t="s">
        <v>312</v>
      </c>
      <c r="F1371" s="212" t="s">
        <v>313</v>
      </c>
      <c r="G1371" s="212" t="s">
        <v>915</v>
      </c>
      <c r="H1371" s="212" t="s">
        <v>916</v>
      </c>
      <c r="I1371" s="213">
        <v>8068</v>
      </c>
      <c r="J1371" s="204"/>
      <c r="K1371" s="214" t="s">
        <v>306</v>
      </c>
      <c r="L1371" s="78"/>
      <c r="M1371" s="78"/>
      <c r="N1371" s="78"/>
      <c r="O1371" s="149"/>
    </row>
    <row r="1372" spans="1:15" x14ac:dyDescent="0.35">
      <c r="A1372" s="212" t="s">
        <v>1054</v>
      </c>
      <c r="B1372" s="212" t="s">
        <v>1055</v>
      </c>
      <c r="C1372" s="212" t="s">
        <v>709</v>
      </c>
      <c r="D1372" s="212" t="s">
        <v>710</v>
      </c>
      <c r="E1372" s="212" t="s">
        <v>312</v>
      </c>
      <c r="F1372" s="212" t="s">
        <v>313</v>
      </c>
      <c r="G1372" s="212" t="s">
        <v>878</v>
      </c>
      <c r="H1372" s="212" t="s">
        <v>879</v>
      </c>
      <c r="I1372" s="213">
        <v>1142.5999999999999</v>
      </c>
      <c r="J1372" s="204"/>
      <c r="K1372" s="214" t="s">
        <v>306</v>
      </c>
      <c r="L1372" s="78"/>
      <c r="M1372" s="78"/>
      <c r="N1372" s="78"/>
      <c r="O1372" s="149"/>
    </row>
    <row r="1373" spans="1:15" x14ac:dyDescent="0.35">
      <c r="A1373" s="212" t="s">
        <v>1054</v>
      </c>
      <c r="B1373" s="212" t="s">
        <v>1055</v>
      </c>
      <c r="C1373" s="212" t="s">
        <v>709</v>
      </c>
      <c r="D1373" s="212" t="s">
        <v>710</v>
      </c>
      <c r="E1373" s="212" t="s">
        <v>312</v>
      </c>
      <c r="F1373" s="212" t="s">
        <v>313</v>
      </c>
      <c r="G1373" s="212" t="s">
        <v>919</v>
      </c>
      <c r="H1373" s="212" t="s">
        <v>180</v>
      </c>
      <c r="I1373" s="213">
        <v>122733.8</v>
      </c>
      <c r="J1373" s="204"/>
      <c r="K1373" s="214" t="s">
        <v>306</v>
      </c>
      <c r="L1373" s="78"/>
      <c r="M1373" s="78"/>
      <c r="N1373" s="78"/>
      <c r="O1373" s="149"/>
    </row>
    <row r="1374" spans="1:15" x14ac:dyDescent="0.35">
      <c r="A1374" s="212" t="s">
        <v>1054</v>
      </c>
      <c r="B1374" s="212" t="s">
        <v>1055</v>
      </c>
      <c r="C1374" s="212" t="s">
        <v>709</v>
      </c>
      <c r="D1374" s="212" t="s">
        <v>710</v>
      </c>
      <c r="E1374" s="212" t="s">
        <v>312</v>
      </c>
      <c r="F1374" s="212" t="s">
        <v>313</v>
      </c>
      <c r="G1374" s="212" t="s">
        <v>880</v>
      </c>
      <c r="H1374" s="212" t="s">
        <v>136</v>
      </c>
      <c r="I1374" s="213">
        <v>4392.6000000000004</v>
      </c>
      <c r="J1374" s="204"/>
      <c r="K1374" s="214" t="s">
        <v>306</v>
      </c>
      <c r="L1374" s="78"/>
      <c r="M1374" s="78"/>
      <c r="N1374" s="78"/>
      <c r="O1374" s="149"/>
    </row>
    <row r="1375" spans="1:15" x14ac:dyDescent="0.35">
      <c r="A1375" s="212" t="s">
        <v>1054</v>
      </c>
      <c r="B1375" s="212" t="s">
        <v>1055</v>
      </c>
      <c r="C1375" s="212" t="s">
        <v>709</v>
      </c>
      <c r="D1375" s="212" t="s">
        <v>710</v>
      </c>
      <c r="E1375" s="212" t="s">
        <v>312</v>
      </c>
      <c r="F1375" s="212" t="s">
        <v>313</v>
      </c>
      <c r="G1375" s="212" t="s">
        <v>921</v>
      </c>
      <c r="H1375" s="212" t="s">
        <v>184</v>
      </c>
      <c r="I1375" s="213">
        <v>8355</v>
      </c>
      <c r="J1375" s="204"/>
      <c r="K1375" s="214" t="s">
        <v>306</v>
      </c>
      <c r="L1375" s="78"/>
      <c r="M1375" s="78"/>
      <c r="N1375" s="78"/>
      <c r="O1375" s="149"/>
    </row>
    <row r="1376" spans="1:15" x14ac:dyDescent="0.35">
      <c r="A1376" s="212" t="s">
        <v>1054</v>
      </c>
      <c r="B1376" s="212" t="s">
        <v>1055</v>
      </c>
      <c r="C1376" s="212" t="s">
        <v>709</v>
      </c>
      <c r="D1376" s="212" t="s">
        <v>710</v>
      </c>
      <c r="E1376" s="212" t="s">
        <v>312</v>
      </c>
      <c r="F1376" s="212" t="s">
        <v>313</v>
      </c>
      <c r="G1376" s="212" t="s">
        <v>882</v>
      </c>
      <c r="H1376" s="212" t="s">
        <v>186</v>
      </c>
      <c r="I1376" s="213">
        <v>2498.8000000000002</v>
      </c>
      <c r="J1376" s="204"/>
      <c r="K1376" s="214" t="s">
        <v>306</v>
      </c>
      <c r="L1376" s="78"/>
      <c r="M1376" s="78"/>
      <c r="N1376" s="78"/>
      <c r="O1376" s="149"/>
    </row>
    <row r="1377" spans="1:15" x14ac:dyDescent="0.35">
      <c r="A1377" s="212" t="s">
        <v>1054</v>
      </c>
      <c r="B1377" s="212" t="s">
        <v>1055</v>
      </c>
      <c r="C1377" s="212" t="s">
        <v>709</v>
      </c>
      <c r="D1377" s="212" t="s">
        <v>710</v>
      </c>
      <c r="E1377" s="212" t="s">
        <v>312</v>
      </c>
      <c r="F1377" s="212" t="s">
        <v>313</v>
      </c>
      <c r="G1377" s="212" t="s">
        <v>884</v>
      </c>
      <c r="H1377" s="212" t="s">
        <v>234</v>
      </c>
      <c r="I1377" s="213">
        <v>8032.4</v>
      </c>
      <c r="J1377" s="204"/>
      <c r="K1377" s="214" t="s">
        <v>306</v>
      </c>
      <c r="L1377" s="78"/>
      <c r="M1377" s="78"/>
      <c r="N1377" s="78"/>
      <c r="O1377" s="149"/>
    </row>
    <row r="1378" spans="1:15" x14ac:dyDescent="0.35">
      <c r="A1378" s="212" t="s">
        <v>1054</v>
      </c>
      <c r="B1378" s="212" t="s">
        <v>1055</v>
      </c>
      <c r="C1378" s="212" t="s">
        <v>709</v>
      </c>
      <c r="D1378" s="212" t="s">
        <v>710</v>
      </c>
      <c r="E1378" s="212" t="s">
        <v>312</v>
      </c>
      <c r="F1378" s="212" t="s">
        <v>313</v>
      </c>
      <c r="G1378" s="212" t="s">
        <v>662</v>
      </c>
      <c r="H1378" s="212" t="s">
        <v>243</v>
      </c>
      <c r="I1378" s="213">
        <v>1615</v>
      </c>
      <c r="J1378" s="204"/>
      <c r="K1378" s="214" t="s">
        <v>306</v>
      </c>
      <c r="L1378" s="78"/>
      <c r="M1378" s="78"/>
      <c r="N1378" s="78"/>
      <c r="O1378" s="149"/>
    </row>
    <row r="1379" spans="1:15" x14ac:dyDescent="0.35">
      <c r="A1379" s="212" t="s">
        <v>1054</v>
      </c>
      <c r="B1379" s="212" t="s">
        <v>1055</v>
      </c>
      <c r="C1379" s="212" t="s">
        <v>709</v>
      </c>
      <c r="D1379" s="212" t="s">
        <v>710</v>
      </c>
      <c r="E1379" s="212" t="s">
        <v>312</v>
      </c>
      <c r="F1379" s="212" t="s">
        <v>313</v>
      </c>
      <c r="G1379" s="212" t="s">
        <v>924</v>
      </c>
      <c r="H1379" s="212" t="s">
        <v>245</v>
      </c>
      <c r="I1379" s="213">
        <v>1679.2</v>
      </c>
      <c r="J1379" s="204"/>
      <c r="K1379" s="214" t="s">
        <v>306</v>
      </c>
      <c r="L1379" s="78"/>
      <c r="M1379" s="78"/>
      <c r="N1379" s="78"/>
      <c r="O1379" s="149"/>
    </row>
    <row r="1380" spans="1:15" x14ac:dyDescent="0.35">
      <c r="A1380" s="212" t="s">
        <v>1054</v>
      </c>
      <c r="B1380" s="212" t="s">
        <v>1055</v>
      </c>
      <c r="C1380" s="212" t="s">
        <v>709</v>
      </c>
      <c r="D1380" s="212" t="s">
        <v>710</v>
      </c>
      <c r="E1380" s="212" t="s">
        <v>312</v>
      </c>
      <c r="F1380" s="212" t="s">
        <v>313</v>
      </c>
      <c r="G1380" s="212" t="s">
        <v>925</v>
      </c>
      <c r="H1380" s="212" t="s">
        <v>104</v>
      </c>
      <c r="I1380" s="213">
        <v>146.80000000000001</v>
      </c>
      <c r="J1380" s="204"/>
      <c r="K1380" s="214" t="s">
        <v>306</v>
      </c>
      <c r="L1380" s="78"/>
      <c r="M1380" s="78"/>
      <c r="N1380" s="78"/>
      <c r="O1380" s="149"/>
    </row>
    <row r="1381" spans="1:15" x14ac:dyDescent="0.35">
      <c r="A1381" s="212" t="s">
        <v>1054</v>
      </c>
      <c r="B1381" s="212" t="s">
        <v>1055</v>
      </c>
      <c r="C1381" s="212" t="s">
        <v>709</v>
      </c>
      <c r="D1381" s="212" t="s">
        <v>710</v>
      </c>
      <c r="E1381" s="212" t="s">
        <v>312</v>
      </c>
      <c r="F1381" s="212" t="s">
        <v>313</v>
      </c>
      <c r="G1381" s="212" t="s">
        <v>901</v>
      </c>
      <c r="H1381" s="212" t="s">
        <v>213</v>
      </c>
      <c r="I1381" s="213">
        <v>1946.2</v>
      </c>
      <c r="J1381" s="204"/>
      <c r="K1381" s="214" t="s">
        <v>306</v>
      </c>
      <c r="L1381" s="78"/>
      <c r="M1381" s="78"/>
      <c r="N1381" s="78"/>
      <c r="O1381" s="149"/>
    </row>
    <row r="1382" spans="1:15" x14ac:dyDescent="0.35">
      <c r="A1382" s="212" t="s">
        <v>1054</v>
      </c>
      <c r="B1382" s="212" t="s">
        <v>1055</v>
      </c>
      <c r="C1382" s="212" t="s">
        <v>709</v>
      </c>
      <c r="D1382" s="212" t="s">
        <v>710</v>
      </c>
      <c r="E1382" s="212" t="s">
        <v>312</v>
      </c>
      <c r="F1382" s="212" t="s">
        <v>313</v>
      </c>
      <c r="G1382" s="212" t="s">
        <v>1056</v>
      </c>
      <c r="H1382" s="212" t="s">
        <v>1057</v>
      </c>
      <c r="I1382" s="213">
        <v>416.72</v>
      </c>
      <c r="J1382" s="204"/>
      <c r="K1382" s="214" t="s">
        <v>306</v>
      </c>
      <c r="L1382" s="78"/>
      <c r="M1382" s="78"/>
      <c r="N1382" s="78"/>
      <c r="O1382" s="149"/>
    </row>
    <row r="1383" spans="1:15" x14ac:dyDescent="0.35">
      <c r="A1383" s="212" t="s">
        <v>1054</v>
      </c>
      <c r="B1383" s="212" t="s">
        <v>1055</v>
      </c>
      <c r="C1383" s="212" t="s">
        <v>709</v>
      </c>
      <c r="D1383" s="212" t="s">
        <v>710</v>
      </c>
      <c r="E1383" s="212" t="s">
        <v>312</v>
      </c>
      <c r="F1383" s="212" t="s">
        <v>313</v>
      </c>
      <c r="G1383" s="212" t="s">
        <v>812</v>
      </c>
      <c r="H1383" s="212" t="s">
        <v>813</v>
      </c>
      <c r="I1383" s="213">
        <v>8592.2000000000007</v>
      </c>
      <c r="J1383" s="204"/>
      <c r="K1383" s="214" t="s">
        <v>306</v>
      </c>
      <c r="L1383" s="78"/>
      <c r="M1383" s="78"/>
      <c r="N1383" s="78"/>
      <c r="O1383" s="149"/>
    </row>
    <row r="1384" spans="1:15" x14ac:dyDescent="0.35">
      <c r="A1384" s="212" t="s">
        <v>1054</v>
      </c>
      <c r="B1384" s="212" t="s">
        <v>1055</v>
      </c>
      <c r="C1384" s="212" t="s">
        <v>709</v>
      </c>
      <c r="D1384" s="212" t="s">
        <v>710</v>
      </c>
      <c r="E1384" s="212" t="s">
        <v>312</v>
      </c>
      <c r="F1384" s="212" t="s">
        <v>313</v>
      </c>
      <c r="G1384" s="212" t="s">
        <v>930</v>
      </c>
      <c r="H1384" s="212" t="s">
        <v>200</v>
      </c>
      <c r="I1384" s="213">
        <v>79.599999999999994</v>
      </c>
      <c r="J1384" s="204"/>
      <c r="K1384" s="214" t="s">
        <v>306</v>
      </c>
      <c r="L1384" s="78"/>
      <c r="M1384" s="78"/>
      <c r="N1384" s="78"/>
      <c r="O1384" s="149"/>
    </row>
    <row r="1385" spans="1:15" x14ac:dyDescent="0.35">
      <c r="A1385" s="212" t="s">
        <v>1054</v>
      </c>
      <c r="B1385" s="212" t="s">
        <v>1055</v>
      </c>
      <c r="C1385" s="212" t="s">
        <v>709</v>
      </c>
      <c r="D1385" s="212" t="s">
        <v>710</v>
      </c>
      <c r="E1385" s="212" t="s">
        <v>312</v>
      </c>
      <c r="F1385" s="212" t="s">
        <v>313</v>
      </c>
      <c r="G1385" s="212" t="s">
        <v>935</v>
      </c>
      <c r="H1385" s="212" t="s">
        <v>211</v>
      </c>
      <c r="I1385" s="213">
        <v>54896.5</v>
      </c>
      <c r="J1385" s="204"/>
      <c r="K1385" s="214" t="s">
        <v>306</v>
      </c>
      <c r="L1385" s="78"/>
      <c r="M1385" s="78"/>
      <c r="N1385" s="78"/>
      <c r="O1385" s="149"/>
    </row>
    <row r="1386" spans="1:15" x14ac:dyDescent="0.35">
      <c r="A1386" s="212" t="s">
        <v>1054</v>
      </c>
      <c r="B1386" s="212" t="s">
        <v>1055</v>
      </c>
      <c r="C1386" s="212" t="s">
        <v>709</v>
      </c>
      <c r="D1386" s="212" t="s">
        <v>710</v>
      </c>
      <c r="E1386" s="212" t="s">
        <v>312</v>
      </c>
      <c r="F1386" s="212" t="s">
        <v>313</v>
      </c>
      <c r="G1386" s="212" t="s">
        <v>936</v>
      </c>
      <c r="H1386" s="212" t="s">
        <v>129</v>
      </c>
      <c r="I1386" s="213">
        <v>56334.77</v>
      </c>
      <c r="J1386" s="204"/>
      <c r="K1386" s="214" t="s">
        <v>306</v>
      </c>
      <c r="L1386" s="78"/>
      <c r="M1386" s="78"/>
      <c r="N1386" s="78"/>
      <c r="O1386" s="149"/>
    </row>
    <row r="1387" spans="1:15" x14ac:dyDescent="0.35">
      <c r="A1387" s="212" t="s">
        <v>1054</v>
      </c>
      <c r="B1387" s="212" t="s">
        <v>1055</v>
      </c>
      <c r="C1387" s="212" t="s">
        <v>709</v>
      </c>
      <c r="D1387" s="212" t="s">
        <v>710</v>
      </c>
      <c r="E1387" s="212" t="s">
        <v>312</v>
      </c>
      <c r="F1387" s="212" t="s">
        <v>313</v>
      </c>
      <c r="G1387" s="212" t="s">
        <v>888</v>
      </c>
      <c r="H1387" s="212" t="s">
        <v>208</v>
      </c>
      <c r="I1387" s="213">
        <v>157482.01999999999</v>
      </c>
      <c r="J1387" s="204"/>
      <c r="K1387" s="214" t="s">
        <v>306</v>
      </c>
      <c r="L1387" s="78"/>
      <c r="M1387" s="78"/>
      <c r="N1387" s="78"/>
      <c r="O1387" s="149"/>
    </row>
    <row r="1388" spans="1:15" x14ac:dyDescent="0.35">
      <c r="A1388" s="212" t="s">
        <v>1054</v>
      </c>
      <c r="B1388" s="212" t="s">
        <v>1055</v>
      </c>
      <c r="C1388" s="212" t="s">
        <v>709</v>
      </c>
      <c r="D1388" s="212" t="s">
        <v>710</v>
      </c>
      <c r="E1388" s="212" t="s">
        <v>312</v>
      </c>
      <c r="F1388" s="212" t="s">
        <v>313</v>
      </c>
      <c r="G1388" s="212" t="s">
        <v>891</v>
      </c>
      <c r="H1388" s="212" t="s">
        <v>194</v>
      </c>
      <c r="I1388" s="213">
        <v>1874.8</v>
      </c>
      <c r="J1388" s="204"/>
      <c r="K1388" s="214" t="s">
        <v>306</v>
      </c>
      <c r="L1388" s="78"/>
      <c r="M1388" s="78"/>
      <c r="N1388" s="78"/>
      <c r="O1388" s="149"/>
    </row>
    <row r="1389" spans="1:15" x14ac:dyDescent="0.35">
      <c r="A1389" s="212" t="s">
        <v>1054</v>
      </c>
      <c r="B1389" s="212" t="s">
        <v>1055</v>
      </c>
      <c r="C1389" s="212" t="s">
        <v>709</v>
      </c>
      <c r="D1389" s="212" t="s">
        <v>710</v>
      </c>
      <c r="E1389" s="212" t="s">
        <v>312</v>
      </c>
      <c r="F1389" s="212" t="s">
        <v>313</v>
      </c>
      <c r="G1389" s="212" t="s">
        <v>937</v>
      </c>
      <c r="H1389" s="212" t="s">
        <v>247</v>
      </c>
      <c r="I1389" s="213">
        <v>124368.24</v>
      </c>
      <c r="J1389" s="204"/>
      <c r="K1389" s="214" t="s">
        <v>306</v>
      </c>
      <c r="L1389" s="78"/>
      <c r="M1389" s="78"/>
      <c r="N1389" s="78"/>
      <c r="O1389" s="149"/>
    </row>
    <row r="1390" spans="1:15" x14ac:dyDescent="0.35">
      <c r="A1390" s="212" t="s">
        <v>1054</v>
      </c>
      <c r="B1390" s="212" t="s">
        <v>1055</v>
      </c>
      <c r="C1390" s="212" t="s">
        <v>709</v>
      </c>
      <c r="D1390" s="212" t="s">
        <v>710</v>
      </c>
      <c r="E1390" s="212" t="s">
        <v>312</v>
      </c>
      <c r="F1390" s="212" t="s">
        <v>313</v>
      </c>
      <c r="G1390" s="212" t="s">
        <v>889</v>
      </c>
      <c r="H1390" s="212" t="s">
        <v>236</v>
      </c>
      <c r="I1390" s="213">
        <v>22155.599999999999</v>
      </c>
      <c r="J1390" s="204"/>
      <c r="K1390" s="214" t="s">
        <v>306</v>
      </c>
      <c r="L1390" s="78"/>
      <c r="M1390" s="78"/>
      <c r="N1390" s="78"/>
      <c r="O1390" s="149"/>
    </row>
    <row r="1391" spans="1:15" x14ac:dyDescent="0.35">
      <c r="A1391" s="212" t="s">
        <v>1054</v>
      </c>
      <c r="B1391" s="212" t="s">
        <v>1055</v>
      </c>
      <c r="C1391" s="212" t="s">
        <v>709</v>
      </c>
      <c r="D1391" s="212" t="s">
        <v>710</v>
      </c>
      <c r="E1391" s="212" t="s">
        <v>312</v>
      </c>
      <c r="F1391" s="212" t="s">
        <v>313</v>
      </c>
      <c r="G1391" s="212" t="s">
        <v>554</v>
      </c>
      <c r="H1391" s="212" t="s">
        <v>249</v>
      </c>
      <c r="I1391" s="213">
        <v>3075.6</v>
      </c>
      <c r="J1391" s="204"/>
      <c r="K1391" s="214" t="s">
        <v>306</v>
      </c>
      <c r="L1391" s="78"/>
      <c r="M1391" s="78"/>
      <c r="N1391" s="78"/>
      <c r="O1391" s="149"/>
    </row>
    <row r="1392" spans="1:15" x14ac:dyDescent="0.35">
      <c r="A1392" s="212" t="s">
        <v>1054</v>
      </c>
      <c r="B1392" s="212" t="s">
        <v>1055</v>
      </c>
      <c r="C1392" s="212" t="s">
        <v>709</v>
      </c>
      <c r="D1392" s="212" t="s">
        <v>710</v>
      </c>
      <c r="E1392" s="212" t="s">
        <v>892</v>
      </c>
      <c r="F1392" s="212" t="s">
        <v>893</v>
      </c>
      <c r="G1392" s="212" t="s">
        <v>81</v>
      </c>
      <c r="H1392" s="212" t="s">
        <v>328</v>
      </c>
      <c r="I1392" s="213">
        <v>2877158.68</v>
      </c>
      <c r="J1392" s="204"/>
      <c r="K1392" s="214" t="s">
        <v>325</v>
      </c>
      <c r="L1392" s="78"/>
      <c r="M1392" s="78"/>
      <c r="N1392" s="78"/>
      <c r="O1392" s="149"/>
    </row>
    <row r="1393" spans="1:15" x14ac:dyDescent="0.35">
      <c r="A1393" s="212" t="s">
        <v>1054</v>
      </c>
      <c r="B1393" s="212" t="s">
        <v>1055</v>
      </c>
      <c r="C1393" s="212" t="s">
        <v>709</v>
      </c>
      <c r="D1393" s="212" t="s">
        <v>710</v>
      </c>
      <c r="E1393" s="212" t="s">
        <v>320</v>
      </c>
      <c r="F1393" s="212" t="s">
        <v>313</v>
      </c>
      <c r="G1393" s="212" t="s">
        <v>81</v>
      </c>
      <c r="H1393" s="212" t="s">
        <v>328</v>
      </c>
      <c r="I1393" s="213">
        <v>-136411.06</v>
      </c>
      <c r="J1393" s="204"/>
      <c r="K1393" s="214" t="s">
        <v>314</v>
      </c>
      <c r="L1393" s="78"/>
      <c r="M1393" s="78"/>
      <c r="N1393" s="78"/>
      <c r="O1393" s="149"/>
    </row>
    <row r="1394" spans="1:15" x14ac:dyDescent="0.35">
      <c r="A1394" s="212" t="s">
        <v>1054</v>
      </c>
      <c r="B1394" s="212" t="s">
        <v>1055</v>
      </c>
      <c r="C1394" s="212" t="s">
        <v>709</v>
      </c>
      <c r="D1394" s="212" t="s">
        <v>710</v>
      </c>
      <c r="E1394" s="212" t="s">
        <v>320</v>
      </c>
      <c r="F1394" s="212" t="s">
        <v>313</v>
      </c>
      <c r="G1394" s="212" t="s">
        <v>948</v>
      </c>
      <c r="H1394" s="212" t="s">
        <v>949</v>
      </c>
      <c r="I1394" s="213">
        <v>-5181.8900000000003</v>
      </c>
      <c r="J1394" s="204"/>
      <c r="K1394" s="214" t="s">
        <v>314</v>
      </c>
      <c r="L1394" s="78"/>
      <c r="M1394" s="78"/>
      <c r="N1394" s="78"/>
      <c r="O1394" s="149"/>
    </row>
    <row r="1395" spans="1:15" x14ac:dyDescent="0.35">
      <c r="A1395" s="212" t="s">
        <v>1054</v>
      </c>
      <c r="B1395" s="212" t="s">
        <v>1055</v>
      </c>
      <c r="C1395" s="212" t="s">
        <v>709</v>
      </c>
      <c r="D1395" s="212" t="s">
        <v>710</v>
      </c>
      <c r="E1395" s="212" t="s">
        <v>320</v>
      </c>
      <c r="F1395" s="212" t="s">
        <v>313</v>
      </c>
      <c r="G1395" s="212" t="s">
        <v>947</v>
      </c>
      <c r="H1395" s="212" t="s">
        <v>161</v>
      </c>
      <c r="I1395" s="213">
        <v>-4455.8</v>
      </c>
      <c r="J1395" s="204"/>
      <c r="K1395" s="214" t="s">
        <v>314</v>
      </c>
      <c r="L1395" s="78"/>
      <c r="M1395" s="78"/>
      <c r="N1395" s="78"/>
      <c r="O1395" s="149"/>
    </row>
    <row r="1396" spans="1:15" x14ac:dyDescent="0.35">
      <c r="A1396" s="212" t="s">
        <v>1054</v>
      </c>
      <c r="B1396" s="212" t="s">
        <v>1055</v>
      </c>
      <c r="C1396" s="212" t="s">
        <v>709</v>
      </c>
      <c r="D1396" s="212" t="s">
        <v>710</v>
      </c>
      <c r="E1396" s="212" t="s">
        <v>320</v>
      </c>
      <c r="F1396" s="212" t="s">
        <v>313</v>
      </c>
      <c r="G1396" s="212" t="s">
        <v>908</v>
      </c>
      <c r="H1396" s="212" t="s">
        <v>164</v>
      </c>
      <c r="I1396" s="213">
        <v>-545</v>
      </c>
      <c r="J1396" s="204"/>
      <c r="K1396" s="214" t="s">
        <v>314</v>
      </c>
      <c r="L1396" s="78"/>
      <c r="M1396" s="78"/>
      <c r="N1396" s="78"/>
      <c r="O1396" s="149"/>
    </row>
    <row r="1397" spans="1:15" x14ac:dyDescent="0.35">
      <c r="A1397" s="212" t="s">
        <v>1054</v>
      </c>
      <c r="B1397" s="212" t="s">
        <v>1055</v>
      </c>
      <c r="C1397" s="212" t="s">
        <v>709</v>
      </c>
      <c r="D1397" s="212" t="s">
        <v>710</v>
      </c>
      <c r="E1397" s="212" t="s">
        <v>320</v>
      </c>
      <c r="F1397" s="212" t="s">
        <v>313</v>
      </c>
      <c r="G1397" s="212" t="s">
        <v>915</v>
      </c>
      <c r="H1397" s="212" t="s">
        <v>916</v>
      </c>
      <c r="I1397" s="213">
        <v>-8068</v>
      </c>
      <c r="J1397" s="204"/>
      <c r="K1397" s="214" t="s">
        <v>314</v>
      </c>
      <c r="L1397" s="78"/>
      <c r="M1397" s="78"/>
      <c r="N1397" s="78"/>
      <c r="O1397" s="149"/>
    </row>
    <row r="1398" spans="1:15" x14ac:dyDescent="0.35">
      <c r="A1398" s="212" t="s">
        <v>1054</v>
      </c>
      <c r="B1398" s="212" t="s">
        <v>1055</v>
      </c>
      <c r="C1398" s="212" t="s">
        <v>709</v>
      </c>
      <c r="D1398" s="212" t="s">
        <v>710</v>
      </c>
      <c r="E1398" s="212" t="s">
        <v>320</v>
      </c>
      <c r="F1398" s="212" t="s">
        <v>313</v>
      </c>
      <c r="G1398" s="212" t="s">
        <v>878</v>
      </c>
      <c r="H1398" s="212" t="s">
        <v>879</v>
      </c>
      <c r="I1398" s="213">
        <v>-1142.5999999999999</v>
      </c>
      <c r="J1398" s="204"/>
      <c r="K1398" s="214" t="s">
        <v>314</v>
      </c>
      <c r="L1398" s="78"/>
      <c r="M1398" s="78"/>
      <c r="N1398" s="78"/>
      <c r="O1398" s="149"/>
    </row>
    <row r="1399" spans="1:15" x14ac:dyDescent="0.35">
      <c r="A1399" s="212" t="s">
        <v>1054</v>
      </c>
      <c r="B1399" s="212" t="s">
        <v>1055</v>
      </c>
      <c r="C1399" s="212" t="s">
        <v>709</v>
      </c>
      <c r="D1399" s="212" t="s">
        <v>710</v>
      </c>
      <c r="E1399" s="212" t="s">
        <v>320</v>
      </c>
      <c r="F1399" s="212" t="s">
        <v>313</v>
      </c>
      <c r="G1399" s="212" t="s">
        <v>919</v>
      </c>
      <c r="H1399" s="212" t="s">
        <v>180</v>
      </c>
      <c r="I1399" s="213">
        <v>-122733.8</v>
      </c>
      <c r="J1399" s="204"/>
      <c r="K1399" s="214" t="s">
        <v>314</v>
      </c>
      <c r="L1399" s="78"/>
      <c r="M1399" s="78"/>
      <c r="N1399" s="78"/>
      <c r="O1399" s="149"/>
    </row>
    <row r="1400" spans="1:15" x14ac:dyDescent="0.35">
      <c r="A1400" s="212" t="s">
        <v>1054</v>
      </c>
      <c r="B1400" s="212" t="s">
        <v>1055</v>
      </c>
      <c r="C1400" s="212" t="s">
        <v>709</v>
      </c>
      <c r="D1400" s="212" t="s">
        <v>710</v>
      </c>
      <c r="E1400" s="212" t="s">
        <v>320</v>
      </c>
      <c r="F1400" s="212" t="s">
        <v>313</v>
      </c>
      <c r="G1400" s="212" t="s">
        <v>880</v>
      </c>
      <c r="H1400" s="212" t="s">
        <v>136</v>
      </c>
      <c r="I1400" s="213">
        <v>-4392.6000000000004</v>
      </c>
      <c r="J1400" s="204"/>
      <c r="K1400" s="214" t="s">
        <v>314</v>
      </c>
      <c r="L1400" s="78"/>
      <c r="M1400" s="78"/>
      <c r="N1400" s="78"/>
      <c r="O1400" s="149"/>
    </row>
    <row r="1401" spans="1:15" x14ac:dyDescent="0.35">
      <c r="A1401" s="212" t="s">
        <v>1054</v>
      </c>
      <c r="B1401" s="212" t="s">
        <v>1055</v>
      </c>
      <c r="C1401" s="212" t="s">
        <v>709</v>
      </c>
      <c r="D1401" s="212" t="s">
        <v>710</v>
      </c>
      <c r="E1401" s="212" t="s">
        <v>320</v>
      </c>
      <c r="F1401" s="212" t="s">
        <v>313</v>
      </c>
      <c r="G1401" s="212" t="s">
        <v>921</v>
      </c>
      <c r="H1401" s="212" t="s">
        <v>184</v>
      </c>
      <c r="I1401" s="213">
        <v>-8355</v>
      </c>
      <c r="J1401" s="204"/>
      <c r="K1401" s="214" t="s">
        <v>314</v>
      </c>
      <c r="L1401" s="78"/>
      <c r="M1401" s="78"/>
      <c r="N1401" s="78"/>
      <c r="O1401" s="149"/>
    </row>
    <row r="1402" spans="1:15" x14ac:dyDescent="0.35">
      <c r="A1402" s="212" t="s">
        <v>1054</v>
      </c>
      <c r="B1402" s="212" t="s">
        <v>1055</v>
      </c>
      <c r="C1402" s="212" t="s">
        <v>709</v>
      </c>
      <c r="D1402" s="212" t="s">
        <v>710</v>
      </c>
      <c r="E1402" s="212" t="s">
        <v>320</v>
      </c>
      <c r="F1402" s="212" t="s">
        <v>313</v>
      </c>
      <c r="G1402" s="212" t="s">
        <v>882</v>
      </c>
      <c r="H1402" s="212" t="s">
        <v>186</v>
      </c>
      <c r="I1402" s="213">
        <v>-2498.8000000000002</v>
      </c>
      <c r="J1402" s="204"/>
      <c r="K1402" s="214" t="s">
        <v>314</v>
      </c>
      <c r="L1402" s="78"/>
      <c r="M1402" s="78"/>
      <c r="N1402" s="78"/>
      <c r="O1402" s="149"/>
    </row>
    <row r="1403" spans="1:15" x14ac:dyDescent="0.35">
      <c r="A1403" s="212" t="s">
        <v>1054</v>
      </c>
      <c r="B1403" s="212" t="s">
        <v>1055</v>
      </c>
      <c r="C1403" s="212" t="s">
        <v>709</v>
      </c>
      <c r="D1403" s="212" t="s">
        <v>710</v>
      </c>
      <c r="E1403" s="212" t="s">
        <v>320</v>
      </c>
      <c r="F1403" s="212" t="s">
        <v>313</v>
      </c>
      <c r="G1403" s="212" t="s">
        <v>884</v>
      </c>
      <c r="H1403" s="212" t="s">
        <v>234</v>
      </c>
      <c r="I1403" s="213">
        <v>-8032.4</v>
      </c>
      <c r="J1403" s="204"/>
      <c r="K1403" s="214" t="s">
        <v>314</v>
      </c>
      <c r="L1403" s="78"/>
      <c r="M1403" s="78"/>
      <c r="N1403" s="78"/>
      <c r="O1403" s="149"/>
    </row>
    <row r="1404" spans="1:15" x14ac:dyDescent="0.35">
      <c r="A1404" s="212" t="s">
        <v>1054</v>
      </c>
      <c r="B1404" s="212" t="s">
        <v>1055</v>
      </c>
      <c r="C1404" s="212" t="s">
        <v>709</v>
      </c>
      <c r="D1404" s="212" t="s">
        <v>710</v>
      </c>
      <c r="E1404" s="212" t="s">
        <v>320</v>
      </c>
      <c r="F1404" s="212" t="s">
        <v>313</v>
      </c>
      <c r="G1404" s="212" t="s">
        <v>662</v>
      </c>
      <c r="H1404" s="212" t="s">
        <v>243</v>
      </c>
      <c r="I1404" s="213">
        <v>-1615</v>
      </c>
      <c r="J1404" s="204"/>
      <c r="K1404" s="214" t="s">
        <v>314</v>
      </c>
      <c r="L1404" s="78"/>
      <c r="M1404" s="78"/>
      <c r="N1404" s="78"/>
      <c r="O1404" s="149"/>
    </row>
    <row r="1405" spans="1:15" x14ac:dyDescent="0.35">
      <c r="A1405" s="212" t="s">
        <v>1054</v>
      </c>
      <c r="B1405" s="212" t="s">
        <v>1055</v>
      </c>
      <c r="C1405" s="212" t="s">
        <v>709</v>
      </c>
      <c r="D1405" s="212" t="s">
        <v>710</v>
      </c>
      <c r="E1405" s="212" t="s">
        <v>320</v>
      </c>
      <c r="F1405" s="212" t="s">
        <v>313</v>
      </c>
      <c r="G1405" s="212" t="s">
        <v>924</v>
      </c>
      <c r="H1405" s="212" t="s">
        <v>245</v>
      </c>
      <c r="I1405" s="213">
        <v>-1679.2</v>
      </c>
      <c r="J1405" s="204"/>
      <c r="K1405" s="214" t="s">
        <v>314</v>
      </c>
      <c r="L1405" s="78"/>
      <c r="M1405" s="78"/>
      <c r="N1405" s="78"/>
      <c r="O1405" s="149"/>
    </row>
    <row r="1406" spans="1:15" x14ac:dyDescent="0.35">
      <c r="A1406" s="212" t="s">
        <v>1054</v>
      </c>
      <c r="B1406" s="212" t="s">
        <v>1055</v>
      </c>
      <c r="C1406" s="212" t="s">
        <v>709</v>
      </c>
      <c r="D1406" s="212" t="s">
        <v>710</v>
      </c>
      <c r="E1406" s="212" t="s">
        <v>320</v>
      </c>
      <c r="F1406" s="212" t="s">
        <v>313</v>
      </c>
      <c r="G1406" s="212" t="s">
        <v>925</v>
      </c>
      <c r="H1406" s="212" t="s">
        <v>104</v>
      </c>
      <c r="I1406" s="213">
        <v>-146.80000000000001</v>
      </c>
      <c r="J1406" s="204"/>
      <c r="K1406" s="214" t="s">
        <v>314</v>
      </c>
      <c r="L1406" s="78"/>
      <c r="M1406" s="78"/>
      <c r="N1406" s="78"/>
      <c r="O1406" s="149"/>
    </row>
    <row r="1407" spans="1:15" x14ac:dyDescent="0.35">
      <c r="A1407" s="212" t="s">
        <v>1054</v>
      </c>
      <c r="B1407" s="212" t="s">
        <v>1055</v>
      </c>
      <c r="C1407" s="212" t="s">
        <v>709</v>
      </c>
      <c r="D1407" s="212" t="s">
        <v>710</v>
      </c>
      <c r="E1407" s="212" t="s">
        <v>320</v>
      </c>
      <c r="F1407" s="212" t="s">
        <v>313</v>
      </c>
      <c r="G1407" s="212" t="s">
        <v>901</v>
      </c>
      <c r="H1407" s="212" t="s">
        <v>213</v>
      </c>
      <c r="I1407" s="213">
        <v>-1946.2</v>
      </c>
      <c r="J1407" s="204"/>
      <c r="K1407" s="214" t="s">
        <v>314</v>
      </c>
      <c r="L1407" s="78"/>
      <c r="M1407" s="78"/>
      <c r="N1407" s="78"/>
      <c r="O1407" s="149"/>
    </row>
    <row r="1408" spans="1:15" x14ac:dyDescent="0.35">
      <c r="A1408" s="212" t="s">
        <v>1054</v>
      </c>
      <c r="B1408" s="212" t="s">
        <v>1055</v>
      </c>
      <c r="C1408" s="212" t="s">
        <v>709</v>
      </c>
      <c r="D1408" s="212" t="s">
        <v>710</v>
      </c>
      <c r="E1408" s="212" t="s">
        <v>320</v>
      </c>
      <c r="F1408" s="212" t="s">
        <v>313</v>
      </c>
      <c r="G1408" s="212" t="s">
        <v>1056</v>
      </c>
      <c r="H1408" s="212" t="s">
        <v>1057</v>
      </c>
      <c r="I1408" s="213">
        <v>-416.72</v>
      </c>
      <c r="J1408" s="204"/>
      <c r="K1408" s="214" t="s">
        <v>314</v>
      </c>
      <c r="L1408" s="78"/>
      <c r="M1408" s="78"/>
      <c r="N1408" s="78"/>
      <c r="O1408" s="149"/>
    </row>
    <row r="1409" spans="1:15" x14ac:dyDescent="0.35">
      <c r="A1409" s="212" t="s">
        <v>1054</v>
      </c>
      <c r="B1409" s="212" t="s">
        <v>1055</v>
      </c>
      <c r="C1409" s="212" t="s">
        <v>709</v>
      </c>
      <c r="D1409" s="212" t="s">
        <v>710</v>
      </c>
      <c r="E1409" s="212" t="s">
        <v>320</v>
      </c>
      <c r="F1409" s="212" t="s">
        <v>313</v>
      </c>
      <c r="G1409" s="212" t="s">
        <v>812</v>
      </c>
      <c r="H1409" s="212" t="s">
        <v>813</v>
      </c>
      <c r="I1409" s="213">
        <v>-8592.2000000000007</v>
      </c>
      <c r="J1409" s="204"/>
      <c r="K1409" s="214" t="s">
        <v>314</v>
      </c>
      <c r="L1409" s="78"/>
      <c r="M1409" s="78"/>
      <c r="N1409" s="78"/>
      <c r="O1409" s="149"/>
    </row>
    <row r="1410" spans="1:15" x14ac:dyDescent="0.35">
      <c r="A1410" s="212" t="s">
        <v>1054</v>
      </c>
      <c r="B1410" s="212" t="s">
        <v>1055</v>
      </c>
      <c r="C1410" s="212" t="s">
        <v>709</v>
      </c>
      <c r="D1410" s="212" t="s">
        <v>710</v>
      </c>
      <c r="E1410" s="212" t="s">
        <v>320</v>
      </c>
      <c r="F1410" s="212" t="s">
        <v>313</v>
      </c>
      <c r="G1410" s="212" t="s">
        <v>930</v>
      </c>
      <c r="H1410" s="212" t="s">
        <v>200</v>
      </c>
      <c r="I1410" s="213">
        <v>-79.599999999999994</v>
      </c>
      <c r="J1410" s="204"/>
      <c r="K1410" s="214" t="s">
        <v>314</v>
      </c>
      <c r="L1410" s="78"/>
      <c r="M1410" s="78"/>
      <c r="N1410" s="78"/>
      <c r="O1410" s="149"/>
    </row>
    <row r="1411" spans="1:15" x14ac:dyDescent="0.35">
      <c r="A1411" s="212" t="s">
        <v>1054</v>
      </c>
      <c r="B1411" s="212" t="s">
        <v>1055</v>
      </c>
      <c r="C1411" s="212" t="s">
        <v>709</v>
      </c>
      <c r="D1411" s="212" t="s">
        <v>710</v>
      </c>
      <c r="E1411" s="212" t="s">
        <v>320</v>
      </c>
      <c r="F1411" s="212" t="s">
        <v>313</v>
      </c>
      <c r="G1411" s="212" t="s">
        <v>935</v>
      </c>
      <c r="H1411" s="212" t="s">
        <v>211</v>
      </c>
      <c r="I1411" s="213">
        <v>-54896.5</v>
      </c>
      <c r="J1411" s="204"/>
      <c r="K1411" s="214" t="s">
        <v>314</v>
      </c>
      <c r="L1411" s="78"/>
      <c r="M1411" s="78"/>
      <c r="N1411" s="78"/>
      <c r="O1411" s="149"/>
    </row>
    <row r="1412" spans="1:15" x14ac:dyDescent="0.35">
      <c r="A1412" s="212" t="s">
        <v>1054</v>
      </c>
      <c r="B1412" s="212" t="s">
        <v>1055</v>
      </c>
      <c r="C1412" s="212" t="s">
        <v>709</v>
      </c>
      <c r="D1412" s="212" t="s">
        <v>710</v>
      </c>
      <c r="E1412" s="212" t="s">
        <v>320</v>
      </c>
      <c r="F1412" s="212" t="s">
        <v>313</v>
      </c>
      <c r="G1412" s="212" t="s">
        <v>936</v>
      </c>
      <c r="H1412" s="212" t="s">
        <v>129</v>
      </c>
      <c r="I1412" s="213">
        <v>-56334.77</v>
      </c>
      <c r="J1412" s="204"/>
      <c r="K1412" s="214" t="s">
        <v>314</v>
      </c>
      <c r="L1412" s="78"/>
      <c r="M1412" s="78"/>
      <c r="N1412" s="78"/>
      <c r="O1412" s="149"/>
    </row>
    <row r="1413" spans="1:15" x14ac:dyDescent="0.35">
      <c r="A1413" s="212" t="s">
        <v>1054</v>
      </c>
      <c r="B1413" s="212" t="s">
        <v>1055</v>
      </c>
      <c r="C1413" s="212" t="s">
        <v>709</v>
      </c>
      <c r="D1413" s="212" t="s">
        <v>710</v>
      </c>
      <c r="E1413" s="212" t="s">
        <v>320</v>
      </c>
      <c r="F1413" s="212" t="s">
        <v>313</v>
      </c>
      <c r="G1413" s="212" t="s">
        <v>888</v>
      </c>
      <c r="H1413" s="212" t="s">
        <v>208</v>
      </c>
      <c r="I1413" s="213">
        <v>-157482.01999999999</v>
      </c>
      <c r="J1413" s="204"/>
      <c r="K1413" s="214" t="s">
        <v>314</v>
      </c>
      <c r="L1413" s="78"/>
      <c r="M1413" s="78"/>
      <c r="N1413" s="78"/>
      <c r="O1413" s="149"/>
    </row>
    <row r="1414" spans="1:15" x14ac:dyDescent="0.35">
      <c r="A1414" s="212" t="s">
        <v>1054</v>
      </c>
      <c r="B1414" s="212" t="s">
        <v>1055</v>
      </c>
      <c r="C1414" s="212" t="s">
        <v>709</v>
      </c>
      <c r="D1414" s="212" t="s">
        <v>710</v>
      </c>
      <c r="E1414" s="212" t="s">
        <v>320</v>
      </c>
      <c r="F1414" s="212" t="s">
        <v>313</v>
      </c>
      <c r="G1414" s="212" t="s">
        <v>891</v>
      </c>
      <c r="H1414" s="212" t="s">
        <v>194</v>
      </c>
      <c r="I1414" s="213">
        <v>-1874.8</v>
      </c>
      <c r="J1414" s="204"/>
      <c r="K1414" s="214" t="s">
        <v>314</v>
      </c>
      <c r="L1414" s="78"/>
      <c r="M1414" s="78"/>
      <c r="N1414" s="78"/>
      <c r="O1414" s="149"/>
    </row>
    <row r="1415" spans="1:15" x14ac:dyDescent="0.35">
      <c r="A1415" s="212" t="s">
        <v>1054</v>
      </c>
      <c r="B1415" s="212" t="s">
        <v>1055</v>
      </c>
      <c r="C1415" s="212" t="s">
        <v>709</v>
      </c>
      <c r="D1415" s="212" t="s">
        <v>710</v>
      </c>
      <c r="E1415" s="212" t="s">
        <v>320</v>
      </c>
      <c r="F1415" s="212" t="s">
        <v>313</v>
      </c>
      <c r="G1415" s="212" t="s">
        <v>937</v>
      </c>
      <c r="H1415" s="212" t="s">
        <v>247</v>
      </c>
      <c r="I1415" s="213">
        <v>-124368.24</v>
      </c>
      <c r="J1415" s="204"/>
      <c r="K1415" s="214" t="s">
        <v>314</v>
      </c>
      <c r="L1415" s="78"/>
      <c r="M1415" s="78"/>
      <c r="N1415" s="78"/>
      <c r="O1415" s="149"/>
    </row>
    <row r="1416" spans="1:15" x14ac:dyDescent="0.35">
      <c r="A1416" s="212" t="s">
        <v>1054</v>
      </c>
      <c r="B1416" s="212" t="s">
        <v>1055</v>
      </c>
      <c r="C1416" s="212" t="s">
        <v>709</v>
      </c>
      <c r="D1416" s="212" t="s">
        <v>710</v>
      </c>
      <c r="E1416" s="212" t="s">
        <v>320</v>
      </c>
      <c r="F1416" s="212" t="s">
        <v>313</v>
      </c>
      <c r="G1416" s="212" t="s">
        <v>889</v>
      </c>
      <c r="H1416" s="212" t="s">
        <v>236</v>
      </c>
      <c r="I1416" s="213">
        <v>-22155.599999999999</v>
      </c>
      <c r="J1416" s="204"/>
      <c r="K1416" s="214" t="s">
        <v>314</v>
      </c>
      <c r="L1416" s="78"/>
      <c r="M1416" s="78"/>
      <c r="N1416" s="78"/>
      <c r="O1416" s="149"/>
    </row>
    <row r="1417" spans="1:15" x14ac:dyDescent="0.35">
      <c r="A1417" s="212" t="s">
        <v>1054</v>
      </c>
      <c r="B1417" s="212" t="s">
        <v>1055</v>
      </c>
      <c r="C1417" s="212" t="s">
        <v>709</v>
      </c>
      <c r="D1417" s="212" t="s">
        <v>710</v>
      </c>
      <c r="E1417" s="212" t="s">
        <v>320</v>
      </c>
      <c r="F1417" s="212" t="s">
        <v>313</v>
      </c>
      <c r="G1417" s="212" t="s">
        <v>554</v>
      </c>
      <c r="H1417" s="212" t="s">
        <v>249</v>
      </c>
      <c r="I1417" s="213">
        <v>-3075.6</v>
      </c>
      <c r="J1417" s="204"/>
      <c r="K1417" s="214" t="s">
        <v>314</v>
      </c>
      <c r="L1417" s="78"/>
      <c r="M1417" s="78"/>
      <c r="N1417" s="78"/>
      <c r="O1417" s="149"/>
    </row>
    <row r="1418" spans="1:15" x14ac:dyDescent="0.35">
      <c r="A1418" s="212" t="s">
        <v>1058</v>
      </c>
      <c r="B1418" s="212" t="s">
        <v>1059</v>
      </c>
      <c r="C1418" s="212" t="s">
        <v>709</v>
      </c>
      <c r="D1418" s="212" t="s">
        <v>710</v>
      </c>
      <c r="E1418" s="212" t="s">
        <v>1060</v>
      </c>
      <c r="F1418" s="212" t="s">
        <v>1061</v>
      </c>
      <c r="G1418" s="212" t="s">
        <v>947</v>
      </c>
      <c r="H1418" s="212" t="s">
        <v>161</v>
      </c>
      <c r="I1418" s="213">
        <v>46327.87</v>
      </c>
      <c r="J1418" s="204"/>
      <c r="K1418" s="214" t="s">
        <v>292</v>
      </c>
      <c r="L1418" s="78"/>
      <c r="M1418" s="78"/>
      <c r="N1418" s="78"/>
      <c r="O1418" s="149"/>
    </row>
    <row r="1419" spans="1:15" x14ac:dyDescent="0.35">
      <c r="A1419" s="212" t="s">
        <v>1058</v>
      </c>
      <c r="B1419" s="212" t="s">
        <v>1059</v>
      </c>
      <c r="C1419" s="212" t="s">
        <v>709</v>
      </c>
      <c r="D1419" s="212" t="s">
        <v>710</v>
      </c>
      <c r="E1419" s="212" t="s">
        <v>1060</v>
      </c>
      <c r="F1419" s="212" t="s">
        <v>1061</v>
      </c>
      <c r="G1419" s="212" t="s">
        <v>907</v>
      </c>
      <c r="H1419" s="212" t="s">
        <v>158</v>
      </c>
      <c r="I1419" s="213">
        <v>30512.95</v>
      </c>
      <c r="J1419" s="204"/>
      <c r="K1419" s="214" t="s">
        <v>292</v>
      </c>
      <c r="L1419" s="78"/>
      <c r="M1419" s="78"/>
      <c r="N1419" s="78"/>
      <c r="O1419" s="149"/>
    </row>
    <row r="1420" spans="1:15" x14ac:dyDescent="0.35">
      <c r="A1420" s="212" t="s">
        <v>1058</v>
      </c>
      <c r="B1420" s="212" t="s">
        <v>1059</v>
      </c>
      <c r="C1420" s="212" t="s">
        <v>709</v>
      </c>
      <c r="D1420" s="212" t="s">
        <v>710</v>
      </c>
      <c r="E1420" s="212" t="s">
        <v>1060</v>
      </c>
      <c r="F1420" s="212" t="s">
        <v>1061</v>
      </c>
      <c r="G1420" s="212" t="s">
        <v>908</v>
      </c>
      <c r="H1420" s="212" t="s">
        <v>164</v>
      </c>
      <c r="I1420" s="213">
        <v>47313.18</v>
      </c>
      <c r="J1420" s="204"/>
      <c r="K1420" s="214" t="s">
        <v>292</v>
      </c>
      <c r="L1420" s="78"/>
      <c r="M1420" s="78"/>
      <c r="N1420" s="78"/>
      <c r="O1420" s="149"/>
    </row>
    <row r="1421" spans="1:15" x14ac:dyDescent="0.35">
      <c r="A1421" s="212" t="s">
        <v>1058</v>
      </c>
      <c r="B1421" s="212" t="s">
        <v>1059</v>
      </c>
      <c r="C1421" s="212" t="s">
        <v>709</v>
      </c>
      <c r="D1421" s="212" t="s">
        <v>710</v>
      </c>
      <c r="E1421" s="212" t="s">
        <v>1060</v>
      </c>
      <c r="F1421" s="212" t="s">
        <v>1061</v>
      </c>
      <c r="G1421" s="212" t="s">
        <v>909</v>
      </c>
      <c r="H1421" s="212" t="s">
        <v>910</v>
      </c>
      <c r="I1421" s="213">
        <v>21252.68</v>
      </c>
      <c r="J1421" s="204"/>
      <c r="K1421" s="214" t="s">
        <v>292</v>
      </c>
      <c r="L1421" s="78"/>
      <c r="M1421" s="78"/>
      <c r="N1421" s="78"/>
      <c r="O1421" s="149"/>
    </row>
    <row r="1422" spans="1:15" x14ac:dyDescent="0.35">
      <c r="A1422" s="212" t="s">
        <v>1058</v>
      </c>
      <c r="B1422" s="212" t="s">
        <v>1059</v>
      </c>
      <c r="C1422" s="212" t="s">
        <v>709</v>
      </c>
      <c r="D1422" s="212" t="s">
        <v>710</v>
      </c>
      <c r="E1422" s="212" t="s">
        <v>1060</v>
      </c>
      <c r="F1422" s="212" t="s">
        <v>1061</v>
      </c>
      <c r="G1422" s="212" t="s">
        <v>911</v>
      </c>
      <c r="H1422" s="212" t="s">
        <v>912</v>
      </c>
      <c r="I1422" s="213">
        <v>28380.03</v>
      </c>
      <c r="J1422" s="204"/>
      <c r="K1422" s="214" t="s">
        <v>292</v>
      </c>
      <c r="L1422" s="78"/>
      <c r="M1422" s="78"/>
      <c r="N1422" s="78"/>
      <c r="O1422" s="149"/>
    </row>
    <row r="1423" spans="1:15" x14ac:dyDescent="0.35">
      <c r="A1423" s="212" t="s">
        <v>1058</v>
      </c>
      <c r="B1423" s="212" t="s">
        <v>1059</v>
      </c>
      <c r="C1423" s="212" t="s">
        <v>709</v>
      </c>
      <c r="D1423" s="212" t="s">
        <v>710</v>
      </c>
      <c r="E1423" s="212" t="s">
        <v>1060</v>
      </c>
      <c r="F1423" s="212" t="s">
        <v>1061</v>
      </c>
      <c r="G1423" s="212" t="s">
        <v>913</v>
      </c>
      <c r="H1423" s="212" t="s">
        <v>914</v>
      </c>
      <c r="I1423" s="213">
        <v>28024.93</v>
      </c>
      <c r="J1423" s="204"/>
      <c r="K1423" s="214" t="s">
        <v>292</v>
      </c>
      <c r="L1423" s="78"/>
      <c r="M1423" s="78"/>
      <c r="N1423" s="78"/>
      <c r="O1423" s="149"/>
    </row>
    <row r="1424" spans="1:15" x14ac:dyDescent="0.35">
      <c r="A1424" s="212" t="s">
        <v>1058</v>
      </c>
      <c r="B1424" s="212" t="s">
        <v>1059</v>
      </c>
      <c r="C1424" s="212" t="s">
        <v>709</v>
      </c>
      <c r="D1424" s="212" t="s">
        <v>710</v>
      </c>
      <c r="E1424" s="212" t="s">
        <v>1060</v>
      </c>
      <c r="F1424" s="212" t="s">
        <v>1061</v>
      </c>
      <c r="G1424" s="212" t="s">
        <v>915</v>
      </c>
      <c r="H1424" s="212" t="s">
        <v>916</v>
      </c>
      <c r="I1424" s="213">
        <v>22568.83</v>
      </c>
      <c r="J1424" s="204"/>
      <c r="K1424" s="214" t="s">
        <v>292</v>
      </c>
      <c r="L1424" s="78"/>
      <c r="M1424" s="78"/>
      <c r="N1424" s="78"/>
      <c r="O1424" s="149"/>
    </row>
    <row r="1425" spans="1:15" x14ac:dyDescent="0.35">
      <c r="A1425" s="212" t="s">
        <v>1058</v>
      </c>
      <c r="B1425" s="212" t="s">
        <v>1059</v>
      </c>
      <c r="C1425" s="212" t="s">
        <v>709</v>
      </c>
      <c r="D1425" s="212" t="s">
        <v>710</v>
      </c>
      <c r="E1425" s="212" t="s">
        <v>1060</v>
      </c>
      <c r="F1425" s="212" t="s">
        <v>1061</v>
      </c>
      <c r="G1425" s="212" t="s">
        <v>878</v>
      </c>
      <c r="H1425" s="212" t="s">
        <v>879</v>
      </c>
      <c r="I1425" s="213">
        <v>36239.57</v>
      </c>
      <c r="J1425" s="204"/>
      <c r="K1425" s="214" t="s">
        <v>292</v>
      </c>
      <c r="L1425" s="78"/>
      <c r="M1425" s="78"/>
      <c r="N1425" s="78"/>
      <c r="O1425" s="149"/>
    </row>
    <row r="1426" spans="1:15" x14ac:dyDescent="0.35">
      <c r="A1426" s="212" t="s">
        <v>1058</v>
      </c>
      <c r="B1426" s="212" t="s">
        <v>1059</v>
      </c>
      <c r="C1426" s="212" t="s">
        <v>709</v>
      </c>
      <c r="D1426" s="212" t="s">
        <v>710</v>
      </c>
      <c r="E1426" s="212" t="s">
        <v>1060</v>
      </c>
      <c r="F1426" s="212" t="s">
        <v>1061</v>
      </c>
      <c r="G1426" s="212" t="s">
        <v>917</v>
      </c>
      <c r="H1426" s="212" t="s">
        <v>918</v>
      </c>
      <c r="I1426" s="213">
        <v>32948.050000000003</v>
      </c>
      <c r="J1426" s="204"/>
      <c r="K1426" s="214" t="s">
        <v>292</v>
      </c>
      <c r="L1426" s="78"/>
      <c r="M1426" s="78"/>
      <c r="N1426" s="78"/>
      <c r="O1426" s="149"/>
    </row>
    <row r="1427" spans="1:15" x14ac:dyDescent="0.35">
      <c r="A1427" s="212" t="s">
        <v>1058</v>
      </c>
      <c r="B1427" s="212" t="s">
        <v>1059</v>
      </c>
      <c r="C1427" s="212" t="s">
        <v>709</v>
      </c>
      <c r="D1427" s="212" t="s">
        <v>710</v>
      </c>
      <c r="E1427" s="212" t="s">
        <v>1060</v>
      </c>
      <c r="F1427" s="212" t="s">
        <v>1061</v>
      </c>
      <c r="G1427" s="212" t="s">
        <v>919</v>
      </c>
      <c r="H1427" s="212" t="s">
        <v>180</v>
      </c>
      <c r="I1427" s="213">
        <v>39747.1</v>
      </c>
      <c r="J1427" s="204"/>
      <c r="K1427" s="214" t="s">
        <v>292</v>
      </c>
      <c r="L1427" s="78"/>
      <c r="M1427" s="78"/>
      <c r="N1427" s="78"/>
      <c r="O1427" s="149"/>
    </row>
    <row r="1428" spans="1:15" x14ac:dyDescent="0.35">
      <c r="A1428" s="212" t="s">
        <v>1058</v>
      </c>
      <c r="B1428" s="212" t="s">
        <v>1059</v>
      </c>
      <c r="C1428" s="212" t="s">
        <v>709</v>
      </c>
      <c r="D1428" s="212" t="s">
        <v>710</v>
      </c>
      <c r="E1428" s="212" t="s">
        <v>1060</v>
      </c>
      <c r="F1428" s="212" t="s">
        <v>1061</v>
      </c>
      <c r="G1428" s="212" t="s">
        <v>920</v>
      </c>
      <c r="H1428" s="212" t="s">
        <v>178</v>
      </c>
      <c r="I1428" s="213">
        <v>37657.47</v>
      </c>
      <c r="J1428" s="204"/>
      <c r="K1428" s="214" t="s">
        <v>292</v>
      </c>
      <c r="L1428" s="78"/>
      <c r="M1428" s="78"/>
      <c r="N1428" s="78"/>
      <c r="O1428" s="149"/>
    </row>
    <row r="1429" spans="1:15" x14ac:dyDescent="0.35">
      <c r="A1429" s="212" t="s">
        <v>1058</v>
      </c>
      <c r="B1429" s="212" t="s">
        <v>1059</v>
      </c>
      <c r="C1429" s="212" t="s">
        <v>709</v>
      </c>
      <c r="D1429" s="212" t="s">
        <v>710</v>
      </c>
      <c r="E1429" s="212" t="s">
        <v>1060</v>
      </c>
      <c r="F1429" s="212" t="s">
        <v>1061</v>
      </c>
      <c r="G1429" s="212" t="s">
        <v>880</v>
      </c>
      <c r="H1429" s="212" t="s">
        <v>136</v>
      </c>
      <c r="I1429" s="213">
        <v>33327.94</v>
      </c>
      <c r="J1429" s="204"/>
      <c r="K1429" s="214" t="s">
        <v>292</v>
      </c>
      <c r="L1429" s="78"/>
      <c r="M1429" s="78"/>
      <c r="N1429" s="78"/>
      <c r="O1429" s="149"/>
    </row>
    <row r="1430" spans="1:15" x14ac:dyDescent="0.35">
      <c r="A1430" s="212" t="s">
        <v>1058</v>
      </c>
      <c r="B1430" s="212" t="s">
        <v>1059</v>
      </c>
      <c r="C1430" s="212" t="s">
        <v>709</v>
      </c>
      <c r="D1430" s="212" t="s">
        <v>710</v>
      </c>
      <c r="E1430" s="212" t="s">
        <v>1060</v>
      </c>
      <c r="F1430" s="212" t="s">
        <v>1061</v>
      </c>
      <c r="G1430" s="212" t="s">
        <v>881</v>
      </c>
      <c r="H1430" s="212" t="s">
        <v>182</v>
      </c>
      <c r="I1430" s="213">
        <v>34202.53</v>
      </c>
      <c r="J1430" s="204"/>
      <c r="K1430" s="214" t="s">
        <v>292</v>
      </c>
      <c r="L1430" s="78"/>
      <c r="M1430" s="78"/>
      <c r="N1430" s="78"/>
      <c r="O1430" s="149"/>
    </row>
    <row r="1431" spans="1:15" x14ac:dyDescent="0.35">
      <c r="A1431" s="212" t="s">
        <v>1058</v>
      </c>
      <c r="B1431" s="212" t="s">
        <v>1059</v>
      </c>
      <c r="C1431" s="212" t="s">
        <v>709</v>
      </c>
      <c r="D1431" s="212" t="s">
        <v>710</v>
      </c>
      <c r="E1431" s="212" t="s">
        <v>1060</v>
      </c>
      <c r="F1431" s="212" t="s">
        <v>1061</v>
      </c>
      <c r="G1431" s="212" t="s">
        <v>921</v>
      </c>
      <c r="H1431" s="212" t="s">
        <v>184</v>
      </c>
      <c r="I1431" s="213">
        <v>53341.16</v>
      </c>
      <c r="J1431" s="204"/>
      <c r="K1431" s="214" t="s">
        <v>292</v>
      </c>
      <c r="L1431" s="78"/>
      <c r="M1431" s="78"/>
      <c r="N1431" s="78"/>
      <c r="O1431" s="149"/>
    </row>
    <row r="1432" spans="1:15" x14ac:dyDescent="0.35">
      <c r="A1432" s="212" t="s">
        <v>1058</v>
      </c>
      <c r="B1432" s="212" t="s">
        <v>1059</v>
      </c>
      <c r="C1432" s="212" t="s">
        <v>709</v>
      </c>
      <c r="D1432" s="212" t="s">
        <v>710</v>
      </c>
      <c r="E1432" s="212" t="s">
        <v>1060</v>
      </c>
      <c r="F1432" s="212" t="s">
        <v>1061</v>
      </c>
      <c r="G1432" s="212" t="s">
        <v>882</v>
      </c>
      <c r="H1432" s="212" t="s">
        <v>186</v>
      </c>
      <c r="I1432" s="213">
        <v>37333.75</v>
      </c>
      <c r="J1432" s="204"/>
      <c r="K1432" s="214" t="s">
        <v>292</v>
      </c>
      <c r="L1432" s="78"/>
      <c r="M1432" s="78"/>
      <c r="N1432" s="78"/>
      <c r="O1432" s="149"/>
    </row>
    <row r="1433" spans="1:15" x14ac:dyDescent="0.35">
      <c r="A1433" s="212" t="s">
        <v>1058</v>
      </c>
      <c r="B1433" s="212" t="s">
        <v>1059</v>
      </c>
      <c r="C1433" s="212" t="s">
        <v>709</v>
      </c>
      <c r="D1433" s="212" t="s">
        <v>710</v>
      </c>
      <c r="E1433" s="212" t="s">
        <v>1060</v>
      </c>
      <c r="F1433" s="212" t="s">
        <v>1061</v>
      </c>
      <c r="G1433" s="212" t="s">
        <v>883</v>
      </c>
      <c r="H1433" s="212" t="s">
        <v>134</v>
      </c>
      <c r="I1433" s="213">
        <v>20076.48</v>
      </c>
      <c r="J1433" s="204"/>
      <c r="K1433" s="214" t="s">
        <v>292</v>
      </c>
      <c r="L1433" s="78"/>
      <c r="M1433" s="78"/>
      <c r="N1433" s="78"/>
      <c r="O1433" s="149"/>
    </row>
    <row r="1434" spans="1:15" x14ac:dyDescent="0.35">
      <c r="A1434" s="212" t="s">
        <v>1058</v>
      </c>
      <c r="B1434" s="212" t="s">
        <v>1059</v>
      </c>
      <c r="C1434" s="212" t="s">
        <v>709</v>
      </c>
      <c r="D1434" s="212" t="s">
        <v>710</v>
      </c>
      <c r="E1434" s="212" t="s">
        <v>1060</v>
      </c>
      <c r="F1434" s="212" t="s">
        <v>1061</v>
      </c>
      <c r="G1434" s="212" t="s">
        <v>922</v>
      </c>
      <c r="H1434" s="212" t="s">
        <v>923</v>
      </c>
      <c r="I1434" s="213">
        <v>4215.42</v>
      </c>
      <c r="J1434" s="204"/>
      <c r="K1434" s="214" t="s">
        <v>292</v>
      </c>
      <c r="L1434" s="78"/>
      <c r="M1434" s="78"/>
      <c r="N1434" s="78"/>
      <c r="O1434" s="149"/>
    </row>
    <row r="1435" spans="1:15" x14ac:dyDescent="0.35">
      <c r="A1435" s="212" t="s">
        <v>1058</v>
      </c>
      <c r="B1435" s="212" t="s">
        <v>1059</v>
      </c>
      <c r="C1435" s="212" t="s">
        <v>709</v>
      </c>
      <c r="D1435" s="212" t="s">
        <v>710</v>
      </c>
      <c r="E1435" s="212" t="s">
        <v>1060</v>
      </c>
      <c r="F1435" s="212" t="s">
        <v>1061</v>
      </c>
      <c r="G1435" s="212" t="s">
        <v>884</v>
      </c>
      <c r="H1435" s="212" t="s">
        <v>234</v>
      </c>
      <c r="I1435" s="213">
        <v>22610.5</v>
      </c>
      <c r="J1435" s="204"/>
      <c r="K1435" s="214" t="s">
        <v>292</v>
      </c>
      <c r="L1435" s="78"/>
      <c r="M1435" s="78"/>
      <c r="N1435" s="78"/>
      <c r="O1435" s="149"/>
    </row>
    <row r="1436" spans="1:15" x14ac:dyDescent="0.35">
      <c r="A1436" s="212" t="s">
        <v>1058</v>
      </c>
      <c r="B1436" s="212" t="s">
        <v>1059</v>
      </c>
      <c r="C1436" s="212" t="s">
        <v>709</v>
      </c>
      <c r="D1436" s="212" t="s">
        <v>710</v>
      </c>
      <c r="E1436" s="212" t="s">
        <v>1060</v>
      </c>
      <c r="F1436" s="212" t="s">
        <v>1061</v>
      </c>
      <c r="G1436" s="212" t="s">
        <v>900</v>
      </c>
      <c r="H1436" s="212" t="s">
        <v>238</v>
      </c>
      <c r="I1436" s="213">
        <v>35932.160000000003</v>
      </c>
      <c r="J1436" s="204"/>
      <c r="K1436" s="214" t="s">
        <v>292</v>
      </c>
      <c r="L1436" s="78"/>
      <c r="M1436" s="78"/>
      <c r="N1436" s="78"/>
      <c r="O1436" s="149"/>
    </row>
    <row r="1437" spans="1:15" x14ac:dyDescent="0.35">
      <c r="A1437" s="212" t="s">
        <v>1058</v>
      </c>
      <c r="B1437" s="212" t="s">
        <v>1059</v>
      </c>
      <c r="C1437" s="212" t="s">
        <v>709</v>
      </c>
      <c r="D1437" s="212" t="s">
        <v>710</v>
      </c>
      <c r="E1437" s="212" t="s">
        <v>1060</v>
      </c>
      <c r="F1437" s="212" t="s">
        <v>1061</v>
      </c>
      <c r="G1437" s="212" t="s">
        <v>662</v>
      </c>
      <c r="H1437" s="212" t="s">
        <v>243</v>
      </c>
      <c r="I1437" s="213">
        <v>39041.65</v>
      </c>
      <c r="J1437" s="204"/>
      <c r="K1437" s="214" t="s">
        <v>292</v>
      </c>
      <c r="L1437" s="78"/>
      <c r="M1437" s="78"/>
      <c r="N1437" s="78"/>
      <c r="O1437" s="149"/>
    </row>
    <row r="1438" spans="1:15" x14ac:dyDescent="0.35">
      <c r="A1438" s="212" t="s">
        <v>1058</v>
      </c>
      <c r="B1438" s="212" t="s">
        <v>1059</v>
      </c>
      <c r="C1438" s="212" t="s">
        <v>709</v>
      </c>
      <c r="D1438" s="212" t="s">
        <v>710</v>
      </c>
      <c r="E1438" s="212" t="s">
        <v>1060</v>
      </c>
      <c r="F1438" s="212" t="s">
        <v>1061</v>
      </c>
      <c r="G1438" s="212" t="s">
        <v>924</v>
      </c>
      <c r="H1438" s="212" t="s">
        <v>245</v>
      </c>
      <c r="I1438" s="213">
        <v>36488.36</v>
      </c>
      <c r="J1438" s="204"/>
      <c r="K1438" s="214" t="s">
        <v>292</v>
      </c>
      <c r="L1438" s="78"/>
      <c r="M1438" s="78"/>
      <c r="N1438" s="78"/>
      <c r="O1438" s="149"/>
    </row>
    <row r="1439" spans="1:15" x14ac:dyDescent="0.35">
      <c r="A1439" s="212" t="s">
        <v>1058</v>
      </c>
      <c r="B1439" s="212" t="s">
        <v>1059</v>
      </c>
      <c r="C1439" s="212" t="s">
        <v>709</v>
      </c>
      <c r="D1439" s="212" t="s">
        <v>710</v>
      </c>
      <c r="E1439" s="212" t="s">
        <v>1060</v>
      </c>
      <c r="F1439" s="212" t="s">
        <v>1061</v>
      </c>
      <c r="G1439" s="212" t="s">
        <v>925</v>
      </c>
      <c r="H1439" s="212" t="s">
        <v>104</v>
      </c>
      <c r="I1439" s="213">
        <v>61884.38</v>
      </c>
      <c r="J1439" s="204"/>
      <c r="K1439" s="214" t="s">
        <v>292</v>
      </c>
      <c r="L1439" s="78"/>
      <c r="M1439" s="78"/>
      <c r="N1439" s="78"/>
      <c r="O1439" s="149"/>
    </row>
    <row r="1440" spans="1:15" x14ac:dyDescent="0.35">
      <c r="A1440" s="212" t="s">
        <v>1058</v>
      </c>
      <c r="B1440" s="212" t="s">
        <v>1059</v>
      </c>
      <c r="C1440" s="212" t="s">
        <v>709</v>
      </c>
      <c r="D1440" s="212" t="s">
        <v>710</v>
      </c>
      <c r="E1440" s="212" t="s">
        <v>1060</v>
      </c>
      <c r="F1440" s="212" t="s">
        <v>1061</v>
      </c>
      <c r="G1440" s="212" t="s">
        <v>906</v>
      </c>
      <c r="H1440" s="212" t="s">
        <v>167</v>
      </c>
      <c r="I1440" s="213">
        <v>44128.11</v>
      </c>
      <c r="J1440" s="204"/>
      <c r="K1440" s="214" t="s">
        <v>292</v>
      </c>
      <c r="L1440" s="78"/>
      <c r="M1440" s="78"/>
      <c r="N1440" s="78"/>
      <c r="O1440" s="149"/>
    </row>
    <row r="1441" spans="1:15" x14ac:dyDescent="0.35">
      <c r="A1441" s="212" t="s">
        <v>1058</v>
      </c>
      <c r="B1441" s="212" t="s">
        <v>1059</v>
      </c>
      <c r="C1441" s="212" t="s">
        <v>709</v>
      </c>
      <c r="D1441" s="212" t="s">
        <v>710</v>
      </c>
      <c r="E1441" s="212" t="s">
        <v>1060</v>
      </c>
      <c r="F1441" s="212" t="s">
        <v>1061</v>
      </c>
      <c r="G1441" s="212" t="s">
        <v>901</v>
      </c>
      <c r="H1441" s="212" t="s">
        <v>213</v>
      </c>
      <c r="I1441" s="213">
        <v>40929.839999999997</v>
      </c>
      <c r="J1441" s="204"/>
      <c r="K1441" s="214" t="s">
        <v>292</v>
      </c>
      <c r="L1441" s="78"/>
      <c r="M1441" s="78"/>
      <c r="N1441" s="78"/>
      <c r="O1441" s="149"/>
    </row>
    <row r="1442" spans="1:15" x14ac:dyDescent="0.35">
      <c r="A1442" s="212" t="s">
        <v>1058</v>
      </c>
      <c r="B1442" s="212" t="s">
        <v>1059</v>
      </c>
      <c r="C1442" s="212" t="s">
        <v>709</v>
      </c>
      <c r="D1442" s="212" t="s">
        <v>710</v>
      </c>
      <c r="E1442" s="212" t="s">
        <v>1060</v>
      </c>
      <c r="F1442" s="212" t="s">
        <v>1061</v>
      </c>
      <c r="G1442" s="212" t="s">
        <v>926</v>
      </c>
      <c r="H1442" s="212" t="s">
        <v>927</v>
      </c>
      <c r="I1442" s="213">
        <v>32586.01</v>
      </c>
      <c r="J1442" s="204"/>
      <c r="K1442" s="214" t="s">
        <v>292</v>
      </c>
      <c r="L1442" s="78"/>
      <c r="M1442" s="78"/>
      <c r="N1442" s="78"/>
      <c r="O1442" s="149"/>
    </row>
    <row r="1443" spans="1:15" x14ac:dyDescent="0.35">
      <c r="A1443" s="212" t="s">
        <v>1058</v>
      </c>
      <c r="B1443" s="212" t="s">
        <v>1059</v>
      </c>
      <c r="C1443" s="212" t="s">
        <v>709</v>
      </c>
      <c r="D1443" s="212" t="s">
        <v>710</v>
      </c>
      <c r="E1443" s="212" t="s">
        <v>1060</v>
      </c>
      <c r="F1443" s="212" t="s">
        <v>1061</v>
      </c>
      <c r="G1443" s="212" t="s">
        <v>928</v>
      </c>
      <c r="H1443" s="212" t="s">
        <v>929</v>
      </c>
      <c r="I1443" s="213">
        <v>10434.19</v>
      </c>
      <c r="J1443" s="204"/>
      <c r="K1443" s="214" t="s">
        <v>292</v>
      </c>
      <c r="L1443" s="78"/>
      <c r="M1443" s="78"/>
      <c r="N1443" s="78"/>
      <c r="O1443" s="149"/>
    </row>
    <row r="1444" spans="1:15" x14ac:dyDescent="0.35">
      <c r="A1444" s="212" t="s">
        <v>1058</v>
      </c>
      <c r="B1444" s="212" t="s">
        <v>1059</v>
      </c>
      <c r="C1444" s="212" t="s">
        <v>709</v>
      </c>
      <c r="D1444" s="212" t="s">
        <v>710</v>
      </c>
      <c r="E1444" s="212" t="s">
        <v>1060</v>
      </c>
      <c r="F1444" s="212" t="s">
        <v>1061</v>
      </c>
      <c r="G1444" s="212" t="s">
        <v>812</v>
      </c>
      <c r="H1444" s="212" t="s">
        <v>813</v>
      </c>
      <c r="I1444" s="213">
        <v>23262.9</v>
      </c>
      <c r="J1444" s="204"/>
      <c r="K1444" s="214" t="s">
        <v>292</v>
      </c>
      <c r="L1444" s="78"/>
      <c r="M1444" s="78"/>
      <c r="N1444" s="78"/>
      <c r="O1444" s="149"/>
    </row>
    <row r="1445" spans="1:15" x14ac:dyDescent="0.35">
      <c r="A1445" s="212" t="s">
        <v>1058</v>
      </c>
      <c r="B1445" s="212" t="s">
        <v>1059</v>
      </c>
      <c r="C1445" s="212" t="s">
        <v>709</v>
      </c>
      <c r="D1445" s="212" t="s">
        <v>710</v>
      </c>
      <c r="E1445" s="212" t="s">
        <v>1060</v>
      </c>
      <c r="F1445" s="212" t="s">
        <v>1061</v>
      </c>
      <c r="G1445" s="212" t="s">
        <v>930</v>
      </c>
      <c r="H1445" s="212" t="s">
        <v>200</v>
      </c>
      <c r="I1445" s="213">
        <v>52573.52</v>
      </c>
      <c r="J1445" s="204"/>
      <c r="K1445" s="214" t="s">
        <v>292</v>
      </c>
      <c r="L1445" s="78"/>
      <c r="M1445" s="78"/>
      <c r="N1445" s="78"/>
      <c r="O1445" s="149"/>
    </row>
    <row r="1446" spans="1:15" x14ac:dyDescent="0.35">
      <c r="A1446" s="212" t="s">
        <v>1058</v>
      </c>
      <c r="B1446" s="212" t="s">
        <v>1059</v>
      </c>
      <c r="C1446" s="212" t="s">
        <v>709</v>
      </c>
      <c r="D1446" s="212" t="s">
        <v>710</v>
      </c>
      <c r="E1446" s="212" t="s">
        <v>1060</v>
      </c>
      <c r="F1446" s="212" t="s">
        <v>1061</v>
      </c>
      <c r="G1446" s="212" t="s">
        <v>890</v>
      </c>
      <c r="H1446" s="212" t="s">
        <v>191</v>
      </c>
      <c r="I1446" s="213">
        <v>70333.899999999994</v>
      </c>
      <c r="J1446" s="204"/>
      <c r="K1446" s="214" t="s">
        <v>292</v>
      </c>
      <c r="L1446" s="78"/>
      <c r="M1446" s="78"/>
      <c r="N1446" s="78"/>
      <c r="O1446" s="149"/>
    </row>
    <row r="1447" spans="1:15" x14ac:dyDescent="0.35">
      <c r="A1447" s="212" t="s">
        <v>1058</v>
      </c>
      <c r="B1447" s="212" t="s">
        <v>1059</v>
      </c>
      <c r="C1447" s="212" t="s">
        <v>709</v>
      </c>
      <c r="D1447" s="212" t="s">
        <v>710</v>
      </c>
      <c r="E1447" s="212" t="s">
        <v>1060</v>
      </c>
      <c r="F1447" s="212" t="s">
        <v>1061</v>
      </c>
      <c r="G1447" s="212" t="s">
        <v>931</v>
      </c>
      <c r="H1447" s="212" t="s">
        <v>197</v>
      </c>
      <c r="I1447" s="213">
        <v>67199.37</v>
      </c>
      <c r="J1447" s="204"/>
      <c r="K1447" s="214" t="s">
        <v>292</v>
      </c>
      <c r="L1447" s="78"/>
      <c r="M1447" s="78"/>
      <c r="N1447" s="78"/>
      <c r="O1447" s="149"/>
    </row>
    <row r="1448" spans="1:15" x14ac:dyDescent="0.35">
      <c r="A1448" s="212" t="s">
        <v>1058</v>
      </c>
      <c r="B1448" s="212" t="s">
        <v>1059</v>
      </c>
      <c r="C1448" s="212" t="s">
        <v>709</v>
      </c>
      <c r="D1448" s="212" t="s">
        <v>710</v>
      </c>
      <c r="E1448" s="212" t="s">
        <v>1060</v>
      </c>
      <c r="F1448" s="212" t="s">
        <v>1061</v>
      </c>
      <c r="G1448" s="212" t="s">
        <v>932</v>
      </c>
      <c r="H1448" s="212" t="s">
        <v>202</v>
      </c>
      <c r="I1448" s="213">
        <v>34906.39</v>
      </c>
      <c r="J1448" s="204"/>
      <c r="K1448" s="214" t="s">
        <v>292</v>
      </c>
      <c r="L1448" s="78"/>
      <c r="M1448" s="78"/>
      <c r="N1448" s="78"/>
      <c r="O1448" s="149"/>
    </row>
    <row r="1449" spans="1:15" x14ac:dyDescent="0.35">
      <c r="A1449" s="212" t="s">
        <v>1058</v>
      </c>
      <c r="B1449" s="212" t="s">
        <v>1059</v>
      </c>
      <c r="C1449" s="212" t="s">
        <v>709</v>
      </c>
      <c r="D1449" s="212" t="s">
        <v>710</v>
      </c>
      <c r="E1449" s="212" t="s">
        <v>1060</v>
      </c>
      <c r="F1449" s="212" t="s">
        <v>1061</v>
      </c>
      <c r="G1449" s="212" t="s">
        <v>565</v>
      </c>
      <c r="H1449" s="212" t="s">
        <v>204</v>
      </c>
      <c r="I1449" s="213">
        <v>42776</v>
      </c>
      <c r="J1449" s="204"/>
      <c r="K1449" s="214" t="s">
        <v>292</v>
      </c>
      <c r="L1449" s="78"/>
      <c r="M1449" s="78"/>
      <c r="N1449" s="78"/>
      <c r="O1449" s="149"/>
    </row>
    <row r="1450" spans="1:15" x14ac:dyDescent="0.35">
      <c r="A1450" s="212" t="s">
        <v>1058</v>
      </c>
      <c r="B1450" s="212" t="s">
        <v>1059</v>
      </c>
      <c r="C1450" s="212" t="s">
        <v>709</v>
      </c>
      <c r="D1450" s="212" t="s">
        <v>710</v>
      </c>
      <c r="E1450" s="212" t="s">
        <v>1060</v>
      </c>
      <c r="F1450" s="212" t="s">
        <v>1061</v>
      </c>
      <c r="G1450" s="212" t="s">
        <v>885</v>
      </c>
      <c r="H1450" s="212" t="s">
        <v>886</v>
      </c>
      <c r="I1450" s="213">
        <v>16434.45</v>
      </c>
      <c r="J1450" s="204"/>
      <c r="K1450" s="214" t="s">
        <v>292</v>
      </c>
      <c r="L1450" s="78"/>
      <c r="M1450" s="78"/>
      <c r="N1450" s="78"/>
      <c r="O1450" s="149"/>
    </row>
    <row r="1451" spans="1:15" x14ac:dyDescent="0.35">
      <c r="A1451" s="212" t="s">
        <v>1058</v>
      </c>
      <c r="B1451" s="212" t="s">
        <v>1059</v>
      </c>
      <c r="C1451" s="212" t="s">
        <v>709</v>
      </c>
      <c r="D1451" s="212" t="s">
        <v>710</v>
      </c>
      <c r="E1451" s="212" t="s">
        <v>1060</v>
      </c>
      <c r="F1451" s="212" t="s">
        <v>1061</v>
      </c>
      <c r="G1451" s="212" t="s">
        <v>887</v>
      </c>
      <c r="H1451" s="212" t="s">
        <v>91</v>
      </c>
      <c r="I1451" s="213">
        <v>49777.760000000002</v>
      </c>
      <c r="J1451" s="204"/>
      <c r="K1451" s="214" t="s">
        <v>292</v>
      </c>
      <c r="L1451" s="78"/>
      <c r="M1451" s="78"/>
      <c r="N1451" s="78"/>
      <c r="O1451" s="149"/>
    </row>
    <row r="1452" spans="1:15" x14ac:dyDescent="0.35">
      <c r="A1452" s="212" t="s">
        <v>1058</v>
      </c>
      <c r="B1452" s="212" t="s">
        <v>1059</v>
      </c>
      <c r="C1452" s="212" t="s">
        <v>709</v>
      </c>
      <c r="D1452" s="212" t="s">
        <v>710</v>
      </c>
      <c r="E1452" s="212" t="s">
        <v>1060</v>
      </c>
      <c r="F1452" s="212" t="s">
        <v>1061</v>
      </c>
      <c r="G1452" s="212" t="s">
        <v>960</v>
      </c>
      <c r="H1452" s="212" t="s">
        <v>94</v>
      </c>
      <c r="I1452" s="213">
        <v>35277.83</v>
      </c>
      <c r="J1452" s="204"/>
      <c r="K1452" s="214" t="s">
        <v>292</v>
      </c>
      <c r="L1452" s="78"/>
      <c r="M1452" s="78"/>
      <c r="N1452" s="78"/>
      <c r="O1452" s="149"/>
    </row>
    <row r="1453" spans="1:15" x14ac:dyDescent="0.35">
      <c r="A1453" s="212" t="s">
        <v>1058</v>
      </c>
      <c r="B1453" s="212" t="s">
        <v>1059</v>
      </c>
      <c r="C1453" s="212" t="s">
        <v>709</v>
      </c>
      <c r="D1453" s="212" t="s">
        <v>710</v>
      </c>
      <c r="E1453" s="212" t="s">
        <v>1060</v>
      </c>
      <c r="F1453" s="212" t="s">
        <v>1061</v>
      </c>
      <c r="G1453" s="212" t="s">
        <v>716</v>
      </c>
      <c r="H1453" s="212" t="s">
        <v>123</v>
      </c>
      <c r="I1453" s="213">
        <v>10927.22</v>
      </c>
      <c r="J1453" s="204"/>
      <c r="K1453" s="214" t="s">
        <v>292</v>
      </c>
      <c r="L1453" s="78"/>
      <c r="M1453" s="78"/>
      <c r="N1453" s="78"/>
      <c r="O1453" s="149"/>
    </row>
    <row r="1454" spans="1:15" x14ac:dyDescent="0.35">
      <c r="A1454" s="212" t="s">
        <v>1058</v>
      </c>
      <c r="B1454" s="212" t="s">
        <v>1059</v>
      </c>
      <c r="C1454" s="212" t="s">
        <v>709</v>
      </c>
      <c r="D1454" s="212" t="s">
        <v>710</v>
      </c>
      <c r="E1454" s="212" t="s">
        <v>1060</v>
      </c>
      <c r="F1454" s="212" t="s">
        <v>1061</v>
      </c>
      <c r="G1454" s="212" t="s">
        <v>933</v>
      </c>
      <c r="H1454" s="212" t="s">
        <v>206</v>
      </c>
      <c r="I1454" s="213">
        <v>61460.49</v>
      </c>
      <c r="J1454" s="204"/>
      <c r="K1454" s="214" t="s">
        <v>292</v>
      </c>
      <c r="L1454" s="78"/>
      <c r="M1454" s="78"/>
      <c r="N1454" s="78"/>
      <c r="O1454" s="149"/>
    </row>
    <row r="1455" spans="1:15" x14ac:dyDescent="0.35">
      <c r="A1455" s="212" t="s">
        <v>1058</v>
      </c>
      <c r="B1455" s="212" t="s">
        <v>1059</v>
      </c>
      <c r="C1455" s="212" t="s">
        <v>709</v>
      </c>
      <c r="D1455" s="212" t="s">
        <v>710</v>
      </c>
      <c r="E1455" s="212" t="s">
        <v>1060</v>
      </c>
      <c r="F1455" s="212" t="s">
        <v>1061</v>
      </c>
      <c r="G1455" s="212" t="s">
        <v>934</v>
      </c>
      <c r="H1455" s="212" t="s">
        <v>132</v>
      </c>
      <c r="I1455" s="213">
        <v>34443.1</v>
      </c>
      <c r="J1455" s="204"/>
      <c r="K1455" s="214" t="s">
        <v>292</v>
      </c>
      <c r="L1455" s="78"/>
      <c r="M1455" s="78"/>
      <c r="N1455" s="78"/>
      <c r="O1455" s="149"/>
    </row>
    <row r="1456" spans="1:15" x14ac:dyDescent="0.35">
      <c r="A1456" s="212" t="s">
        <v>1058</v>
      </c>
      <c r="B1456" s="212" t="s">
        <v>1059</v>
      </c>
      <c r="C1456" s="212" t="s">
        <v>709</v>
      </c>
      <c r="D1456" s="212" t="s">
        <v>710</v>
      </c>
      <c r="E1456" s="212" t="s">
        <v>1060</v>
      </c>
      <c r="F1456" s="212" t="s">
        <v>1061</v>
      </c>
      <c r="G1456" s="212" t="s">
        <v>935</v>
      </c>
      <c r="H1456" s="212" t="s">
        <v>211</v>
      </c>
      <c r="I1456" s="213">
        <v>46946.84</v>
      </c>
      <c r="J1456" s="204"/>
      <c r="K1456" s="214" t="s">
        <v>292</v>
      </c>
      <c r="L1456" s="78"/>
      <c r="M1456" s="78"/>
      <c r="N1456" s="78"/>
      <c r="O1456" s="149"/>
    </row>
    <row r="1457" spans="1:15" x14ac:dyDescent="0.35">
      <c r="A1457" s="212" t="s">
        <v>1058</v>
      </c>
      <c r="B1457" s="212" t="s">
        <v>1059</v>
      </c>
      <c r="C1457" s="212" t="s">
        <v>709</v>
      </c>
      <c r="D1457" s="212" t="s">
        <v>710</v>
      </c>
      <c r="E1457" s="212" t="s">
        <v>1060</v>
      </c>
      <c r="F1457" s="212" t="s">
        <v>1061</v>
      </c>
      <c r="G1457" s="212" t="s">
        <v>936</v>
      </c>
      <c r="H1457" s="212" t="s">
        <v>129</v>
      </c>
      <c r="I1457" s="213">
        <v>66545.45</v>
      </c>
      <c r="J1457" s="204"/>
      <c r="K1457" s="214" t="s">
        <v>292</v>
      </c>
      <c r="L1457" s="78"/>
      <c r="M1457" s="78"/>
      <c r="N1457" s="78"/>
      <c r="O1457" s="149"/>
    </row>
    <row r="1458" spans="1:15" x14ac:dyDescent="0.35">
      <c r="A1458" s="212" t="s">
        <v>1058</v>
      </c>
      <c r="B1458" s="212" t="s">
        <v>1059</v>
      </c>
      <c r="C1458" s="212" t="s">
        <v>709</v>
      </c>
      <c r="D1458" s="212" t="s">
        <v>710</v>
      </c>
      <c r="E1458" s="212" t="s">
        <v>1060</v>
      </c>
      <c r="F1458" s="212" t="s">
        <v>1061</v>
      </c>
      <c r="G1458" s="212" t="s">
        <v>888</v>
      </c>
      <c r="H1458" s="212" t="s">
        <v>208</v>
      </c>
      <c r="I1458" s="213">
        <v>49448</v>
      </c>
      <c r="J1458" s="204"/>
      <c r="K1458" s="214" t="s">
        <v>292</v>
      </c>
      <c r="L1458" s="78"/>
      <c r="M1458" s="78"/>
      <c r="N1458" s="78"/>
      <c r="O1458" s="149"/>
    </row>
    <row r="1459" spans="1:15" x14ac:dyDescent="0.35">
      <c r="A1459" s="212" t="s">
        <v>1058</v>
      </c>
      <c r="B1459" s="212" t="s">
        <v>1059</v>
      </c>
      <c r="C1459" s="212" t="s">
        <v>709</v>
      </c>
      <c r="D1459" s="212" t="s">
        <v>710</v>
      </c>
      <c r="E1459" s="212" t="s">
        <v>1060</v>
      </c>
      <c r="F1459" s="212" t="s">
        <v>1061</v>
      </c>
      <c r="G1459" s="212" t="s">
        <v>961</v>
      </c>
      <c r="H1459" s="212" t="s">
        <v>107</v>
      </c>
      <c r="I1459" s="213">
        <v>39872.949999999997</v>
      </c>
      <c r="J1459" s="204"/>
      <c r="K1459" s="214" t="s">
        <v>292</v>
      </c>
      <c r="L1459" s="78"/>
      <c r="M1459" s="78"/>
      <c r="N1459" s="78"/>
      <c r="O1459" s="149"/>
    </row>
    <row r="1460" spans="1:15" x14ac:dyDescent="0.35">
      <c r="A1460" s="212" t="s">
        <v>1058</v>
      </c>
      <c r="B1460" s="212" t="s">
        <v>1059</v>
      </c>
      <c r="C1460" s="212" t="s">
        <v>709</v>
      </c>
      <c r="D1460" s="212" t="s">
        <v>710</v>
      </c>
      <c r="E1460" s="212" t="s">
        <v>1060</v>
      </c>
      <c r="F1460" s="212" t="s">
        <v>1061</v>
      </c>
      <c r="G1460" s="212" t="s">
        <v>891</v>
      </c>
      <c r="H1460" s="212" t="s">
        <v>194</v>
      </c>
      <c r="I1460" s="213">
        <v>31624.09</v>
      </c>
      <c r="J1460" s="204"/>
      <c r="K1460" s="214" t="s">
        <v>292</v>
      </c>
      <c r="L1460" s="78"/>
      <c r="M1460" s="78"/>
      <c r="N1460" s="78"/>
      <c r="O1460" s="149"/>
    </row>
    <row r="1461" spans="1:15" x14ac:dyDescent="0.35">
      <c r="A1461" s="212" t="s">
        <v>1058</v>
      </c>
      <c r="B1461" s="212" t="s">
        <v>1059</v>
      </c>
      <c r="C1461" s="212" t="s">
        <v>709</v>
      </c>
      <c r="D1461" s="212" t="s">
        <v>710</v>
      </c>
      <c r="E1461" s="212" t="s">
        <v>1060</v>
      </c>
      <c r="F1461" s="212" t="s">
        <v>1061</v>
      </c>
      <c r="G1461" s="212" t="s">
        <v>937</v>
      </c>
      <c r="H1461" s="212" t="s">
        <v>247</v>
      </c>
      <c r="I1461" s="213">
        <v>57850.46</v>
      </c>
      <c r="J1461" s="204"/>
      <c r="K1461" s="214" t="s">
        <v>292</v>
      </c>
      <c r="L1461" s="78"/>
      <c r="M1461" s="78"/>
      <c r="N1461" s="78"/>
      <c r="O1461" s="149"/>
    </row>
    <row r="1462" spans="1:15" x14ac:dyDescent="0.35">
      <c r="A1462" s="212" t="s">
        <v>1058</v>
      </c>
      <c r="B1462" s="212" t="s">
        <v>1059</v>
      </c>
      <c r="C1462" s="212" t="s">
        <v>709</v>
      </c>
      <c r="D1462" s="212" t="s">
        <v>710</v>
      </c>
      <c r="E1462" s="212" t="s">
        <v>1060</v>
      </c>
      <c r="F1462" s="212" t="s">
        <v>1061</v>
      </c>
      <c r="G1462" s="212" t="s">
        <v>889</v>
      </c>
      <c r="H1462" s="212" t="s">
        <v>236</v>
      </c>
      <c r="I1462" s="213">
        <v>59313.16</v>
      </c>
      <c r="J1462" s="204"/>
      <c r="K1462" s="214" t="s">
        <v>292</v>
      </c>
      <c r="L1462" s="78"/>
      <c r="M1462" s="78"/>
      <c r="N1462" s="78"/>
      <c r="O1462" s="149"/>
    </row>
    <row r="1463" spans="1:15" x14ac:dyDescent="0.35">
      <c r="A1463" s="212" t="s">
        <v>1058</v>
      </c>
      <c r="B1463" s="212" t="s">
        <v>1059</v>
      </c>
      <c r="C1463" s="212" t="s">
        <v>709</v>
      </c>
      <c r="D1463" s="212" t="s">
        <v>710</v>
      </c>
      <c r="E1463" s="212" t="s">
        <v>1060</v>
      </c>
      <c r="F1463" s="212" t="s">
        <v>1061</v>
      </c>
      <c r="G1463" s="212" t="s">
        <v>938</v>
      </c>
      <c r="H1463" s="212" t="s">
        <v>939</v>
      </c>
      <c r="I1463" s="213">
        <v>62610.65</v>
      </c>
      <c r="J1463" s="204"/>
      <c r="K1463" s="214" t="s">
        <v>292</v>
      </c>
      <c r="L1463" s="78"/>
      <c r="M1463" s="78"/>
      <c r="N1463" s="78"/>
      <c r="O1463" s="149"/>
    </row>
    <row r="1464" spans="1:15" x14ac:dyDescent="0.35">
      <c r="A1464" s="212" t="s">
        <v>1058</v>
      </c>
      <c r="B1464" s="212" t="s">
        <v>1059</v>
      </c>
      <c r="C1464" s="212" t="s">
        <v>709</v>
      </c>
      <c r="D1464" s="212" t="s">
        <v>710</v>
      </c>
      <c r="E1464" s="212" t="s">
        <v>1060</v>
      </c>
      <c r="F1464" s="212" t="s">
        <v>1061</v>
      </c>
      <c r="G1464" s="212" t="s">
        <v>554</v>
      </c>
      <c r="H1464" s="212" t="s">
        <v>249</v>
      </c>
      <c r="I1464" s="213">
        <v>72017.100000000006</v>
      </c>
      <c r="J1464" s="204"/>
      <c r="K1464" s="214" t="s">
        <v>292</v>
      </c>
      <c r="L1464" s="78"/>
      <c r="M1464" s="78"/>
      <c r="N1464" s="78"/>
      <c r="O1464" s="149"/>
    </row>
    <row r="1465" spans="1:15" x14ac:dyDescent="0.35">
      <c r="A1465" s="212" t="s">
        <v>1058</v>
      </c>
      <c r="B1465" s="212" t="s">
        <v>1059</v>
      </c>
      <c r="C1465" s="212" t="s">
        <v>709</v>
      </c>
      <c r="D1465" s="212" t="s">
        <v>710</v>
      </c>
      <c r="E1465" s="212" t="s">
        <v>1060</v>
      </c>
      <c r="F1465" s="212" t="s">
        <v>1061</v>
      </c>
      <c r="G1465" s="212" t="s">
        <v>940</v>
      </c>
      <c r="H1465" s="212" t="s">
        <v>84</v>
      </c>
      <c r="I1465" s="213">
        <v>44479.78</v>
      </c>
      <c r="J1465" s="204"/>
      <c r="K1465" s="214" t="s">
        <v>292</v>
      </c>
      <c r="L1465" s="78"/>
      <c r="M1465" s="78"/>
      <c r="N1465" s="78"/>
      <c r="O1465" s="149"/>
    </row>
    <row r="1466" spans="1:15" x14ac:dyDescent="0.35">
      <c r="A1466" s="212" t="s">
        <v>1058</v>
      </c>
      <c r="B1466" s="212" t="s">
        <v>1059</v>
      </c>
      <c r="C1466" s="212" t="s">
        <v>709</v>
      </c>
      <c r="D1466" s="212" t="s">
        <v>710</v>
      </c>
      <c r="E1466" s="212" t="s">
        <v>904</v>
      </c>
      <c r="F1466" s="212" t="s">
        <v>905</v>
      </c>
      <c r="G1466" s="212" t="s">
        <v>884</v>
      </c>
      <c r="H1466" s="212" t="s">
        <v>234</v>
      </c>
      <c r="I1466" s="213">
        <v>18757.72</v>
      </c>
      <c r="J1466" s="204"/>
      <c r="K1466" s="214" t="s">
        <v>292</v>
      </c>
      <c r="L1466" s="78"/>
      <c r="M1466" s="78"/>
      <c r="N1466" s="78"/>
      <c r="O1466" s="149"/>
    </row>
    <row r="1467" spans="1:15" x14ac:dyDescent="0.35">
      <c r="A1467" s="212" t="s">
        <v>1058</v>
      </c>
      <c r="B1467" s="212" t="s">
        <v>1059</v>
      </c>
      <c r="C1467" s="212" t="s">
        <v>709</v>
      </c>
      <c r="D1467" s="212" t="s">
        <v>710</v>
      </c>
      <c r="E1467" s="212" t="s">
        <v>904</v>
      </c>
      <c r="F1467" s="212" t="s">
        <v>905</v>
      </c>
      <c r="G1467" s="212" t="s">
        <v>887</v>
      </c>
      <c r="H1467" s="212" t="s">
        <v>91</v>
      </c>
      <c r="I1467" s="213">
        <v>31518.89</v>
      </c>
      <c r="J1467" s="204"/>
      <c r="K1467" s="214" t="s">
        <v>292</v>
      </c>
      <c r="L1467" s="78"/>
      <c r="M1467" s="78"/>
      <c r="N1467" s="78"/>
      <c r="O1467" s="149"/>
    </row>
    <row r="1468" spans="1:15" x14ac:dyDescent="0.35">
      <c r="A1468" s="212" t="s">
        <v>1058</v>
      </c>
      <c r="B1468" s="212" t="s">
        <v>1059</v>
      </c>
      <c r="C1468" s="212" t="s">
        <v>709</v>
      </c>
      <c r="D1468" s="212" t="s">
        <v>710</v>
      </c>
      <c r="E1468" s="212" t="s">
        <v>312</v>
      </c>
      <c r="F1468" s="212" t="s">
        <v>313</v>
      </c>
      <c r="G1468" s="212" t="s">
        <v>947</v>
      </c>
      <c r="H1468" s="212" t="s">
        <v>161</v>
      </c>
      <c r="I1468" s="213">
        <v>23940.37</v>
      </c>
      <c r="J1468" s="204"/>
      <c r="K1468" s="214" t="s">
        <v>306</v>
      </c>
      <c r="L1468" s="78"/>
      <c r="M1468" s="78"/>
      <c r="N1468" s="78"/>
      <c r="O1468" s="149"/>
    </row>
    <row r="1469" spans="1:15" x14ac:dyDescent="0.35">
      <c r="A1469" s="212" t="s">
        <v>1058</v>
      </c>
      <c r="B1469" s="212" t="s">
        <v>1059</v>
      </c>
      <c r="C1469" s="212" t="s">
        <v>709</v>
      </c>
      <c r="D1469" s="212" t="s">
        <v>710</v>
      </c>
      <c r="E1469" s="212" t="s">
        <v>312</v>
      </c>
      <c r="F1469" s="212" t="s">
        <v>313</v>
      </c>
      <c r="G1469" s="212" t="s">
        <v>907</v>
      </c>
      <c r="H1469" s="212" t="s">
        <v>158</v>
      </c>
      <c r="I1469" s="213">
        <v>19158.48</v>
      </c>
      <c r="J1469" s="204"/>
      <c r="K1469" s="214" t="s">
        <v>306</v>
      </c>
      <c r="L1469" s="78"/>
      <c r="M1469" s="78"/>
      <c r="N1469" s="78"/>
      <c r="O1469" s="149"/>
    </row>
    <row r="1470" spans="1:15" x14ac:dyDescent="0.35">
      <c r="A1470" s="212" t="s">
        <v>1058</v>
      </c>
      <c r="B1470" s="212" t="s">
        <v>1059</v>
      </c>
      <c r="C1470" s="212" t="s">
        <v>709</v>
      </c>
      <c r="D1470" s="212" t="s">
        <v>710</v>
      </c>
      <c r="E1470" s="212" t="s">
        <v>312</v>
      </c>
      <c r="F1470" s="212" t="s">
        <v>313</v>
      </c>
      <c r="G1470" s="212" t="s">
        <v>908</v>
      </c>
      <c r="H1470" s="212" t="s">
        <v>164</v>
      </c>
      <c r="I1470" s="213">
        <v>27687.87</v>
      </c>
      <c r="J1470" s="204"/>
      <c r="K1470" s="214" t="s">
        <v>306</v>
      </c>
      <c r="L1470" s="78"/>
      <c r="M1470" s="78"/>
      <c r="N1470" s="78"/>
      <c r="O1470" s="149"/>
    </row>
    <row r="1471" spans="1:15" x14ac:dyDescent="0.35">
      <c r="A1471" s="212" t="s">
        <v>1058</v>
      </c>
      <c r="B1471" s="212" t="s">
        <v>1059</v>
      </c>
      <c r="C1471" s="212" t="s">
        <v>709</v>
      </c>
      <c r="D1471" s="212" t="s">
        <v>710</v>
      </c>
      <c r="E1471" s="212" t="s">
        <v>312</v>
      </c>
      <c r="F1471" s="212" t="s">
        <v>313</v>
      </c>
      <c r="G1471" s="212" t="s">
        <v>909</v>
      </c>
      <c r="H1471" s="212" t="s">
        <v>910</v>
      </c>
      <c r="I1471" s="213">
        <v>12544.4</v>
      </c>
      <c r="J1471" s="204"/>
      <c r="K1471" s="214" t="s">
        <v>306</v>
      </c>
      <c r="L1471" s="78"/>
      <c r="M1471" s="78"/>
      <c r="N1471" s="78"/>
      <c r="O1471" s="149"/>
    </row>
    <row r="1472" spans="1:15" x14ac:dyDescent="0.35">
      <c r="A1472" s="212" t="s">
        <v>1058</v>
      </c>
      <c r="B1472" s="212" t="s">
        <v>1059</v>
      </c>
      <c r="C1472" s="212" t="s">
        <v>709</v>
      </c>
      <c r="D1472" s="212" t="s">
        <v>710</v>
      </c>
      <c r="E1472" s="212" t="s">
        <v>312</v>
      </c>
      <c r="F1472" s="212" t="s">
        <v>313</v>
      </c>
      <c r="G1472" s="212" t="s">
        <v>911</v>
      </c>
      <c r="H1472" s="212" t="s">
        <v>912</v>
      </c>
      <c r="I1472" s="213">
        <v>16652.47</v>
      </c>
      <c r="J1472" s="204"/>
      <c r="K1472" s="214" t="s">
        <v>306</v>
      </c>
      <c r="L1472" s="78"/>
      <c r="M1472" s="78"/>
      <c r="N1472" s="78"/>
      <c r="O1472" s="149"/>
    </row>
    <row r="1473" spans="1:15" x14ac:dyDescent="0.35">
      <c r="A1473" s="212" t="s">
        <v>1058</v>
      </c>
      <c r="B1473" s="212" t="s">
        <v>1059</v>
      </c>
      <c r="C1473" s="212" t="s">
        <v>709</v>
      </c>
      <c r="D1473" s="212" t="s">
        <v>710</v>
      </c>
      <c r="E1473" s="212" t="s">
        <v>312</v>
      </c>
      <c r="F1473" s="212" t="s">
        <v>313</v>
      </c>
      <c r="G1473" s="212" t="s">
        <v>913</v>
      </c>
      <c r="H1473" s="212" t="s">
        <v>914</v>
      </c>
      <c r="I1473" s="213">
        <v>12936.34</v>
      </c>
      <c r="J1473" s="204"/>
      <c r="K1473" s="214" t="s">
        <v>306</v>
      </c>
      <c r="L1473" s="78"/>
      <c r="M1473" s="78"/>
      <c r="N1473" s="78"/>
      <c r="O1473" s="149"/>
    </row>
    <row r="1474" spans="1:15" x14ac:dyDescent="0.35">
      <c r="A1474" s="212" t="s">
        <v>1058</v>
      </c>
      <c r="B1474" s="212" t="s">
        <v>1059</v>
      </c>
      <c r="C1474" s="212" t="s">
        <v>709</v>
      </c>
      <c r="D1474" s="212" t="s">
        <v>710</v>
      </c>
      <c r="E1474" s="212" t="s">
        <v>312</v>
      </c>
      <c r="F1474" s="212" t="s">
        <v>313</v>
      </c>
      <c r="G1474" s="212" t="s">
        <v>915</v>
      </c>
      <c r="H1474" s="212" t="s">
        <v>916</v>
      </c>
      <c r="I1474" s="213">
        <v>12780.33</v>
      </c>
      <c r="J1474" s="204"/>
      <c r="K1474" s="214" t="s">
        <v>306</v>
      </c>
      <c r="L1474" s="78"/>
      <c r="M1474" s="78"/>
      <c r="N1474" s="78"/>
      <c r="O1474" s="149"/>
    </row>
    <row r="1475" spans="1:15" x14ac:dyDescent="0.35">
      <c r="A1475" s="212" t="s">
        <v>1058</v>
      </c>
      <c r="B1475" s="212" t="s">
        <v>1059</v>
      </c>
      <c r="C1475" s="212" t="s">
        <v>709</v>
      </c>
      <c r="D1475" s="212" t="s">
        <v>710</v>
      </c>
      <c r="E1475" s="212" t="s">
        <v>312</v>
      </c>
      <c r="F1475" s="212" t="s">
        <v>313</v>
      </c>
      <c r="G1475" s="212" t="s">
        <v>878</v>
      </c>
      <c r="H1475" s="212" t="s">
        <v>879</v>
      </c>
      <c r="I1475" s="213">
        <v>19746.310000000001</v>
      </c>
      <c r="J1475" s="204"/>
      <c r="K1475" s="214" t="s">
        <v>306</v>
      </c>
      <c r="L1475" s="78"/>
      <c r="M1475" s="78"/>
      <c r="N1475" s="78"/>
      <c r="O1475" s="149"/>
    </row>
    <row r="1476" spans="1:15" x14ac:dyDescent="0.35">
      <c r="A1476" s="212" t="s">
        <v>1058</v>
      </c>
      <c r="B1476" s="212" t="s">
        <v>1059</v>
      </c>
      <c r="C1476" s="212" t="s">
        <v>709</v>
      </c>
      <c r="D1476" s="212" t="s">
        <v>710</v>
      </c>
      <c r="E1476" s="212" t="s">
        <v>312</v>
      </c>
      <c r="F1476" s="212" t="s">
        <v>313</v>
      </c>
      <c r="G1476" s="212" t="s">
        <v>917</v>
      </c>
      <c r="H1476" s="212" t="s">
        <v>918</v>
      </c>
      <c r="I1476" s="213">
        <v>17062.740000000002</v>
      </c>
      <c r="J1476" s="204"/>
      <c r="K1476" s="214" t="s">
        <v>306</v>
      </c>
      <c r="L1476" s="78"/>
      <c r="M1476" s="78"/>
      <c r="N1476" s="78"/>
      <c r="O1476" s="149"/>
    </row>
    <row r="1477" spans="1:15" x14ac:dyDescent="0.35">
      <c r="A1477" s="212" t="s">
        <v>1058</v>
      </c>
      <c r="B1477" s="212" t="s">
        <v>1059</v>
      </c>
      <c r="C1477" s="212" t="s">
        <v>709</v>
      </c>
      <c r="D1477" s="212" t="s">
        <v>710</v>
      </c>
      <c r="E1477" s="212" t="s">
        <v>312</v>
      </c>
      <c r="F1477" s="212" t="s">
        <v>313</v>
      </c>
      <c r="G1477" s="212" t="s">
        <v>919</v>
      </c>
      <c r="H1477" s="212" t="s">
        <v>180</v>
      </c>
      <c r="I1477" s="213">
        <v>21848.38</v>
      </c>
      <c r="J1477" s="204"/>
      <c r="K1477" s="214" t="s">
        <v>306</v>
      </c>
      <c r="L1477" s="78"/>
      <c r="M1477" s="78"/>
      <c r="N1477" s="78"/>
      <c r="O1477" s="149"/>
    </row>
    <row r="1478" spans="1:15" x14ac:dyDescent="0.35">
      <c r="A1478" s="212" t="s">
        <v>1058</v>
      </c>
      <c r="B1478" s="212" t="s">
        <v>1059</v>
      </c>
      <c r="C1478" s="212" t="s">
        <v>709</v>
      </c>
      <c r="D1478" s="212" t="s">
        <v>710</v>
      </c>
      <c r="E1478" s="212" t="s">
        <v>312</v>
      </c>
      <c r="F1478" s="212" t="s">
        <v>313</v>
      </c>
      <c r="G1478" s="212" t="s">
        <v>920</v>
      </c>
      <c r="H1478" s="212" t="s">
        <v>178</v>
      </c>
      <c r="I1478" s="213">
        <v>20203.25</v>
      </c>
      <c r="J1478" s="204"/>
      <c r="K1478" s="214" t="s">
        <v>306</v>
      </c>
      <c r="L1478" s="78"/>
      <c r="M1478" s="78"/>
      <c r="N1478" s="78"/>
      <c r="O1478" s="149"/>
    </row>
    <row r="1479" spans="1:15" x14ac:dyDescent="0.35">
      <c r="A1479" s="212" t="s">
        <v>1058</v>
      </c>
      <c r="B1479" s="212" t="s">
        <v>1059</v>
      </c>
      <c r="C1479" s="212" t="s">
        <v>709</v>
      </c>
      <c r="D1479" s="212" t="s">
        <v>710</v>
      </c>
      <c r="E1479" s="212" t="s">
        <v>312</v>
      </c>
      <c r="F1479" s="212" t="s">
        <v>313</v>
      </c>
      <c r="G1479" s="212" t="s">
        <v>880</v>
      </c>
      <c r="H1479" s="212" t="s">
        <v>136</v>
      </c>
      <c r="I1479" s="213">
        <v>19183.53</v>
      </c>
      <c r="J1479" s="204"/>
      <c r="K1479" s="214" t="s">
        <v>306</v>
      </c>
      <c r="L1479" s="78"/>
      <c r="M1479" s="78"/>
      <c r="N1479" s="78"/>
      <c r="O1479" s="149"/>
    </row>
    <row r="1480" spans="1:15" x14ac:dyDescent="0.35">
      <c r="A1480" s="212" t="s">
        <v>1058</v>
      </c>
      <c r="B1480" s="212" t="s">
        <v>1059</v>
      </c>
      <c r="C1480" s="212" t="s">
        <v>709</v>
      </c>
      <c r="D1480" s="212" t="s">
        <v>710</v>
      </c>
      <c r="E1480" s="212" t="s">
        <v>312</v>
      </c>
      <c r="F1480" s="212" t="s">
        <v>313</v>
      </c>
      <c r="G1480" s="212" t="s">
        <v>881</v>
      </c>
      <c r="H1480" s="212" t="s">
        <v>182</v>
      </c>
      <c r="I1480" s="213">
        <v>19428.53</v>
      </c>
      <c r="J1480" s="204"/>
      <c r="K1480" s="214" t="s">
        <v>306</v>
      </c>
      <c r="L1480" s="78"/>
      <c r="M1480" s="78"/>
      <c r="N1480" s="78"/>
      <c r="O1480" s="149"/>
    </row>
    <row r="1481" spans="1:15" x14ac:dyDescent="0.35">
      <c r="A1481" s="212" t="s">
        <v>1058</v>
      </c>
      <c r="B1481" s="212" t="s">
        <v>1059</v>
      </c>
      <c r="C1481" s="212" t="s">
        <v>709</v>
      </c>
      <c r="D1481" s="212" t="s">
        <v>710</v>
      </c>
      <c r="E1481" s="212" t="s">
        <v>312</v>
      </c>
      <c r="F1481" s="212" t="s">
        <v>313</v>
      </c>
      <c r="G1481" s="212" t="s">
        <v>921</v>
      </c>
      <c r="H1481" s="212" t="s">
        <v>184</v>
      </c>
      <c r="I1481" s="213">
        <v>27126.81</v>
      </c>
      <c r="J1481" s="204"/>
      <c r="K1481" s="214" t="s">
        <v>306</v>
      </c>
      <c r="L1481" s="78"/>
      <c r="M1481" s="78"/>
      <c r="N1481" s="78"/>
      <c r="O1481" s="149"/>
    </row>
    <row r="1482" spans="1:15" x14ac:dyDescent="0.35">
      <c r="A1482" s="212" t="s">
        <v>1058</v>
      </c>
      <c r="B1482" s="212" t="s">
        <v>1059</v>
      </c>
      <c r="C1482" s="212" t="s">
        <v>709</v>
      </c>
      <c r="D1482" s="212" t="s">
        <v>710</v>
      </c>
      <c r="E1482" s="212" t="s">
        <v>312</v>
      </c>
      <c r="F1482" s="212" t="s">
        <v>313</v>
      </c>
      <c r="G1482" s="212" t="s">
        <v>882</v>
      </c>
      <c r="H1482" s="212" t="s">
        <v>186</v>
      </c>
      <c r="I1482" s="213">
        <v>22188.560000000001</v>
      </c>
      <c r="J1482" s="204"/>
      <c r="K1482" s="214" t="s">
        <v>306</v>
      </c>
      <c r="L1482" s="78"/>
      <c r="M1482" s="78"/>
      <c r="N1482" s="78"/>
      <c r="O1482" s="149"/>
    </row>
    <row r="1483" spans="1:15" x14ac:dyDescent="0.35">
      <c r="A1483" s="212" t="s">
        <v>1058</v>
      </c>
      <c r="B1483" s="212" t="s">
        <v>1059</v>
      </c>
      <c r="C1483" s="212" t="s">
        <v>709</v>
      </c>
      <c r="D1483" s="212" t="s">
        <v>710</v>
      </c>
      <c r="E1483" s="212" t="s">
        <v>312</v>
      </c>
      <c r="F1483" s="212" t="s">
        <v>313</v>
      </c>
      <c r="G1483" s="212" t="s">
        <v>883</v>
      </c>
      <c r="H1483" s="212" t="s">
        <v>134</v>
      </c>
      <c r="I1483" s="213">
        <v>11869.7</v>
      </c>
      <c r="J1483" s="204"/>
      <c r="K1483" s="214" t="s">
        <v>306</v>
      </c>
      <c r="L1483" s="78"/>
      <c r="M1483" s="78"/>
      <c r="N1483" s="78"/>
      <c r="O1483" s="149"/>
    </row>
    <row r="1484" spans="1:15" x14ac:dyDescent="0.35">
      <c r="A1484" s="212" t="s">
        <v>1058</v>
      </c>
      <c r="B1484" s="212" t="s">
        <v>1059</v>
      </c>
      <c r="C1484" s="212" t="s">
        <v>709</v>
      </c>
      <c r="D1484" s="212" t="s">
        <v>710</v>
      </c>
      <c r="E1484" s="212" t="s">
        <v>312</v>
      </c>
      <c r="F1484" s="212" t="s">
        <v>313</v>
      </c>
      <c r="G1484" s="212" t="s">
        <v>922</v>
      </c>
      <c r="H1484" s="212" t="s">
        <v>923</v>
      </c>
      <c r="I1484" s="213">
        <v>3388.71</v>
      </c>
      <c r="J1484" s="204"/>
      <c r="K1484" s="214" t="s">
        <v>306</v>
      </c>
      <c r="L1484" s="78"/>
      <c r="M1484" s="78"/>
      <c r="N1484" s="78"/>
      <c r="O1484" s="149"/>
    </row>
    <row r="1485" spans="1:15" x14ac:dyDescent="0.35">
      <c r="A1485" s="212" t="s">
        <v>1058</v>
      </c>
      <c r="B1485" s="212" t="s">
        <v>1059</v>
      </c>
      <c r="C1485" s="212" t="s">
        <v>709</v>
      </c>
      <c r="D1485" s="212" t="s">
        <v>710</v>
      </c>
      <c r="E1485" s="212" t="s">
        <v>312</v>
      </c>
      <c r="F1485" s="212" t="s">
        <v>313</v>
      </c>
      <c r="G1485" s="212" t="s">
        <v>884</v>
      </c>
      <c r="H1485" s="212" t="s">
        <v>234</v>
      </c>
      <c r="I1485" s="213">
        <v>22985.29</v>
      </c>
      <c r="J1485" s="204"/>
      <c r="K1485" s="214" t="s">
        <v>306</v>
      </c>
      <c r="L1485" s="78"/>
      <c r="M1485" s="78"/>
      <c r="N1485" s="78"/>
      <c r="O1485" s="149"/>
    </row>
    <row r="1486" spans="1:15" x14ac:dyDescent="0.35">
      <c r="A1486" s="212" t="s">
        <v>1058</v>
      </c>
      <c r="B1486" s="212" t="s">
        <v>1059</v>
      </c>
      <c r="C1486" s="212" t="s">
        <v>709</v>
      </c>
      <c r="D1486" s="212" t="s">
        <v>710</v>
      </c>
      <c r="E1486" s="212" t="s">
        <v>312</v>
      </c>
      <c r="F1486" s="212" t="s">
        <v>313</v>
      </c>
      <c r="G1486" s="212" t="s">
        <v>900</v>
      </c>
      <c r="H1486" s="212" t="s">
        <v>238</v>
      </c>
      <c r="I1486" s="213">
        <v>20723.2</v>
      </c>
      <c r="J1486" s="204"/>
      <c r="K1486" s="214" t="s">
        <v>306</v>
      </c>
      <c r="L1486" s="78"/>
      <c r="M1486" s="78"/>
      <c r="N1486" s="78"/>
      <c r="O1486" s="149"/>
    </row>
    <row r="1487" spans="1:15" x14ac:dyDescent="0.35">
      <c r="A1487" s="212" t="s">
        <v>1058</v>
      </c>
      <c r="B1487" s="212" t="s">
        <v>1059</v>
      </c>
      <c r="C1487" s="212" t="s">
        <v>709</v>
      </c>
      <c r="D1487" s="212" t="s">
        <v>710</v>
      </c>
      <c r="E1487" s="212" t="s">
        <v>312</v>
      </c>
      <c r="F1487" s="212" t="s">
        <v>313</v>
      </c>
      <c r="G1487" s="212" t="s">
        <v>662</v>
      </c>
      <c r="H1487" s="212" t="s">
        <v>243</v>
      </c>
      <c r="I1487" s="213">
        <v>18228.05</v>
      </c>
      <c r="J1487" s="204"/>
      <c r="K1487" s="214" t="s">
        <v>306</v>
      </c>
      <c r="L1487" s="78"/>
      <c r="M1487" s="78"/>
      <c r="N1487" s="78"/>
      <c r="O1487" s="149"/>
    </row>
    <row r="1488" spans="1:15" x14ac:dyDescent="0.35">
      <c r="A1488" s="212" t="s">
        <v>1058</v>
      </c>
      <c r="B1488" s="212" t="s">
        <v>1059</v>
      </c>
      <c r="C1488" s="212" t="s">
        <v>709</v>
      </c>
      <c r="D1488" s="212" t="s">
        <v>710</v>
      </c>
      <c r="E1488" s="212" t="s">
        <v>312</v>
      </c>
      <c r="F1488" s="212" t="s">
        <v>313</v>
      </c>
      <c r="G1488" s="212" t="s">
        <v>924</v>
      </c>
      <c r="H1488" s="212" t="s">
        <v>245</v>
      </c>
      <c r="I1488" s="213">
        <v>17287.75</v>
      </c>
      <c r="J1488" s="204"/>
      <c r="K1488" s="214" t="s">
        <v>306</v>
      </c>
      <c r="L1488" s="78"/>
      <c r="M1488" s="78"/>
      <c r="N1488" s="78"/>
      <c r="O1488" s="149"/>
    </row>
    <row r="1489" spans="1:15" x14ac:dyDescent="0.35">
      <c r="A1489" s="212" t="s">
        <v>1058</v>
      </c>
      <c r="B1489" s="212" t="s">
        <v>1059</v>
      </c>
      <c r="C1489" s="212" t="s">
        <v>709</v>
      </c>
      <c r="D1489" s="212" t="s">
        <v>710</v>
      </c>
      <c r="E1489" s="212" t="s">
        <v>312</v>
      </c>
      <c r="F1489" s="212" t="s">
        <v>313</v>
      </c>
      <c r="G1489" s="212" t="s">
        <v>925</v>
      </c>
      <c r="H1489" s="212" t="s">
        <v>104</v>
      </c>
      <c r="I1489" s="213">
        <v>32812.839999999997</v>
      </c>
      <c r="J1489" s="204"/>
      <c r="K1489" s="214" t="s">
        <v>306</v>
      </c>
      <c r="L1489" s="78"/>
      <c r="M1489" s="78"/>
      <c r="N1489" s="78"/>
      <c r="O1489" s="149"/>
    </row>
    <row r="1490" spans="1:15" x14ac:dyDescent="0.35">
      <c r="A1490" s="212" t="s">
        <v>1058</v>
      </c>
      <c r="B1490" s="212" t="s">
        <v>1059</v>
      </c>
      <c r="C1490" s="212" t="s">
        <v>709</v>
      </c>
      <c r="D1490" s="212" t="s">
        <v>710</v>
      </c>
      <c r="E1490" s="212" t="s">
        <v>312</v>
      </c>
      <c r="F1490" s="212" t="s">
        <v>313</v>
      </c>
      <c r="G1490" s="212" t="s">
        <v>906</v>
      </c>
      <c r="H1490" s="212" t="s">
        <v>167</v>
      </c>
      <c r="I1490" s="213">
        <v>22086.36</v>
      </c>
      <c r="J1490" s="204"/>
      <c r="K1490" s="214" t="s">
        <v>306</v>
      </c>
      <c r="L1490" s="78"/>
      <c r="M1490" s="78"/>
      <c r="N1490" s="78"/>
      <c r="O1490" s="149"/>
    </row>
    <row r="1491" spans="1:15" x14ac:dyDescent="0.35">
      <c r="A1491" s="212" t="s">
        <v>1058</v>
      </c>
      <c r="B1491" s="212" t="s">
        <v>1059</v>
      </c>
      <c r="C1491" s="212" t="s">
        <v>709</v>
      </c>
      <c r="D1491" s="212" t="s">
        <v>710</v>
      </c>
      <c r="E1491" s="212" t="s">
        <v>312</v>
      </c>
      <c r="F1491" s="212" t="s">
        <v>313</v>
      </c>
      <c r="G1491" s="212" t="s">
        <v>901</v>
      </c>
      <c r="H1491" s="212" t="s">
        <v>213</v>
      </c>
      <c r="I1491" s="213">
        <v>20226.349999999999</v>
      </c>
      <c r="J1491" s="204"/>
      <c r="K1491" s="214" t="s">
        <v>306</v>
      </c>
      <c r="L1491" s="78"/>
      <c r="M1491" s="78"/>
      <c r="N1491" s="78"/>
      <c r="O1491" s="149"/>
    </row>
    <row r="1492" spans="1:15" x14ac:dyDescent="0.35">
      <c r="A1492" s="212" t="s">
        <v>1058</v>
      </c>
      <c r="B1492" s="212" t="s">
        <v>1059</v>
      </c>
      <c r="C1492" s="212" t="s">
        <v>709</v>
      </c>
      <c r="D1492" s="212" t="s">
        <v>710</v>
      </c>
      <c r="E1492" s="212" t="s">
        <v>312</v>
      </c>
      <c r="F1492" s="212" t="s">
        <v>313</v>
      </c>
      <c r="G1492" s="212" t="s">
        <v>926</v>
      </c>
      <c r="H1492" s="212" t="s">
        <v>927</v>
      </c>
      <c r="I1492" s="213">
        <v>15822</v>
      </c>
      <c r="J1492" s="204"/>
      <c r="K1492" s="214" t="s">
        <v>306</v>
      </c>
      <c r="L1492" s="78"/>
      <c r="M1492" s="78"/>
      <c r="N1492" s="78"/>
      <c r="O1492" s="149"/>
    </row>
    <row r="1493" spans="1:15" x14ac:dyDescent="0.35">
      <c r="A1493" s="212" t="s">
        <v>1058</v>
      </c>
      <c r="B1493" s="212" t="s">
        <v>1059</v>
      </c>
      <c r="C1493" s="212" t="s">
        <v>709</v>
      </c>
      <c r="D1493" s="212" t="s">
        <v>710</v>
      </c>
      <c r="E1493" s="212" t="s">
        <v>312</v>
      </c>
      <c r="F1493" s="212" t="s">
        <v>313</v>
      </c>
      <c r="G1493" s="212" t="s">
        <v>928</v>
      </c>
      <c r="H1493" s="212" t="s">
        <v>929</v>
      </c>
      <c r="I1493" s="213">
        <v>6253.86</v>
      </c>
      <c r="J1493" s="204"/>
      <c r="K1493" s="214" t="s">
        <v>306</v>
      </c>
      <c r="L1493" s="78"/>
      <c r="M1493" s="78"/>
      <c r="N1493" s="78"/>
      <c r="O1493" s="149"/>
    </row>
    <row r="1494" spans="1:15" x14ac:dyDescent="0.35">
      <c r="A1494" s="212" t="s">
        <v>1058</v>
      </c>
      <c r="B1494" s="212" t="s">
        <v>1059</v>
      </c>
      <c r="C1494" s="212" t="s">
        <v>709</v>
      </c>
      <c r="D1494" s="212" t="s">
        <v>710</v>
      </c>
      <c r="E1494" s="212" t="s">
        <v>312</v>
      </c>
      <c r="F1494" s="212" t="s">
        <v>313</v>
      </c>
      <c r="G1494" s="212" t="s">
        <v>812</v>
      </c>
      <c r="H1494" s="212" t="s">
        <v>813</v>
      </c>
      <c r="I1494" s="213">
        <v>11836.56</v>
      </c>
      <c r="J1494" s="204"/>
      <c r="K1494" s="214" t="s">
        <v>306</v>
      </c>
      <c r="L1494" s="78"/>
      <c r="M1494" s="78"/>
      <c r="N1494" s="78"/>
      <c r="O1494" s="149"/>
    </row>
    <row r="1495" spans="1:15" x14ac:dyDescent="0.35">
      <c r="A1495" s="212" t="s">
        <v>1058</v>
      </c>
      <c r="B1495" s="212" t="s">
        <v>1059</v>
      </c>
      <c r="C1495" s="212" t="s">
        <v>709</v>
      </c>
      <c r="D1495" s="212" t="s">
        <v>710</v>
      </c>
      <c r="E1495" s="212" t="s">
        <v>312</v>
      </c>
      <c r="F1495" s="212" t="s">
        <v>313</v>
      </c>
      <c r="G1495" s="212" t="s">
        <v>930</v>
      </c>
      <c r="H1495" s="212" t="s">
        <v>200</v>
      </c>
      <c r="I1495" s="213">
        <v>20355.61</v>
      </c>
      <c r="J1495" s="204"/>
      <c r="K1495" s="214" t="s">
        <v>306</v>
      </c>
      <c r="L1495" s="78"/>
      <c r="M1495" s="78"/>
      <c r="N1495" s="78"/>
      <c r="O1495" s="149"/>
    </row>
    <row r="1496" spans="1:15" x14ac:dyDescent="0.35">
      <c r="A1496" s="212" t="s">
        <v>1058</v>
      </c>
      <c r="B1496" s="212" t="s">
        <v>1059</v>
      </c>
      <c r="C1496" s="212" t="s">
        <v>709</v>
      </c>
      <c r="D1496" s="212" t="s">
        <v>710</v>
      </c>
      <c r="E1496" s="212" t="s">
        <v>312</v>
      </c>
      <c r="F1496" s="212" t="s">
        <v>313</v>
      </c>
      <c r="G1496" s="212" t="s">
        <v>890</v>
      </c>
      <c r="H1496" s="212" t="s">
        <v>191</v>
      </c>
      <c r="I1496" s="213">
        <v>35691.25</v>
      </c>
      <c r="J1496" s="204"/>
      <c r="K1496" s="214" t="s">
        <v>306</v>
      </c>
      <c r="L1496" s="78"/>
      <c r="M1496" s="78"/>
      <c r="N1496" s="78"/>
      <c r="O1496" s="149"/>
    </row>
    <row r="1497" spans="1:15" x14ac:dyDescent="0.35">
      <c r="A1497" s="212" t="s">
        <v>1058</v>
      </c>
      <c r="B1497" s="212" t="s">
        <v>1059</v>
      </c>
      <c r="C1497" s="212" t="s">
        <v>709</v>
      </c>
      <c r="D1497" s="212" t="s">
        <v>710</v>
      </c>
      <c r="E1497" s="212" t="s">
        <v>312</v>
      </c>
      <c r="F1497" s="212" t="s">
        <v>313</v>
      </c>
      <c r="G1497" s="212" t="s">
        <v>931</v>
      </c>
      <c r="H1497" s="212" t="s">
        <v>197</v>
      </c>
      <c r="I1497" s="213">
        <v>36526.42</v>
      </c>
      <c r="J1497" s="204"/>
      <c r="K1497" s="214" t="s">
        <v>306</v>
      </c>
      <c r="L1497" s="78"/>
      <c r="M1497" s="78"/>
      <c r="N1497" s="78"/>
      <c r="O1497" s="149"/>
    </row>
    <row r="1498" spans="1:15" x14ac:dyDescent="0.35">
      <c r="A1498" s="212" t="s">
        <v>1058</v>
      </c>
      <c r="B1498" s="212" t="s">
        <v>1059</v>
      </c>
      <c r="C1498" s="212" t="s">
        <v>709</v>
      </c>
      <c r="D1498" s="212" t="s">
        <v>710</v>
      </c>
      <c r="E1498" s="212" t="s">
        <v>312</v>
      </c>
      <c r="F1498" s="212" t="s">
        <v>313</v>
      </c>
      <c r="G1498" s="212" t="s">
        <v>932</v>
      </c>
      <c r="H1498" s="212" t="s">
        <v>202</v>
      </c>
      <c r="I1498" s="213">
        <v>19646.84</v>
      </c>
      <c r="J1498" s="204"/>
      <c r="K1498" s="214" t="s">
        <v>306</v>
      </c>
      <c r="L1498" s="78"/>
      <c r="M1498" s="78"/>
      <c r="N1498" s="78"/>
      <c r="O1498" s="149"/>
    </row>
    <row r="1499" spans="1:15" x14ac:dyDescent="0.35">
      <c r="A1499" s="212" t="s">
        <v>1058</v>
      </c>
      <c r="B1499" s="212" t="s">
        <v>1059</v>
      </c>
      <c r="C1499" s="212" t="s">
        <v>709</v>
      </c>
      <c r="D1499" s="212" t="s">
        <v>710</v>
      </c>
      <c r="E1499" s="212" t="s">
        <v>312</v>
      </c>
      <c r="F1499" s="212" t="s">
        <v>313</v>
      </c>
      <c r="G1499" s="212" t="s">
        <v>565</v>
      </c>
      <c r="H1499" s="212" t="s">
        <v>204</v>
      </c>
      <c r="I1499" s="213">
        <v>21593.55</v>
      </c>
      <c r="J1499" s="204"/>
      <c r="K1499" s="214" t="s">
        <v>306</v>
      </c>
      <c r="L1499" s="78"/>
      <c r="M1499" s="78"/>
      <c r="N1499" s="78"/>
      <c r="O1499" s="149"/>
    </row>
    <row r="1500" spans="1:15" x14ac:dyDescent="0.35">
      <c r="A1500" s="212" t="s">
        <v>1058</v>
      </c>
      <c r="B1500" s="212" t="s">
        <v>1059</v>
      </c>
      <c r="C1500" s="212" t="s">
        <v>709</v>
      </c>
      <c r="D1500" s="212" t="s">
        <v>710</v>
      </c>
      <c r="E1500" s="212" t="s">
        <v>312</v>
      </c>
      <c r="F1500" s="212" t="s">
        <v>313</v>
      </c>
      <c r="G1500" s="212" t="s">
        <v>885</v>
      </c>
      <c r="H1500" s="212" t="s">
        <v>886</v>
      </c>
      <c r="I1500" s="213">
        <v>13720.93</v>
      </c>
      <c r="J1500" s="204"/>
      <c r="K1500" s="214" t="s">
        <v>306</v>
      </c>
      <c r="L1500" s="78"/>
      <c r="M1500" s="78"/>
      <c r="N1500" s="78"/>
      <c r="O1500" s="149"/>
    </row>
    <row r="1501" spans="1:15" x14ac:dyDescent="0.35">
      <c r="A1501" s="212" t="s">
        <v>1058</v>
      </c>
      <c r="B1501" s="212" t="s">
        <v>1059</v>
      </c>
      <c r="C1501" s="212" t="s">
        <v>709</v>
      </c>
      <c r="D1501" s="212" t="s">
        <v>710</v>
      </c>
      <c r="E1501" s="212" t="s">
        <v>312</v>
      </c>
      <c r="F1501" s="212" t="s">
        <v>313</v>
      </c>
      <c r="G1501" s="212" t="s">
        <v>887</v>
      </c>
      <c r="H1501" s="212" t="s">
        <v>91</v>
      </c>
      <c r="I1501" s="213">
        <v>40166.92</v>
      </c>
      <c r="J1501" s="204"/>
      <c r="K1501" s="214" t="s">
        <v>306</v>
      </c>
      <c r="L1501" s="78"/>
      <c r="M1501" s="78"/>
      <c r="N1501" s="78"/>
      <c r="O1501" s="149"/>
    </row>
    <row r="1502" spans="1:15" x14ac:dyDescent="0.35">
      <c r="A1502" s="212" t="s">
        <v>1058</v>
      </c>
      <c r="B1502" s="212" t="s">
        <v>1059</v>
      </c>
      <c r="C1502" s="212" t="s">
        <v>709</v>
      </c>
      <c r="D1502" s="212" t="s">
        <v>710</v>
      </c>
      <c r="E1502" s="212" t="s">
        <v>312</v>
      </c>
      <c r="F1502" s="212" t="s">
        <v>313</v>
      </c>
      <c r="G1502" s="212" t="s">
        <v>960</v>
      </c>
      <c r="H1502" s="212" t="s">
        <v>94</v>
      </c>
      <c r="I1502" s="213">
        <v>20400.84</v>
      </c>
      <c r="J1502" s="204"/>
      <c r="K1502" s="214" t="s">
        <v>306</v>
      </c>
      <c r="L1502" s="78"/>
      <c r="M1502" s="78"/>
      <c r="N1502" s="78"/>
      <c r="O1502" s="149"/>
    </row>
    <row r="1503" spans="1:15" x14ac:dyDescent="0.35">
      <c r="A1503" s="212" t="s">
        <v>1058</v>
      </c>
      <c r="B1503" s="212" t="s">
        <v>1059</v>
      </c>
      <c r="C1503" s="212" t="s">
        <v>709</v>
      </c>
      <c r="D1503" s="212" t="s">
        <v>710</v>
      </c>
      <c r="E1503" s="212" t="s">
        <v>312</v>
      </c>
      <c r="F1503" s="212" t="s">
        <v>313</v>
      </c>
      <c r="G1503" s="212" t="s">
        <v>716</v>
      </c>
      <c r="H1503" s="212" t="s">
        <v>123</v>
      </c>
      <c r="I1503" s="213">
        <v>2731.81</v>
      </c>
      <c r="J1503" s="204"/>
      <c r="K1503" s="214" t="s">
        <v>306</v>
      </c>
      <c r="L1503" s="78"/>
      <c r="M1503" s="78"/>
      <c r="N1503" s="78"/>
      <c r="O1503" s="149"/>
    </row>
    <row r="1504" spans="1:15" x14ac:dyDescent="0.35">
      <c r="A1504" s="212" t="s">
        <v>1058</v>
      </c>
      <c r="B1504" s="212" t="s">
        <v>1059</v>
      </c>
      <c r="C1504" s="212" t="s">
        <v>709</v>
      </c>
      <c r="D1504" s="212" t="s">
        <v>710</v>
      </c>
      <c r="E1504" s="212" t="s">
        <v>312</v>
      </c>
      <c r="F1504" s="212" t="s">
        <v>313</v>
      </c>
      <c r="G1504" s="212" t="s">
        <v>933</v>
      </c>
      <c r="H1504" s="212" t="s">
        <v>206</v>
      </c>
      <c r="I1504" s="213">
        <v>29748.68</v>
      </c>
      <c r="J1504" s="204"/>
      <c r="K1504" s="214" t="s">
        <v>306</v>
      </c>
      <c r="L1504" s="78"/>
      <c r="M1504" s="78"/>
      <c r="N1504" s="78"/>
      <c r="O1504" s="149"/>
    </row>
    <row r="1505" spans="1:15" x14ac:dyDescent="0.35">
      <c r="A1505" s="212" t="s">
        <v>1058</v>
      </c>
      <c r="B1505" s="212" t="s">
        <v>1059</v>
      </c>
      <c r="C1505" s="212" t="s">
        <v>709</v>
      </c>
      <c r="D1505" s="212" t="s">
        <v>710</v>
      </c>
      <c r="E1505" s="212" t="s">
        <v>312</v>
      </c>
      <c r="F1505" s="212" t="s">
        <v>313</v>
      </c>
      <c r="G1505" s="212" t="s">
        <v>934</v>
      </c>
      <c r="H1505" s="212" t="s">
        <v>132</v>
      </c>
      <c r="I1505" s="213">
        <v>20856.78</v>
      </c>
      <c r="J1505" s="204"/>
      <c r="K1505" s="214" t="s">
        <v>306</v>
      </c>
      <c r="L1505" s="78"/>
      <c r="M1505" s="78"/>
      <c r="N1505" s="78"/>
      <c r="O1505" s="149"/>
    </row>
    <row r="1506" spans="1:15" x14ac:dyDescent="0.35">
      <c r="A1506" s="212" t="s">
        <v>1058</v>
      </c>
      <c r="B1506" s="212" t="s">
        <v>1059</v>
      </c>
      <c r="C1506" s="212" t="s">
        <v>709</v>
      </c>
      <c r="D1506" s="212" t="s">
        <v>710</v>
      </c>
      <c r="E1506" s="212" t="s">
        <v>312</v>
      </c>
      <c r="F1506" s="212" t="s">
        <v>313</v>
      </c>
      <c r="G1506" s="212" t="s">
        <v>935</v>
      </c>
      <c r="H1506" s="212" t="s">
        <v>211</v>
      </c>
      <c r="I1506" s="213">
        <v>24922.04</v>
      </c>
      <c r="J1506" s="204"/>
      <c r="K1506" s="214" t="s">
        <v>306</v>
      </c>
      <c r="L1506" s="78"/>
      <c r="M1506" s="78"/>
      <c r="N1506" s="78"/>
      <c r="O1506" s="149"/>
    </row>
    <row r="1507" spans="1:15" x14ac:dyDescent="0.35">
      <c r="A1507" s="212" t="s">
        <v>1058</v>
      </c>
      <c r="B1507" s="212" t="s">
        <v>1059</v>
      </c>
      <c r="C1507" s="212" t="s">
        <v>709</v>
      </c>
      <c r="D1507" s="212" t="s">
        <v>710</v>
      </c>
      <c r="E1507" s="212" t="s">
        <v>312</v>
      </c>
      <c r="F1507" s="212" t="s">
        <v>313</v>
      </c>
      <c r="G1507" s="212" t="s">
        <v>936</v>
      </c>
      <c r="H1507" s="212" t="s">
        <v>129</v>
      </c>
      <c r="I1507" s="213">
        <v>35080.15</v>
      </c>
      <c r="J1507" s="204"/>
      <c r="K1507" s="214" t="s">
        <v>306</v>
      </c>
      <c r="L1507" s="78"/>
      <c r="M1507" s="78"/>
      <c r="N1507" s="78"/>
      <c r="O1507" s="149"/>
    </row>
    <row r="1508" spans="1:15" x14ac:dyDescent="0.35">
      <c r="A1508" s="212" t="s">
        <v>1058</v>
      </c>
      <c r="B1508" s="212" t="s">
        <v>1059</v>
      </c>
      <c r="C1508" s="212" t="s">
        <v>709</v>
      </c>
      <c r="D1508" s="212" t="s">
        <v>710</v>
      </c>
      <c r="E1508" s="212" t="s">
        <v>312</v>
      </c>
      <c r="F1508" s="212" t="s">
        <v>313</v>
      </c>
      <c r="G1508" s="212" t="s">
        <v>888</v>
      </c>
      <c r="H1508" s="212" t="s">
        <v>208</v>
      </c>
      <c r="I1508" s="213">
        <v>24680.23</v>
      </c>
      <c r="J1508" s="204"/>
      <c r="K1508" s="214" t="s">
        <v>306</v>
      </c>
      <c r="L1508" s="78"/>
      <c r="M1508" s="78"/>
      <c r="N1508" s="78"/>
      <c r="O1508" s="149"/>
    </row>
    <row r="1509" spans="1:15" x14ac:dyDescent="0.35">
      <c r="A1509" s="212" t="s">
        <v>1058</v>
      </c>
      <c r="B1509" s="212" t="s">
        <v>1059</v>
      </c>
      <c r="C1509" s="212" t="s">
        <v>709</v>
      </c>
      <c r="D1509" s="212" t="s">
        <v>710</v>
      </c>
      <c r="E1509" s="212" t="s">
        <v>312</v>
      </c>
      <c r="F1509" s="212" t="s">
        <v>313</v>
      </c>
      <c r="G1509" s="212" t="s">
        <v>961</v>
      </c>
      <c r="H1509" s="212" t="s">
        <v>107</v>
      </c>
      <c r="I1509" s="213">
        <v>23981.73</v>
      </c>
      <c r="J1509" s="204"/>
      <c r="K1509" s="214" t="s">
        <v>306</v>
      </c>
      <c r="L1509" s="78"/>
      <c r="M1509" s="78"/>
      <c r="N1509" s="78"/>
      <c r="O1509" s="149"/>
    </row>
    <row r="1510" spans="1:15" x14ac:dyDescent="0.35">
      <c r="A1510" s="212" t="s">
        <v>1058</v>
      </c>
      <c r="B1510" s="212" t="s">
        <v>1059</v>
      </c>
      <c r="C1510" s="212" t="s">
        <v>709</v>
      </c>
      <c r="D1510" s="212" t="s">
        <v>710</v>
      </c>
      <c r="E1510" s="212" t="s">
        <v>312</v>
      </c>
      <c r="F1510" s="212" t="s">
        <v>313</v>
      </c>
      <c r="G1510" s="212" t="s">
        <v>891</v>
      </c>
      <c r="H1510" s="212" t="s">
        <v>194</v>
      </c>
      <c r="I1510" s="213">
        <v>12523.94</v>
      </c>
      <c r="J1510" s="204"/>
      <c r="K1510" s="214" t="s">
        <v>306</v>
      </c>
      <c r="L1510" s="78"/>
      <c r="M1510" s="78"/>
      <c r="N1510" s="78"/>
      <c r="O1510" s="149"/>
    </row>
    <row r="1511" spans="1:15" x14ac:dyDescent="0.35">
      <c r="A1511" s="212" t="s">
        <v>1058</v>
      </c>
      <c r="B1511" s="212" t="s">
        <v>1059</v>
      </c>
      <c r="C1511" s="212" t="s">
        <v>709</v>
      </c>
      <c r="D1511" s="212" t="s">
        <v>710</v>
      </c>
      <c r="E1511" s="212" t="s">
        <v>312</v>
      </c>
      <c r="F1511" s="212" t="s">
        <v>313</v>
      </c>
      <c r="G1511" s="212" t="s">
        <v>937</v>
      </c>
      <c r="H1511" s="212" t="s">
        <v>247</v>
      </c>
      <c r="I1511" s="213">
        <v>31242.92</v>
      </c>
      <c r="J1511" s="204"/>
      <c r="K1511" s="214" t="s">
        <v>306</v>
      </c>
      <c r="L1511" s="78"/>
      <c r="M1511" s="78"/>
      <c r="N1511" s="78"/>
      <c r="O1511" s="149"/>
    </row>
    <row r="1512" spans="1:15" x14ac:dyDescent="0.35">
      <c r="A1512" s="212" t="s">
        <v>1058</v>
      </c>
      <c r="B1512" s="212" t="s">
        <v>1059</v>
      </c>
      <c r="C1512" s="212" t="s">
        <v>709</v>
      </c>
      <c r="D1512" s="212" t="s">
        <v>710</v>
      </c>
      <c r="E1512" s="212" t="s">
        <v>312</v>
      </c>
      <c r="F1512" s="212" t="s">
        <v>313</v>
      </c>
      <c r="G1512" s="212" t="s">
        <v>889</v>
      </c>
      <c r="H1512" s="212" t="s">
        <v>236</v>
      </c>
      <c r="I1512" s="213">
        <v>31526.76</v>
      </c>
      <c r="J1512" s="204"/>
      <c r="K1512" s="214" t="s">
        <v>306</v>
      </c>
      <c r="L1512" s="78"/>
      <c r="M1512" s="78"/>
      <c r="N1512" s="78"/>
      <c r="O1512" s="149"/>
    </row>
    <row r="1513" spans="1:15" x14ac:dyDescent="0.35">
      <c r="A1513" s="212" t="s">
        <v>1058</v>
      </c>
      <c r="B1513" s="212" t="s">
        <v>1059</v>
      </c>
      <c r="C1513" s="212" t="s">
        <v>709</v>
      </c>
      <c r="D1513" s="212" t="s">
        <v>710</v>
      </c>
      <c r="E1513" s="212" t="s">
        <v>312</v>
      </c>
      <c r="F1513" s="212" t="s">
        <v>313</v>
      </c>
      <c r="G1513" s="212" t="s">
        <v>938</v>
      </c>
      <c r="H1513" s="212" t="s">
        <v>939</v>
      </c>
      <c r="I1513" s="213">
        <v>33353.69</v>
      </c>
      <c r="J1513" s="204"/>
      <c r="K1513" s="214" t="s">
        <v>306</v>
      </c>
      <c r="L1513" s="78"/>
      <c r="M1513" s="78"/>
      <c r="N1513" s="78"/>
      <c r="O1513" s="149"/>
    </row>
    <row r="1514" spans="1:15" x14ac:dyDescent="0.35">
      <c r="A1514" s="212" t="s">
        <v>1058</v>
      </c>
      <c r="B1514" s="212" t="s">
        <v>1059</v>
      </c>
      <c r="C1514" s="212" t="s">
        <v>709</v>
      </c>
      <c r="D1514" s="212" t="s">
        <v>710</v>
      </c>
      <c r="E1514" s="212" t="s">
        <v>312</v>
      </c>
      <c r="F1514" s="212" t="s">
        <v>313</v>
      </c>
      <c r="G1514" s="212" t="s">
        <v>554</v>
      </c>
      <c r="H1514" s="212" t="s">
        <v>249</v>
      </c>
      <c r="I1514" s="213">
        <v>33134.44</v>
      </c>
      <c r="J1514" s="204"/>
      <c r="K1514" s="214" t="s">
        <v>306</v>
      </c>
      <c r="L1514" s="78"/>
      <c r="M1514" s="78"/>
      <c r="N1514" s="78"/>
      <c r="O1514" s="149"/>
    </row>
    <row r="1515" spans="1:15" x14ac:dyDescent="0.35">
      <c r="A1515" s="212" t="s">
        <v>1058</v>
      </c>
      <c r="B1515" s="212" t="s">
        <v>1059</v>
      </c>
      <c r="C1515" s="212" t="s">
        <v>709</v>
      </c>
      <c r="D1515" s="212" t="s">
        <v>710</v>
      </c>
      <c r="E1515" s="212" t="s">
        <v>312</v>
      </c>
      <c r="F1515" s="212" t="s">
        <v>313</v>
      </c>
      <c r="G1515" s="212" t="s">
        <v>940</v>
      </c>
      <c r="H1515" s="212" t="s">
        <v>84</v>
      </c>
      <c r="I1515" s="213">
        <v>23065.95</v>
      </c>
      <c r="J1515" s="204"/>
      <c r="K1515" s="214" t="s">
        <v>306</v>
      </c>
      <c r="L1515" s="78"/>
      <c r="M1515" s="78"/>
      <c r="N1515" s="78"/>
      <c r="O1515" s="149"/>
    </row>
    <row r="1516" spans="1:15" x14ac:dyDescent="0.35">
      <c r="A1516" s="212" t="s">
        <v>1058</v>
      </c>
      <c r="B1516" s="212" t="s">
        <v>1059</v>
      </c>
      <c r="C1516" s="212" t="s">
        <v>709</v>
      </c>
      <c r="D1516" s="212" t="s">
        <v>710</v>
      </c>
      <c r="E1516" s="212" t="s">
        <v>320</v>
      </c>
      <c r="F1516" s="212" t="s">
        <v>313</v>
      </c>
      <c r="G1516" s="212" t="s">
        <v>947</v>
      </c>
      <c r="H1516" s="212" t="s">
        <v>161</v>
      </c>
      <c r="I1516" s="213">
        <v>-23940.37</v>
      </c>
      <c r="J1516" s="204"/>
      <c r="K1516" s="214" t="s">
        <v>314</v>
      </c>
      <c r="L1516" s="78"/>
      <c r="M1516" s="78"/>
      <c r="N1516" s="78"/>
      <c r="O1516" s="149"/>
    </row>
    <row r="1517" spans="1:15" x14ac:dyDescent="0.35">
      <c r="A1517" s="212" t="s">
        <v>1058</v>
      </c>
      <c r="B1517" s="212" t="s">
        <v>1059</v>
      </c>
      <c r="C1517" s="212" t="s">
        <v>709</v>
      </c>
      <c r="D1517" s="212" t="s">
        <v>710</v>
      </c>
      <c r="E1517" s="212" t="s">
        <v>320</v>
      </c>
      <c r="F1517" s="212" t="s">
        <v>313</v>
      </c>
      <c r="G1517" s="212" t="s">
        <v>907</v>
      </c>
      <c r="H1517" s="212" t="s">
        <v>158</v>
      </c>
      <c r="I1517" s="213">
        <v>-19158.48</v>
      </c>
      <c r="J1517" s="204"/>
      <c r="K1517" s="214" t="s">
        <v>314</v>
      </c>
      <c r="L1517" s="78"/>
      <c r="M1517" s="78"/>
      <c r="N1517" s="78"/>
      <c r="O1517" s="149"/>
    </row>
    <row r="1518" spans="1:15" x14ac:dyDescent="0.35">
      <c r="A1518" s="212" t="s">
        <v>1058</v>
      </c>
      <c r="B1518" s="212" t="s">
        <v>1059</v>
      </c>
      <c r="C1518" s="212" t="s">
        <v>709</v>
      </c>
      <c r="D1518" s="212" t="s">
        <v>710</v>
      </c>
      <c r="E1518" s="212" t="s">
        <v>320</v>
      </c>
      <c r="F1518" s="212" t="s">
        <v>313</v>
      </c>
      <c r="G1518" s="212" t="s">
        <v>908</v>
      </c>
      <c r="H1518" s="212" t="s">
        <v>164</v>
      </c>
      <c r="I1518" s="213">
        <v>-27687.87</v>
      </c>
      <c r="J1518" s="204"/>
      <c r="K1518" s="214" t="s">
        <v>314</v>
      </c>
      <c r="L1518" s="78"/>
      <c r="M1518" s="78"/>
      <c r="N1518" s="78"/>
      <c r="O1518" s="149"/>
    </row>
    <row r="1519" spans="1:15" x14ac:dyDescent="0.35">
      <c r="A1519" s="212" t="s">
        <v>1058</v>
      </c>
      <c r="B1519" s="212" t="s">
        <v>1059</v>
      </c>
      <c r="C1519" s="212" t="s">
        <v>709</v>
      </c>
      <c r="D1519" s="212" t="s">
        <v>710</v>
      </c>
      <c r="E1519" s="212" t="s">
        <v>320</v>
      </c>
      <c r="F1519" s="212" t="s">
        <v>313</v>
      </c>
      <c r="G1519" s="212" t="s">
        <v>909</v>
      </c>
      <c r="H1519" s="212" t="s">
        <v>910</v>
      </c>
      <c r="I1519" s="213">
        <v>-12544.4</v>
      </c>
      <c r="J1519" s="204"/>
      <c r="K1519" s="214" t="s">
        <v>314</v>
      </c>
      <c r="L1519" s="78"/>
      <c r="M1519" s="78"/>
      <c r="N1519" s="78"/>
      <c r="O1519" s="149"/>
    </row>
    <row r="1520" spans="1:15" x14ac:dyDescent="0.35">
      <c r="A1520" s="212" t="s">
        <v>1058</v>
      </c>
      <c r="B1520" s="212" t="s">
        <v>1059</v>
      </c>
      <c r="C1520" s="212" t="s">
        <v>709</v>
      </c>
      <c r="D1520" s="212" t="s">
        <v>710</v>
      </c>
      <c r="E1520" s="212" t="s">
        <v>320</v>
      </c>
      <c r="F1520" s="212" t="s">
        <v>313</v>
      </c>
      <c r="G1520" s="212" t="s">
        <v>911</v>
      </c>
      <c r="H1520" s="212" t="s">
        <v>912</v>
      </c>
      <c r="I1520" s="213">
        <v>-16652.47</v>
      </c>
      <c r="J1520" s="204"/>
      <c r="K1520" s="214" t="s">
        <v>314</v>
      </c>
      <c r="L1520" s="78"/>
      <c r="M1520" s="78"/>
      <c r="N1520" s="78"/>
      <c r="O1520" s="149"/>
    </row>
    <row r="1521" spans="1:15" x14ac:dyDescent="0.35">
      <c r="A1521" s="212" t="s">
        <v>1058</v>
      </c>
      <c r="B1521" s="212" t="s">
        <v>1059</v>
      </c>
      <c r="C1521" s="212" t="s">
        <v>709</v>
      </c>
      <c r="D1521" s="212" t="s">
        <v>710</v>
      </c>
      <c r="E1521" s="212" t="s">
        <v>320</v>
      </c>
      <c r="F1521" s="212" t="s">
        <v>313</v>
      </c>
      <c r="G1521" s="212" t="s">
        <v>913</v>
      </c>
      <c r="H1521" s="212" t="s">
        <v>914</v>
      </c>
      <c r="I1521" s="213">
        <v>-12936.34</v>
      </c>
      <c r="J1521" s="204"/>
      <c r="K1521" s="214" t="s">
        <v>314</v>
      </c>
      <c r="L1521" s="78"/>
      <c r="M1521" s="78"/>
      <c r="N1521" s="78"/>
      <c r="O1521" s="149"/>
    </row>
    <row r="1522" spans="1:15" x14ac:dyDescent="0.35">
      <c r="A1522" s="212" t="s">
        <v>1058</v>
      </c>
      <c r="B1522" s="212" t="s">
        <v>1059</v>
      </c>
      <c r="C1522" s="212" t="s">
        <v>709</v>
      </c>
      <c r="D1522" s="212" t="s">
        <v>710</v>
      </c>
      <c r="E1522" s="212" t="s">
        <v>320</v>
      </c>
      <c r="F1522" s="212" t="s">
        <v>313</v>
      </c>
      <c r="G1522" s="212" t="s">
        <v>915</v>
      </c>
      <c r="H1522" s="212" t="s">
        <v>916</v>
      </c>
      <c r="I1522" s="213">
        <v>-12780.33</v>
      </c>
      <c r="J1522" s="204"/>
      <c r="K1522" s="214" t="s">
        <v>314</v>
      </c>
      <c r="L1522" s="78"/>
      <c r="M1522" s="78"/>
      <c r="N1522" s="78"/>
      <c r="O1522" s="149"/>
    </row>
    <row r="1523" spans="1:15" x14ac:dyDescent="0.35">
      <c r="A1523" s="212" t="s">
        <v>1058</v>
      </c>
      <c r="B1523" s="212" t="s">
        <v>1059</v>
      </c>
      <c r="C1523" s="212" t="s">
        <v>709</v>
      </c>
      <c r="D1523" s="212" t="s">
        <v>710</v>
      </c>
      <c r="E1523" s="212" t="s">
        <v>320</v>
      </c>
      <c r="F1523" s="212" t="s">
        <v>313</v>
      </c>
      <c r="G1523" s="212" t="s">
        <v>878</v>
      </c>
      <c r="H1523" s="212" t="s">
        <v>879</v>
      </c>
      <c r="I1523" s="213">
        <v>-19746.310000000001</v>
      </c>
      <c r="J1523" s="204"/>
      <c r="K1523" s="214" t="s">
        <v>314</v>
      </c>
      <c r="L1523" s="78"/>
      <c r="M1523" s="78"/>
      <c r="N1523" s="78"/>
      <c r="O1523" s="149"/>
    </row>
    <row r="1524" spans="1:15" x14ac:dyDescent="0.35">
      <c r="A1524" s="212" t="s">
        <v>1058</v>
      </c>
      <c r="B1524" s="212" t="s">
        <v>1059</v>
      </c>
      <c r="C1524" s="212" t="s">
        <v>709</v>
      </c>
      <c r="D1524" s="212" t="s">
        <v>710</v>
      </c>
      <c r="E1524" s="212" t="s">
        <v>320</v>
      </c>
      <c r="F1524" s="212" t="s">
        <v>313</v>
      </c>
      <c r="G1524" s="212" t="s">
        <v>917</v>
      </c>
      <c r="H1524" s="212" t="s">
        <v>918</v>
      </c>
      <c r="I1524" s="213">
        <v>-17062.740000000002</v>
      </c>
      <c r="J1524" s="204"/>
      <c r="K1524" s="214" t="s">
        <v>314</v>
      </c>
      <c r="L1524" s="78"/>
      <c r="M1524" s="78"/>
      <c r="N1524" s="78"/>
      <c r="O1524" s="149"/>
    </row>
    <row r="1525" spans="1:15" x14ac:dyDescent="0.35">
      <c r="A1525" s="212" t="s">
        <v>1058</v>
      </c>
      <c r="B1525" s="212" t="s">
        <v>1059</v>
      </c>
      <c r="C1525" s="212" t="s">
        <v>709</v>
      </c>
      <c r="D1525" s="212" t="s">
        <v>710</v>
      </c>
      <c r="E1525" s="212" t="s">
        <v>320</v>
      </c>
      <c r="F1525" s="212" t="s">
        <v>313</v>
      </c>
      <c r="G1525" s="212" t="s">
        <v>919</v>
      </c>
      <c r="H1525" s="212" t="s">
        <v>180</v>
      </c>
      <c r="I1525" s="213">
        <v>-21848.38</v>
      </c>
      <c r="J1525" s="204"/>
      <c r="K1525" s="214" t="s">
        <v>314</v>
      </c>
      <c r="L1525" s="78"/>
      <c r="M1525" s="78"/>
      <c r="N1525" s="78"/>
      <c r="O1525" s="149"/>
    </row>
    <row r="1526" spans="1:15" x14ac:dyDescent="0.35">
      <c r="A1526" s="212" t="s">
        <v>1058</v>
      </c>
      <c r="B1526" s="212" t="s">
        <v>1059</v>
      </c>
      <c r="C1526" s="212" t="s">
        <v>709</v>
      </c>
      <c r="D1526" s="212" t="s">
        <v>710</v>
      </c>
      <c r="E1526" s="212" t="s">
        <v>320</v>
      </c>
      <c r="F1526" s="212" t="s">
        <v>313</v>
      </c>
      <c r="G1526" s="212" t="s">
        <v>920</v>
      </c>
      <c r="H1526" s="212" t="s">
        <v>178</v>
      </c>
      <c r="I1526" s="213">
        <v>-20203.25</v>
      </c>
      <c r="J1526" s="204"/>
      <c r="K1526" s="214" t="s">
        <v>314</v>
      </c>
      <c r="L1526" s="78"/>
      <c r="M1526" s="78"/>
      <c r="N1526" s="78"/>
      <c r="O1526" s="149"/>
    </row>
    <row r="1527" spans="1:15" x14ac:dyDescent="0.35">
      <c r="A1527" s="212" t="s">
        <v>1058</v>
      </c>
      <c r="B1527" s="212" t="s">
        <v>1059</v>
      </c>
      <c r="C1527" s="212" t="s">
        <v>709</v>
      </c>
      <c r="D1527" s="212" t="s">
        <v>710</v>
      </c>
      <c r="E1527" s="212" t="s">
        <v>320</v>
      </c>
      <c r="F1527" s="212" t="s">
        <v>313</v>
      </c>
      <c r="G1527" s="212" t="s">
        <v>880</v>
      </c>
      <c r="H1527" s="212" t="s">
        <v>136</v>
      </c>
      <c r="I1527" s="213">
        <v>-19183.53</v>
      </c>
      <c r="J1527" s="204"/>
      <c r="K1527" s="214" t="s">
        <v>314</v>
      </c>
      <c r="L1527" s="78"/>
      <c r="M1527" s="78"/>
      <c r="N1527" s="78"/>
      <c r="O1527" s="149"/>
    </row>
    <row r="1528" spans="1:15" x14ac:dyDescent="0.35">
      <c r="A1528" s="212" t="s">
        <v>1058</v>
      </c>
      <c r="B1528" s="212" t="s">
        <v>1059</v>
      </c>
      <c r="C1528" s="212" t="s">
        <v>709</v>
      </c>
      <c r="D1528" s="212" t="s">
        <v>710</v>
      </c>
      <c r="E1528" s="212" t="s">
        <v>320</v>
      </c>
      <c r="F1528" s="212" t="s">
        <v>313</v>
      </c>
      <c r="G1528" s="212" t="s">
        <v>881</v>
      </c>
      <c r="H1528" s="212" t="s">
        <v>182</v>
      </c>
      <c r="I1528" s="213">
        <v>-19428.53</v>
      </c>
      <c r="J1528" s="204"/>
      <c r="K1528" s="214" t="s">
        <v>314</v>
      </c>
      <c r="L1528" s="78"/>
      <c r="M1528" s="78"/>
      <c r="N1528" s="78"/>
      <c r="O1528" s="149"/>
    </row>
    <row r="1529" spans="1:15" x14ac:dyDescent="0.35">
      <c r="A1529" s="212" t="s">
        <v>1058</v>
      </c>
      <c r="B1529" s="212" t="s">
        <v>1059</v>
      </c>
      <c r="C1529" s="212" t="s">
        <v>709</v>
      </c>
      <c r="D1529" s="212" t="s">
        <v>710</v>
      </c>
      <c r="E1529" s="212" t="s">
        <v>320</v>
      </c>
      <c r="F1529" s="212" t="s">
        <v>313</v>
      </c>
      <c r="G1529" s="212" t="s">
        <v>921</v>
      </c>
      <c r="H1529" s="212" t="s">
        <v>184</v>
      </c>
      <c r="I1529" s="213">
        <v>-27126.81</v>
      </c>
      <c r="J1529" s="204"/>
      <c r="K1529" s="214" t="s">
        <v>314</v>
      </c>
      <c r="L1529" s="78"/>
      <c r="M1529" s="78"/>
      <c r="N1529" s="78"/>
      <c r="O1529" s="149"/>
    </row>
    <row r="1530" spans="1:15" x14ac:dyDescent="0.35">
      <c r="A1530" s="212" t="s">
        <v>1058</v>
      </c>
      <c r="B1530" s="212" t="s">
        <v>1059</v>
      </c>
      <c r="C1530" s="212" t="s">
        <v>709</v>
      </c>
      <c r="D1530" s="212" t="s">
        <v>710</v>
      </c>
      <c r="E1530" s="212" t="s">
        <v>320</v>
      </c>
      <c r="F1530" s="212" t="s">
        <v>313</v>
      </c>
      <c r="G1530" s="212" t="s">
        <v>882</v>
      </c>
      <c r="H1530" s="212" t="s">
        <v>186</v>
      </c>
      <c r="I1530" s="213">
        <v>-22188.560000000001</v>
      </c>
      <c r="J1530" s="204"/>
      <c r="K1530" s="214" t="s">
        <v>314</v>
      </c>
      <c r="L1530" s="78"/>
      <c r="M1530" s="78"/>
      <c r="N1530" s="78"/>
      <c r="O1530" s="149"/>
    </row>
    <row r="1531" spans="1:15" x14ac:dyDescent="0.35">
      <c r="A1531" s="212" t="s">
        <v>1058</v>
      </c>
      <c r="B1531" s="212" t="s">
        <v>1059</v>
      </c>
      <c r="C1531" s="212" t="s">
        <v>709</v>
      </c>
      <c r="D1531" s="212" t="s">
        <v>710</v>
      </c>
      <c r="E1531" s="212" t="s">
        <v>320</v>
      </c>
      <c r="F1531" s="212" t="s">
        <v>313</v>
      </c>
      <c r="G1531" s="212" t="s">
        <v>883</v>
      </c>
      <c r="H1531" s="212" t="s">
        <v>134</v>
      </c>
      <c r="I1531" s="213">
        <v>-11869.7</v>
      </c>
      <c r="J1531" s="204"/>
      <c r="K1531" s="214" t="s">
        <v>314</v>
      </c>
      <c r="L1531" s="78"/>
      <c r="M1531" s="78"/>
      <c r="N1531" s="78"/>
      <c r="O1531" s="149"/>
    </row>
    <row r="1532" spans="1:15" x14ac:dyDescent="0.35">
      <c r="A1532" s="212" t="s">
        <v>1058</v>
      </c>
      <c r="B1532" s="212" t="s">
        <v>1059</v>
      </c>
      <c r="C1532" s="212" t="s">
        <v>709</v>
      </c>
      <c r="D1532" s="212" t="s">
        <v>710</v>
      </c>
      <c r="E1532" s="212" t="s">
        <v>320</v>
      </c>
      <c r="F1532" s="212" t="s">
        <v>313</v>
      </c>
      <c r="G1532" s="212" t="s">
        <v>922</v>
      </c>
      <c r="H1532" s="212" t="s">
        <v>923</v>
      </c>
      <c r="I1532" s="213">
        <v>-3388.71</v>
      </c>
      <c r="J1532" s="204"/>
      <c r="K1532" s="214" t="s">
        <v>314</v>
      </c>
      <c r="L1532" s="78"/>
      <c r="M1532" s="78"/>
      <c r="N1532" s="78"/>
      <c r="O1532" s="149"/>
    </row>
    <row r="1533" spans="1:15" x14ac:dyDescent="0.35">
      <c r="A1533" s="212" t="s">
        <v>1058</v>
      </c>
      <c r="B1533" s="212" t="s">
        <v>1059</v>
      </c>
      <c r="C1533" s="212" t="s">
        <v>709</v>
      </c>
      <c r="D1533" s="212" t="s">
        <v>710</v>
      </c>
      <c r="E1533" s="212" t="s">
        <v>320</v>
      </c>
      <c r="F1533" s="212" t="s">
        <v>313</v>
      </c>
      <c r="G1533" s="212" t="s">
        <v>884</v>
      </c>
      <c r="H1533" s="212" t="s">
        <v>234</v>
      </c>
      <c r="I1533" s="213">
        <v>-22985.29</v>
      </c>
      <c r="J1533" s="204"/>
      <c r="K1533" s="214" t="s">
        <v>314</v>
      </c>
      <c r="L1533" s="78"/>
      <c r="M1533" s="78"/>
      <c r="N1533" s="78"/>
      <c r="O1533" s="149"/>
    </row>
    <row r="1534" spans="1:15" x14ac:dyDescent="0.35">
      <c r="A1534" s="212" t="s">
        <v>1058</v>
      </c>
      <c r="B1534" s="212" t="s">
        <v>1059</v>
      </c>
      <c r="C1534" s="212" t="s">
        <v>709</v>
      </c>
      <c r="D1534" s="212" t="s">
        <v>710</v>
      </c>
      <c r="E1534" s="212" t="s">
        <v>320</v>
      </c>
      <c r="F1534" s="212" t="s">
        <v>313</v>
      </c>
      <c r="G1534" s="212" t="s">
        <v>900</v>
      </c>
      <c r="H1534" s="212" t="s">
        <v>238</v>
      </c>
      <c r="I1534" s="213">
        <v>-20723.2</v>
      </c>
      <c r="J1534" s="204"/>
      <c r="K1534" s="214" t="s">
        <v>314</v>
      </c>
      <c r="L1534" s="78"/>
      <c r="M1534" s="78"/>
      <c r="N1534" s="78"/>
      <c r="O1534" s="149"/>
    </row>
    <row r="1535" spans="1:15" x14ac:dyDescent="0.35">
      <c r="A1535" s="212" t="s">
        <v>1058</v>
      </c>
      <c r="B1535" s="212" t="s">
        <v>1059</v>
      </c>
      <c r="C1535" s="212" t="s">
        <v>709</v>
      </c>
      <c r="D1535" s="212" t="s">
        <v>710</v>
      </c>
      <c r="E1535" s="212" t="s">
        <v>320</v>
      </c>
      <c r="F1535" s="212" t="s">
        <v>313</v>
      </c>
      <c r="G1535" s="212" t="s">
        <v>662</v>
      </c>
      <c r="H1535" s="212" t="s">
        <v>243</v>
      </c>
      <c r="I1535" s="213">
        <v>-18228.05</v>
      </c>
      <c r="J1535" s="204"/>
      <c r="K1535" s="214" t="s">
        <v>314</v>
      </c>
      <c r="L1535" s="78"/>
      <c r="M1535" s="78"/>
      <c r="N1535" s="78"/>
      <c r="O1535" s="149"/>
    </row>
    <row r="1536" spans="1:15" x14ac:dyDescent="0.35">
      <c r="A1536" s="212" t="s">
        <v>1058</v>
      </c>
      <c r="B1536" s="212" t="s">
        <v>1059</v>
      </c>
      <c r="C1536" s="212" t="s">
        <v>709</v>
      </c>
      <c r="D1536" s="212" t="s">
        <v>710</v>
      </c>
      <c r="E1536" s="212" t="s">
        <v>320</v>
      </c>
      <c r="F1536" s="212" t="s">
        <v>313</v>
      </c>
      <c r="G1536" s="212" t="s">
        <v>924</v>
      </c>
      <c r="H1536" s="212" t="s">
        <v>245</v>
      </c>
      <c r="I1536" s="213">
        <v>-17287.75</v>
      </c>
      <c r="J1536" s="204"/>
      <c r="K1536" s="214" t="s">
        <v>314</v>
      </c>
      <c r="L1536" s="78"/>
      <c r="M1536" s="78"/>
      <c r="N1536" s="78"/>
      <c r="O1536" s="149"/>
    </row>
    <row r="1537" spans="1:15" x14ac:dyDescent="0.35">
      <c r="A1537" s="212" t="s">
        <v>1058</v>
      </c>
      <c r="B1537" s="212" t="s">
        <v>1059</v>
      </c>
      <c r="C1537" s="212" t="s">
        <v>709</v>
      </c>
      <c r="D1537" s="212" t="s">
        <v>710</v>
      </c>
      <c r="E1537" s="212" t="s">
        <v>320</v>
      </c>
      <c r="F1537" s="212" t="s">
        <v>313</v>
      </c>
      <c r="G1537" s="212" t="s">
        <v>925</v>
      </c>
      <c r="H1537" s="212" t="s">
        <v>104</v>
      </c>
      <c r="I1537" s="213">
        <v>-32812.839999999997</v>
      </c>
      <c r="J1537" s="204"/>
      <c r="K1537" s="214" t="s">
        <v>314</v>
      </c>
      <c r="L1537" s="78"/>
      <c r="M1537" s="78"/>
      <c r="N1537" s="78"/>
      <c r="O1537" s="149"/>
    </row>
    <row r="1538" spans="1:15" x14ac:dyDescent="0.35">
      <c r="A1538" s="212" t="s">
        <v>1058</v>
      </c>
      <c r="B1538" s="212" t="s">
        <v>1059</v>
      </c>
      <c r="C1538" s="212" t="s">
        <v>709</v>
      </c>
      <c r="D1538" s="212" t="s">
        <v>710</v>
      </c>
      <c r="E1538" s="212" t="s">
        <v>320</v>
      </c>
      <c r="F1538" s="212" t="s">
        <v>313</v>
      </c>
      <c r="G1538" s="212" t="s">
        <v>906</v>
      </c>
      <c r="H1538" s="212" t="s">
        <v>167</v>
      </c>
      <c r="I1538" s="213">
        <v>-22086.36</v>
      </c>
      <c r="J1538" s="204"/>
      <c r="K1538" s="214" t="s">
        <v>314</v>
      </c>
      <c r="L1538" s="78"/>
      <c r="M1538" s="78"/>
      <c r="N1538" s="78"/>
      <c r="O1538" s="149"/>
    </row>
    <row r="1539" spans="1:15" x14ac:dyDescent="0.35">
      <c r="A1539" s="212" t="s">
        <v>1058</v>
      </c>
      <c r="B1539" s="212" t="s">
        <v>1059</v>
      </c>
      <c r="C1539" s="212" t="s">
        <v>709</v>
      </c>
      <c r="D1539" s="212" t="s">
        <v>710</v>
      </c>
      <c r="E1539" s="212" t="s">
        <v>320</v>
      </c>
      <c r="F1539" s="212" t="s">
        <v>313</v>
      </c>
      <c r="G1539" s="212" t="s">
        <v>901</v>
      </c>
      <c r="H1539" s="212" t="s">
        <v>213</v>
      </c>
      <c r="I1539" s="213">
        <v>-20226.349999999999</v>
      </c>
      <c r="J1539" s="204"/>
      <c r="K1539" s="214" t="s">
        <v>314</v>
      </c>
      <c r="L1539" s="78"/>
      <c r="M1539" s="78"/>
      <c r="N1539" s="78"/>
      <c r="O1539" s="149"/>
    </row>
    <row r="1540" spans="1:15" x14ac:dyDescent="0.35">
      <c r="A1540" s="212" t="s">
        <v>1058</v>
      </c>
      <c r="B1540" s="212" t="s">
        <v>1059</v>
      </c>
      <c r="C1540" s="212" t="s">
        <v>709</v>
      </c>
      <c r="D1540" s="212" t="s">
        <v>710</v>
      </c>
      <c r="E1540" s="212" t="s">
        <v>320</v>
      </c>
      <c r="F1540" s="212" t="s">
        <v>313</v>
      </c>
      <c r="G1540" s="212" t="s">
        <v>926</v>
      </c>
      <c r="H1540" s="212" t="s">
        <v>927</v>
      </c>
      <c r="I1540" s="213">
        <v>-15822</v>
      </c>
      <c r="J1540" s="204"/>
      <c r="K1540" s="214" t="s">
        <v>314</v>
      </c>
      <c r="L1540" s="78"/>
      <c r="M1540" s="78"/>
      <c r="N1540" s="78"/>
      <c r="O1540" s="149"/>
    </row>
    <row r="1541" spans="1:15" x14ac:dyDescent="0.35">
      <c r="A1541" s="212" t="s">
        <v>1058</v>
      </c>
      <c r="B1541" s="212" t="s">
        <v>1059</v>
      </c>
      <c r="C1541" s="212" t="s">
        <v>709</v>
      </c>
      <c r="D1541" s="212" t="s">
        <v>710</v>
      </c>
      <c r="E1541" s="212" t="s">
        <v>320</v>
      </c>
      <c r="F1541" s="212" t="s">
        <v>313</v>
      </c>
      <c r="G1541" s="212" t="s">
        <v>928</v>
      </c>
      <c r="H1541" s="212" t="s">
        <v>929</v>
      </c>
      <c r="I1541" s="213">
        <v>-6253.86</v>
      </c>
      <c r="J1541" s="204"/>
      <c r="K1541" s="214" t="s">
        <v>314</v>
      </c>
      <c r="L1541" s="78"/>
      <c r="M1541" s="78"/>
      <c r="N1541" s="78"/>
      <c r="O1541" s="149"/>
    </row>
    <row r="1542" spans="1:15" x14ac:dyDescent="0.35">
      <c r="A1542" s="212" t="s">
        <v>1058</v>
      </c>
      <c r="B1542" s="212" t="s">
        <v>1059</v>
      </c>
      <c r="C1542" s="212" t="s">
        <v>709</v>
      </c>
      <c r="D1542" s="212" t="s">
        <v>710</v>
      </c>
      <c r="E1542" s="212" t="s">
        <v>320</v>
      </c>
      <c r="F1542" s="212" t="s">
        <v>313</v>
      </c>
      <c r="G1542" s="212" t="s">
        <v>812</v>
      </c>
      <c r="H1542" s="212" t="s">
        <v>813</v>
      </c>
      <c r="I1542" s="213">
        <v>-11836.56</v>
      </c>
      <c r="J1542" s="204"/>
      <c r="K1542" s="214" t="s">
        <v>314</v>
      </c>
      <c r="L1542" s="78"/>
      <c r="M1542" s="78"/>
      <c r="N1542" s="78"/>
      <c r="O1542" s="149"/>
    </row>
    <row r="1543" spans="1:15" x14ac:dyDescent="0.35">
      <c r="A1543" s="212" t="s">
        <v>1058</v>
      </c>
      <c r="B1543" s="212" t="s">
        <v>1059</v>
      </c>
      <c r="C1543" s="212" t="s">
        <v>709</v>
      </c>
      <c r="D1543" s="212" t="s">
        <v>710</v>
      </c>
      <c r="E1543" s="212" t="s">
        <v>320</v>
      </c>
      <c r="F1543" s="212" t="s">
        <v>313</v>
      </c>
      <c r="G1543" s="212" t="s">
        <v>930</v>
      </c>
      <c r="H1543" s="212" t="s">
        <v>200</v>
      </c>
      <c r="I1543" s="213">
        <v>-20355.61</v>
      </c>
      <c r="J1543" s="204"/>
      <c r="K1543" s="214" t="s">
        <v>314</v>
      </c>
      <c r="L1543" s="78"/>
      <c r="M1543" s="78"/>
      <c r="N1543" s="78"/>
      <c r="O1543" s="149"/>
    </row>
    <row r="1544" spans="1:15" x14ac:dyDescent="0.35">
      <c r="A1544" s="212" t="s">
        <v>1058</v>
      </c>
      <c r="B1544" s="212" t="s">
        <v>1059</v>
      </c>
      <c r="C1544" s="212" t="s">
        <v>709</v>
      </c>
      <c r="D1544" s="212" t="s">
        <v>710</v>
      </c>
      <c r="E1544" s="212" t="s">
        <v>320</v>
      </c>
      <c r="F1544" s="212" t="s">
        <v>313</v>
      </c>
      <c r="G1544" s="212" t="s">
        <v>890</v>
      </c>
      <c r="H1544" s="212" t="s">
        <v>191</v>
      </c>
      <c r="I1544" s="213">
        <v>-35691.25</v>
      </c>
      <c r="J1544" s="204"/>
      <c r="K1544" s="214" t="s">
        <v>314</v>
      </c>
      <c r="L1544" s="78"/>
      <c r="M1544" s="78"/>
      <c r="N1544" s="78"/>
      <c r="O1544" s="149"/>
    </row>
    <row r="1545" spans="1:15" x14ac:dyDescent="0.35">
      <c r="A1545" s="212" t="s">
        <v>1058</v>
      </c>
      <c r="B1545" s="212" t="s">
        <v>1059</v>
      </c>
      <c r="C1545" s="212" t="s">
        <v>709</v>
      </c>
      <c r="D1545" s="212" t="s">
        <v>710</v>
      </c>
      <c r="E1545" s="212" t="s">
        <v>320</v>
      </c>
      <c r="F1545" s="212" t="s">
        <v>313</v>
      </c>
      <c r="G1545" s="212" t="s">
        <v>931</v>
      </c>
      <c r="H1545" s="212" t="s">
        <v>197</v>
      </c>
      <c r="I1545" s="213">
        <v>-36526.42</v>
      </c>
      <c r="J1545" s="204"/>
      <c r="K1545" s="214" t="s">
        <v>314</v>
      </c>
      <c r="L1545" s="78"/>
      <c r="M1545" s="78"/>
      <c r="N1545" s="78"/>
      <c r="O1545" s="149"/>
    </row>
    <row r="1546" spans="1:15" x14ac:dyDescent="0.35">
      <c r="A1546" s="212" t="s">
        <v>1058</v>
      </c>
      <c r="B1546" s="212" t="s">
        <v>1059</v>
      </c>
      <c r="C1546" s="212" t="s">
        <v>709</v>
      </c>
      <c r="D1546" s="212" t="s">
        <v>710</v>
      </c>
      <c r="E1546" s="212" t="s">
        <v>320</v>
      </c>
      <c r="F1546" s="212" t="s">
        <v>313</v>
      </c>
      <c r="G1546" s="212" t="s">
        <v>932</v>
      </c>
      <c r="H1546" s="212" t="s">
        <v>202</v>
      </c>
      <c r="I1546" s="213">
        <v>-19646.84</v>
      </c>
      <c r="J1546" s="204"/>
      <c r="K1546" s="214" t="s">
        <v>314</v>
      </c>
      <c r="L1546" s="78"/>
      <c r="M1546" s="78"/>
      <c r="N1546" s="78"/>
      <c r="O1546" s="149"/>
    </row>
    <row r="1547" spans="1:15" x14ac:dyDescent="0.35">
      <c r="A1547" s="212" t="s">
        <v>1058</v>
      </c>
      <c r="B1547" s="212" t="s">
        <v>1059</v>
      </c>
      <c r="C1547" s="212" t="s">
        <v>709</v>
      </c>
      <c r="D1547" s="212" t="s">
        <v>710</v>
      </c>
      <c r="E1547" s="212" t="s">
        <v>320</v>
      </c>
      <c r="F1547" s="212" t="s">
        <v>313</v>
      </c>
      <c r="G1547" s="212" t="s">
        <v>565</v>
      </c>
      <c r="H1547" s="212" t="s">
        <v>204</v>
      </c>
      <c r="I1547" s="213">
        <v>-21593.55</v>
      </c>
      <c r="J1547" s="204"/>
      <c r="K1547" s="214" t="s">
        <v>314</v>
      </c>
      <c r="L1547" s="78"/>
      <c r="M1547" s="78"/>
      <c r="N1547" s="78"/>
      <c r="O1547" s="149"/>
    </row>
    <row r="1548" spans="1:15" x14ac:dyDescent="0.35">
      <c r="A1548" s="212" t="s">
        <v>1058</v>
      </c>
      <c r="B1548" s="212" t="s">
        <v>1059</v>
      </c>
      <c r="C1548" s="212" t="s">
        <v>709</v>
      </c>
      <c r="D1548" s="212" t="s">
        <v>710</v>
      </c>
      <c r="E1548" s="212" t="s">
        <v>320</v>
      </c>
      <c r="F1548" s="212" t="s">
        <v>313</v>
      </c>
      <c r="G1548" s="212" t="s">
        <v>885</v>
      </c>
      <c r="H1548" s="212" t="s">
        <v>886</v>
      </c>
      <c r="I1548" s="213">
        <v>-13720.93</v>
      </c>
      <c r="J1548" s="204"/>
      <c r="K1548" s="214" t="s">
        <v>314</v>
      </c>
      <c r="L1548" s="78"/>
      <c r="M1548" s="78"/>
      <c r="N1548" s="78"/>
      <c r="O1548" s="149"/>
    </row>
    <row r="1549" spans="1:15" x14ac:dyDescent="0.35">
      <c r="A1549" s="212" t="s">
        <v>1058</v>
      </c>
      <c r="B1549" s="212" t="s">
        <v>1059</v>
      </c>
      <c r="C1549" s="212" t="s">
        <v>709</v>
      </c>
      <c r="D1549" s="212" t="s">
        <v>710</v>
      </c>
      <c r="E1549" s="212" t="s">
        <v>320</v>
      </c>
      <c r="F1549" s="212" t="s">
        <v>313</v>
      </c>
      <c r="G1549" s="212" t="s">
        <v>887</v>
      </c>
      <c r="H1549" s="212" t="s">
        <v>91</v>
      </c>
      <c r="I1549" s="213">
        <v>-40166.92</v>
      </c>
      <c r="J1549" s="204"/>
      <c r="K1549" s="214" t="s">
        <v>314</v>
      </c>
      <c r="L1549" s="78"/>
      <c r="M1549" s="78"/>
      <c r="N1549" s="78"/>
      <c r="O1549" s="149"/>
    </row>
    <row r="1550" spans="1:15" x14ac:dyDescent="0.35">
      <c r="A1550" s="212" t="s">
        <v>1058</v>
      </c>
      <c r="B1550" s="212" t="s">
        <v>1059</v>
      </c>
      <c r="C1550" s="212" t="s">
        <v>709</v>
      </c>
      <c r="D1550" s="212" t="s">
        <v>710</v>
      </c>
      <c r="E1550" s="212" t="s">
        <v>320</v>
      </c>
      <c r="F1550" s="212" t="s">
        <v>313</v>
      </c>
      <c r="G1550" s="212" t="s">
        <v>960</v>
      </c>
      <c r="H1550" s="212" t="s">
        <v>94</v>
      </c>
      <c r="I1550" s="213">
        <v>-20400.84</v>
      </c>
      <c r="J1550" s="204"/>
      <c r="K1550" s="214" t="s">
        <v>314</v>
      </c>
      <c r="L1550" s="78"/>
      <c r="M1550" s="78"/>
      <c r="N1550" s="78"/>
      <c r="O1550" s="149"/>
    </row>
    <row r="1551" spans="1:15" x14ac:dyDescent="0.35">
      <c r="A1551" s="212" t="s">
        <v>1058</v>
      </c>
      <c r="B1551" s="212" t="s">
        <v>1059</v>
      </c>
      <c r="C1551" s="212" t="s">
        <v>709</v>
      </c>
      <c r="D1551" s="212" t="s">
        <v>710</v>
      </c>
      <c r="E1551" s="212" t="s">
        <v>320</v>
      </c>
      <c r="F1551" s="212" t="s">
        <v>313</v>
      </c>
      <c r="G1551" s="212" t="s">
        <v>716</v>
      </c>
      <c r="H1551" s="212" t="s">
        <v>123</v>
      </c>
      <c r="I1551" s="213">
        <v>-2731.81</v>
      </c>
      <c r="J1551" s="204"/>
      <c r="K1551" s="214" t="s">
        <v>314</v>
      </c>
      <c r="L1551" s="78"/>
      <c r="M1551" s="78"/>
      <c r="N1551" s="78"/>
      <c r="O1551" s="149"/>
    </row>
    <row r="1552" spans="1:15" x14ac:dyDescent="0.35">
      <c r="A1552" s="212" t="s">
        <v>1058</v>
      </c>
      <c r="B1552" s="212" t="s">
        <v>1059</v>
      </c>
      <c r="C1552" s="212" t="s">
        <v>709</v>
      </c>
      <c r="D1552" s="212" t="s">
        <v>710</v>
      </c>
      <c r="E1552" s="212" t="s">
        <v>320</v>
      </c>
      <c r="F1552" s="212" t="s">
        <v>313</v>
      </c>
      <c r="G1552" s="212" t="s">
        <v>933</v>
      </c>
      <c r="H1552" s="212" t="s">
        <v>206</v>
      </c>
      <c r="I1552" s="213">
        <v>-29748.68</v>
      </c>
      <c r="J1552" s="204"/>
      <c r="K1552" s="214" t="s">
        <v>314</v>
      </c>
      <c r="L1552" s="78"/>
      <c r="M1552" s="78"/>
      <c r="N1552" s="78"/>
      <c r="O1552" s="149"/>
    </row>
    <row r="1553" spans="1:15" x14ac:dyDescent="0.35">
      <c r="A1553" s="212" t="s">
        <v>1058</v>
      </c>
      <c r="B1553" s="212" t="s">
        <v>1059</v>
      </c>
      <c r="C1553" s="212" t="s">
        <v>709</v>
      </c>
      <c r="D1553" s="212" t="s">
        <v>710</v>
      </c>
      <c r="E1553" s="212" t="s">
        <v>320</v>
      </c>
      <c r="F1553" s="212" t="s">
        <v>313</v>
      </c>
      <c r="G1553" s="212" t="s">
        <v>934</v>
      </c>
      <c r="H1553" s="212" t="s">
        <v>132</v>
      </c>
      <c r="I1553" s="213">
        <v>-20856.78</v>
      </c>
      <c r="J1553" s="204"/>
      <c r="K1553" s="214" t="s">
        <v>314</v>
      </c>
      <c r="L1553" s="78"/>
      <c r="M1553" s="78"/>
      <c r="N1553" s="78"/>
      <c r="O1553" s="149"/>
    </row>
    <row r="1554" spans="1:15" x14ac:dyDescent="0.35">
      <c r="A1554" s="212" t="s">
        <v>1058</v>
      </c>
      <c r="B1554" s="212" t="s">
        <v>1059</v>
      </c>
      <c r="C1554" s="212" t="s">
        <v>709</v>
      </c>
      <c r="D1554" s="212" t="s">
        <v>710</v>
      </c>
      <c r="E1554" s="212" t="s">
        <v>320</v>
      </c>
      <c r="F1554" s="212" t="s">
        <v>313</v>
      </c>
      <c r="G1554" s="212" t="s">
        <v>935</v>
      </c>
      <c r="H1554" s="212" t="s">
        <v>211</v>
      </c>
      <c r="I1554" s="213">
        <v>-24922.04</v>
      </c>
      <c r="J1554" s="204"/>
      <c r="K1554" s="214" t="s">
        <v>314</v>
      </c>
      <c r="L1554" s="78"/>
      <c r="M1554" s="78"/>
      <c r="N1554" s="78"/>
      <c r="O1554" s="149"/>
    </row>
    <row r="1555" spans="1:15" x14ac:dyDescent="0.35">
      <c r="A1555" s="212" t="s">
        <v>1058</v>
      </c>
      <c r="B1555" s="212" t="s">
        <v>1059</v>
      </c>
      <c r="C1555" s="212" t="s">
        <v>709</v>
      </c>
      <c r="D1555" s="212" t="s">
        <v>710</v>
      </c>
      <c r="E1555" s="212" t="s">
        <v>320</v>
      </c>
      <c r="F1555" s="212" t="s">
        <v>313</v>
      </c>
      <c r="G1555" s="212" t="s">
        <v>936</v>
      </c>
      <c r="H1555" s="212" t="s">
        <v>129</v>
      </c>
      <c r="I1555" s="213">
        <v>-35080.15</v>
      </c>
      <c r="J1555" s="204"/>
      <c r="K1555" s="214" t="s">
        <v>314</v>
      </c>
      <c r="L1555" s="78"/>
      <c r="M1555" s="78"/>
      <c r="N1555" s="78"/>
      <c r="O1555" s="149"/>
    </row>
    <row r="1556" spans="1:15" x14ac:dyDescent="0.35">
      <c r="A1556" s="212" t="s">
        <v>1058</v>
      </c>
      <c r="B1556" s="212" t="s">
        <v>1059</v>
      </c>
      <c r="C1556" s="212" t="s">
        <v>709</v>
      </c>
      <c r="D1556" s="212" t="s">
        <v>710</v>
      </c>
      <c r="E1556" s="212" t="s">
        <v>320</v>
      </c>
      <c r="F1556" s="212" t="s">
        <v>313</v>
      </c>
      <c r="G1556" s="212" t="s">
        <v>888</v>
      </c>
      <c r="H1556" s="212" t="s">
        <v>208</v>
      </c>
      <c r="I1556" s="213">
        <v>-24680.23</v>
      </c>
      <c r="J1556" s="204"/>
      <c r="K1556" s="214" t="s">
        <v>314</v>
      </c>
      <c r="L1556" s="78"/>
      <c r="M1556" s="78"/>
      <c r="N1556" s="78"/>
      <c r="O1556" s="149"/>
    </row>
    <row r="1557" spans="1:15" x14ac:dyDescent="0.35">
      <c r="A1557" s="212" t="s">
        <v>1058</v>
      </c>
      <c r="B1557" s="212" t="s">
        <v>1059</v>
      </c>
      <c r="C1557" s="212" t="s">
        <v>709</v>
      </c>
      <c r="D1557" s="212" t="s">
        <v>710</v>
      </c>
      <c r="E1557" s="212" t="s">
        <v>320</v>
      </c>
      <c r="F1557" s="212" t="s">
        <v>313</v>
      </c>
      <c r="G1557" s="212" t="s">
        <v>961</v>
      </c>
      <c r="H1557" s="212" t="s">
        <v>107</v>
      </c>
      <c r="I1557" s="213">
        <v>-23981.73</v>
      </c>
      <c r="J1557" s="204"/>
      <c r="K1557" s="214" t="s">
        <v>314</v>
      </c>
      <c r="L1557" s="78"/>
      <c r="M1557" s="78"/>
      <c r="N1557" s="78"/>
      <c r="O1557" s="149"/>
    </row>
    <row r="1558" spans="1:15" x14ac:dyDescent="0.35">
      <c r="A1558" s="212" t="s">
        <v>1058</v>
      </c>
      <c r="B1558" s="212" t="s">
        <v>1059</v>
      </c>
      <c r="C1558" s="212" t="s">
        <v>709</v>
      </c>
      <c r="D1558" s="212" t="s">
        <v>710</v>
      </c>
      <c r="E1558" s="212" t="s">
        <v>320</v>
      </c>
      <c r="F1558" s="212" t="s">
        <v>313</v>
      </c>
      <c r="G1558" s="212" t="s">
        <v>891</v>
      </c>
      <c r="H1558" s="212" t="s">
        <v>194</v>
      </c>
      <c r="I1558" s="213">
        <v>-12523.94</v>
      </c>
      <c r="J1558" s="204"/>
      <c r="K1558" s="214" t="s">
        <v>314</v>
      </c>
      <c r="L1558" s="78"/>
      <c r="M1558" s="78"/>
      <c r="N1558" s="78"/>
      <c r="O1558" s="149"/>
    </row>
    <row r="1559" spans="1:15" x14ac:dyDescent="0.35">
      <c r="A1559" s="212" t="s">
        <v>1058</v>
      </c>
      <c r="B1559" s="212" t="s">
        <v>1059</v>
      </c>
      <c r="C1559" s="212" t="s">
        <v>709</v>
      </c>
      <c r="D1559" s="212" t="s">
        <v>710</v>
      </c>
      <c r="E1559" s="212" t="s">
        <v>320</v>
      </c>
      <c r="F1559" s="212" t="s">
        <v>313</v>
      </c>
      <c r="G1559" s="212" t="s">
        <v>937</v>
      </c>
      <c r="H1559" s="212" t="s">
        <v>247</v>
      </c>
      <c r="I1559" s="213">
        <v>-31242.92</v>
      </c>
      <c r="J1559" s="204"/>
      <c r="K1559" s="214" t="s">
        <v>314</v>
      </c>
      <c r="L1559" s="78"/>
      <c r="M1559" s="78"/>
      <c r="N1559" s="78"/>
      <c r="O1559" s="149"/>
    </row>
    <row r="1560" spans="1:15" x14ac:dyDescent="0.35">
      <c r="A1560" s="212" t="s">
        <v>1058</v>
      </c>
      <c r="B1560" s="212" t="s">
        <v>1059</v>
      </c>
      <c r="C1560" s="212" t="s">
        <v>709</v>
      </c>
      <c r="D1560" s="212" t="s">
        <v>710</v>
      </c>
      <c r="E1560" s="212" t="s">
        <v>320</v>
      </c>
      <c r="F1560" s="212" t="s">
        <v>313</v>
      </c>
      <c r="G1560" s="212" t="s">
        <v>889</v>
      </c>
      <c r="H1560" s="212" t="s">
        <v>236</v>
      </c>
      <c r="I1560" s="213">
        <v>-31526.76</v>
      </c>
      <c r="J1560" s="204"/>
      <c r="K1560" s="214" t="s">
        <v>314</v>
      </c>
      <c r="L1560" s="78"/>
      <c r="M1560" s="78"/>
      <c r="N1560" s="78"/>
      <c r="O1560" s="149"/>
    </row>
    <row r="1561" spans="1:15" x14ac:dyDescent="0.35">
      <c r="A1561" s="212" t="s">
        <v>1058</v>
      </c>
      <c r="B1561" s="212" t="s">
        <v>1059</v>
      </c>
      <c r="C1561" s="212" t="s">
        <v>709</v>
      </c>
      <c r="D1561" s="212" t="s">
        <v>710</v>
      </c>
      <c r="E1561" s="212" t="s">
        <v>320</v>
      </c>
      <c r="F1561" s="212" t="s">
        <v>313</v>
      </c>
      <c r="G1561" s="212" t="s">
        <v>938</v>
      </c>
      <c r="H1561" s="212" t="s">
        <v>939</v>
      </c>
      <c r="I1561" s="213">
        <v>-33353.69</v>
      </c>
      <c r="J1561" s="204"/>
      <c r="K1561" s="214" t="s">
        <v>314</v>
      </c>
      <c r="L1561" s="78"/>
      <c r="M1561" s="78"/>
      <c r="N1561" s="78"/>
      <c r="O1561" s="149"/>
    </row>
    <row r="1562" spans="1:15" x14ac:dyDescent="0.35">
      <c r="A1562" s="212" t="s">
        <v>1058</v>
      </c>
      <c r="B1562" s="212" t="s">
        <v>1059</v>
      </c>
      <c r="C1562" s="212" t="s">
        <v>709</v>
      </c>
      <c r="D1562" s="212" t="s">
        <v>710</v>
      </c>
      <c r="E1562" s="212" t="s">
        <v>320</v>
      </c>
      <c r="F1562" s="212" t="s">
        <v>313</v>
      </c>
      <c r="G1562" s="212" t="s">
        <v>554</v>
      </c>
      <c r="H1562" s="212" t="s">
        <v>249</v>
      </c>
      <c r="I1562" s="213">
        <v>-33134.44</v>
      </c>
      <c r="J1562" s="204"/>
      <c r="K1562" s="214" t="s">
        <v>314</v>
      </c>
      <c r="L1562" s="78"/>
      <c r="M1562" s="78"/>
      <c r="N1562" s="78"/>
      <c r="O1562" s="149"/>
    </row>
    <row r="1563" spans="1:15" x14ac:dyDescent="0.35">
      <c r="A1563" s="212" t="s">
        <v>1058</v>
      </c>
      <c r="B1563" s="212" t="s">
        <v>1059</v>
      </c>
      <c r="C1563" s="212" t="s">
        <v>709</v>
      </c>
      <c r="D1563" s="212" t="s">
        <v>710</v>
      </c>
      <c r="E1563" s="212" t="s">
        <v>320</v>
      </c>
      <c r="F1563" s="212" t="s">
        <v>313</v>
      </c>
      <c r="G1563" s="212" t="s">
        <v>940</v>
      </c>
      <c r="H1563" s="212" t="s">
        <v>84</v>
      </c>
      <c r="I1563" s="213">
        <v>-23065.95</v>
      </c>
      <c r="J1563" s="204"/>
      <c r="K1563" s="214" t="s">
        <v>314</v>
      </c>
      <c r="L1563" s="78"/>
      <c r="M1563" s="78"/>
      <c r="N1563" s="78"/>
      <c r="O1563" s="149"/>
    </row>
    <row r="1564" spans="1:15" x14ac:dyDescent="0.35">
      <c r="A1564" s="212" t="s">
        <v>1062</v>
      </c>
      <c r="B1564" s="212" t="s">
        <v>1063</v>
      </c>
      <c r="C1564" s="212" t="s">
        <v>709</v>
      </c>
      <c r="D1564" s="212" t="s">
        <v>710</v>
      </c>
      <c r="E1564" s="212" t="s">
        <v>1060</v>
      </c>
      <c r="F1564" s="212" t="s">
        <v>1061</v>
      </c>
      <c r="G1564" s="212" t="s">
        <v>947</v>
      </c>
      <c r="H1564" s="212" t="s">
        <v>161</v>
      </c>
      <c r="I1564" s="213">
        <v>75278.75</v>
      </c>
      <c r="J1564" s="204"/>
      <c r="K1564" s="214" t="s">
        <v>292</v>
      </c>
      <c r="L1564" s="78"/>
      <c r="M1564" s="78"/>
      <c r="N1564" s="78"/>
      <c r="O1564" s="149"/>
    </row>
    <row r="1565" spans="1:15" x14ac:dyDescent="0.35">
      <c r="A1565" s="212" t="s">
        <v>1062</v>
      </c>
      <c r="B1565" s="212" t="s">
        <v>1063</v>
      </c>
      <c r="C1565" s="212" t="s">
        <v>709</v>
      </c>
      <c r="D1565" s="212" t="s">
        <v>710</v>
      </c>
      <c r="E1565" s="212" t="s">
        <v>1060</v>
      </c>
      <c r="F1565" s="212" t="s">
        <v>1061</v>
      </c>
      <c r="G1565" s="212" t="s">
        <v>907</v>
      </c>
      <c r="H1565" s="212" t="s">
        <v>158</v>
      </c>
      <c r="I1565" s="213">
        <v>63225.69</v>
      </c>
      <c r="J1565" s="204"/>
      <c r="K1565" s="214" t="s">
        <v>292</v>
      </c>
      <c r="L1565" s="78"/>
      <c r="M1565" s="78"/>
      <c r="N1565" s="78"/>
      <c r="O1565" s="149"/>
    </row>
    <row r="1566" spans="1:15" x14ac:dyDescent="0.35">
      <c r="A1566" s="212" t="s">
        <v>1062</v>
      </c>
      <c r="B1566" s="212" t="s">
        <v>1063</v>
      </c>
      <c r="C1566" s="212" t="s">
        <v>709</v>
      </c>
      <c r="D1566" s="212" t="s">
        <v>710</v>
      </c>
      <c r="E1566" s="212" t="s">
        <v>1060</v>
      </c>
      <c r="F1566" s="212" t="s">
        <v>1061</v>
      </c>
      <c r="G1566" s="212" t="s">
        <v>908</v>
      </c>
      <c r="H1566" s="212" t="s">
        <v>164</v>
      </c>
      <c r="I1566" s="213">
        <v>92689.02</v>
      </c>
      <c r="J1566" s="204"/>
      <c r="K1566" s="214" t="s">
        <v>292</v>
      </c>
      <c r="L1566" s="78"/>
      <c r="M1566" s="78"/>
      <c r="N1566" s="78"/>
      <c r="O1566" s="149"/>
    </row>
    <row r="1567" spans="1:15" x14ac:dyDescent="0.35">
      <c r="A1567" s="212" t="s">
        <v>1062</v>
      </c>
      <c r="B1567" s="212" t="s">
        <v>1063</v>
      </c>
      <c r="C1567" s="212" t="s">
        <v>709</v>
      </c>
      <c r="D1567" s="212" t="s">
        <v>710</v>
      </c>
      <c r="E1567" s="212" t="s">
        <v>1060</v>
      </c>
      <c r="F1567" s="212" t="s">
        <v>1061</v>
      </c>
      <c r="G1567" s="212" t="s">
        <v>909</v>
      </c>
      <c r="H1567" s="212" t="s">
        <v>910</v>
      </c>
      <c r="I1567" s="213">
        <v>41088.01</v>
      </c>
      <c r="J1567" s="204"/>
      <c r="K1567" s="214" t="s">
        <v>292</v>
      </c>
      <c r="L1567" s="78"/>
      <c r="M1567" s="78"/>
      <c r="N1567" s="78"/>
      <c r="O1567" s="149"/>
    </row>
    <row r="1568" spans="1:15" x14ac:dyDescent="0.35">
      <c r="A1568" s="212" t="s">
        <v>1062</v>
      </c>
      <c r="B1568" s="212" t="s">
        <v>1063</v>
      </c>
      <c r="C1568" s="212" t="s">
        <v>709</v>
      </c>
      <c r="D1568" s="212" t="s">
        <v>710</v>
      </c>
      <c r="E1568" s="212" t="s">
        <v>1060</v>
      </c>
      <c r="F1568" s="212" t="s">
        <v>1061</v>
      </c>
      <c r="G1568" s="212" t="s">
        <v>911</v>
      </c>
      <c r="H1568" s="212" t="s">
        <v>912</v>
      </c>
      <c r="I1568" s="213">
        <v>55442.62</v>
      </c>
      <c r="J1568" s="204"/>
      <c r="K1568" s="214" t="s">
        <v>292</v>
      </c>
      <c r="L1568" s="78"/>
      <c r="M1568" s="78"/>
      <c r="N1568" s="78"/>
      <c r="O1568" s="149"/>
    </row>
    <row r="1569" spans="1:15" x14ac:dyDescent="0.35">
      <c r="A1569" s="212" t="s">
        <v>1062</v>
      </c>
      <c r="B1569" s="212" t="s">
        <v>1063</v>
      </c>
      <c r="C1569" s="212" t="s">
        <v>709</v>
      </c>
      <c r="D1569" s="212" t="s">
        <v>710</v>
      </c>
      <c r="E1569" s="212" t="s">
        <v>1060</v>
      </c>
      <c r="F1569" s="212" t="s">
        <v>1061</v>
      </c>
      <c r="G1569" s="212" t="s">
        <v>913</v>
      </c>
      <c r="H1569" s="212" t="s">
        <v>914</v>
      </c>
      <c r="I1569" s="213">
        <v>38435.18</v>
      </c>
      <c r="J1569" s="204"/>
      <c r="K1569" s="214" t="s">
        <v>292</v>
      </c>
      <c r="L1569" s="78"/>
      <c r="M1569" s="78"/>
      <c r="N1569" s="78"/>
      <c r="O1569" s="149"/>
    </row>
    <row r="1570" spans="1:15" x14ac:dyDescent="0.35">
      <c r="A1570" s="212" t="s">
        <v>1062</v>
      </c>
      <c r="B1570" s="212" t="s">
        <v>1063</v>
      </c>
      <c r="C1570" s="212" t="s">
        <v>709</v>
      </c>
      <c r="D1570" s="212" t="s">
        <v>710</v>
      </c>
      <c r="E1570" s="212" t="s">
        <v>1060</v>
      </c>
      <c r="F1570" s="212" t="s">
        <v>1061</v>
      </c>
      <c r="G1570" s="212" t="s">
        <v>915</v>
      </c>
      <c r="H1570" s="212" t="s">
        <v>916</v>
      </c>
      <c r="I1570" s="213">
        <v>42883.7</v>
      </c>
      <c r="J1570" s="204"/>
      <c r="K1570" s="214" t="s">
        <v>292</v>
      </c>
      <c r="L1570" s="78"/>
      <c r="M1570" s="78"/>
      <c r="N1570" s="78"/>
      <c r="O1570" s="149"/>
    </row>
    <row r="1571" spans="1:15" x14ac:dyDescent="0.35">
      <c r="A1571" s="212" t="s">
        <v>1062</v>
      </c>
      <c r="B1571" s="212" t="s">
        <v>1063</v>
      </c>
      <c r="C1571" s="212" t="s">
        <v>709</v>
      </c>
      <c r="D1571" s="212" t="s">
        <v>710</v>
      </c>
      <c r="E1571" s="212" t="s">
        <v>1060</v>
      </c>
      <c r="F1571" s="212" t="s">
        <v>1061</v>
      </c>
      <c r="G1571" s="212" t="s">
        <v>878</v>
      </c>
      <c r="H1571" s="212" t="s">
        <v>879</v>
      </c>
      <c r="I1571" s="213">
        <v>63065.42</v>
      </c>
      <c r="J1571" s="204"/>
      <c r="K1571" s="214" t="s">
        <v>292</v>
      </c>
      <c r="L1571" s="78"/>
      <c r="M1571" s="78"/>
      <c r="N1571" s="78"/>
      <c r="O1571" s="149"/>
    </row>
    <row r="1572" spans="1:15" x14ac:dyDescent="0.35">
      <c r="A1572" s="212" t="s">
        <v>1062</v>
      </c>
      <c r="B1572" s="212" t="s">
        <v>1063</v>
      </c>
      <c r="C1572" s="212" t="s">
        <v>709</v>
      </c>
      <c r="D1572" s="212" t="s">
        <v>710</v>
      </c>
      <c r="E1572" s="212" t="s">
        <v>1060</v>
      </c>
      <c r="F1572" s="212" t="s">
        <v>1061</v>
      </c>
      <c r="G1572" s="212" t="s">
        <v>917</v>
      </c>
      <c r="H1572" s="212" t="s">
        <v>918</v>
      </c>
      <c r="I1572" s="213">
        <v>51851.9</v>
      </c>
      <c r="J1572" s="204"/>
      <c r="K1572" s="214" t="s">
        <v>292</v>
      </c>
      <c r="L1572" s="78"/>
      <c r="M1572" s="78"/>
      <c r="N1572" s="78"/>
      <c r="O1572" s="149"/>
    </row>
    <row r="1573" spans="1:15" x14ac:dyDescent="0.35">
      <c r="A1573" s="212" t="s">
        <v>1062</v>
      </c>
      <c r="B1573" s="212" t="s">
        <v>1063</v>
      </c>
      <c r="C1573" s="212" t="s">
        <v>709</v>
      </c>
      <c r="D1573" s="212" t="s">
        <v>710</v>
      </c>
      <c r="E1573" s="212" t="s">
        <v>1060</v>
      </c>
      <c r="F1573" s="212" t="s">
        <v>1061</v>
      </c>
      <c r="G1573" s="212" t="s">
        <v>919</v>
      </c>
      <c r="H1573" s="212" t="s">
        <v>180</v>
      </c>
      <c r="I1573" s="213">
        <v>69023.39</v>
      </c>
      <c r="J1573" s="204"/>
      <c r="K1573" s="214" t="s">
        <v>292</v>
      </c>
      <c r="L1573" s="78"/>
      <c r="M1573" s="78"/>
      <c r="N1573" s="78"/>
      <c r="O1573" s="149"/>
    </row>
    <row r="1574" spans="1:15" x14ac:dyDescent="0.35">
      <c r="A1574" s="212" t="s">
        <v>1062</v>
      </c>
      <c r="B1574" s="212" t="s">
        <v>1063</v>
      </c>
      <c r="C1574" s="212" t="s">
        <v>709</v>
      </c>
      <c r="D1574" s="212" t="s">
        <v>710</v>
      </c>
      <c r="E1574" s="212" t="s">
        <v>1060</v>
      </c>
      <c r="F1574" s="212" t="s">
        <v>1061</v>
      </c>
      <c r="G1574" s="212" t="s">
        <v>920</v>
      </c>
      <c r="H1574" s="212" t="s">
        <v>178</v>
      </c>
      <c r="I1574" s="213">
        <v>64109.57</v>
      </c>
      <c r="J1574" s="204"/>
      <c r="K1574" s="214" t="s">
        <v>292</v>
      </c>
      <c r="L1574" s="78"/>
      <c r="M1574" s="78"/>
      <c r="N1574" s="78"/>
      <c r="O1574" s="149"/>
    </row>
    <row r="1575" spans="1:15" x14ac:dyDescent="0.35">
      <c r="A1575" s="212" t="s">
        <v>1062</v>
      </c>
      <c r="B1575" s="212" t="s">
        <v>1063</v>
      </c>
      <c r="C1575" s="212" t="s">
        <v>709</v>
      </c>
      <c r="D1575" s="212" t="s">
        <v>710</v>
      </c>
      <c r="E1575" s="212" t="s">
        <v>1060</v>
      </c>
      <c r="F1575" s="212" t="s">
        <v>1061</v>
      </c>
      <c r="G1575" s="212" t="s">
        <v>880</v>
      </c>
      <c r="H1575" s="212" t="s">
        <v>136</v>
      </c>
      <c r="I1575" s="213">
        <v>77167.14</v>
      </c>
      <c r="J1575" s="204"/>
      <c r="K1575" s="214" t="s">
        <v>292</v>
      </c>
      <c r="L1575" s="78"/>
      <c r="M1575" s="78"/>
      <c r="N1575" s="78"/>
      <c r="O1575" s="149"/>
    </row>
    <row r="1576" spans="1:15" x14ac:dyDescent="0.35">
      <c r="A1576" s="212" t="s">
        <v>1062</v>
      </c>
      <c r="B1576" s="212" t="s">
        <v>1063</v>
      </c>
      <c r="C1576" s="212" t="s">
        <v>709</v>
      </c>
      <c r="D1576" s="212" t="s">
        <v>710</v>
      </c>
      <c r="E1576" s="212" t="s">
        <v>1060</v>
      </c>
      <c r="F1576" s="212" t="s">
        <v>1061</v>
      </c>
      <c r="G1576" s="212" t="s">
        <v>881</v>
      </c>
      <c r="H1576" s="212" t="s">
        <v>182</v>
      </c>
      <c r="I1576" s="213">
        <v>68544.58</v>
      </c>
      <c r="J1576" s="204"/>
      <c r="K1576" s="214" t="s">
        <v>292</v>
      </c>
      <c r="L1576" s="78"/>
      <c r="M1576" s="78"/>
      <c r="N1576" s="78"/>
      <c r="O1576" s="149"/>
    </row>
    <row r="1577" spans="1:15" x14ac:dyDescent="0.35">
      <c r="A1577" s="212" t="s">
        <v>1062</v>
      </c>
      <c r="B1577" s="212" t="s">
        <v>1063</v>
      </c>
      <c r="C1577" s="212" t="s">
        <v>709</v>
      </c>
      <c r="D1577" s="212" t="s">
        <v>710</v>
      </c>
      <c r="E1577" s="212" t="s">
        <v>1060</v>
      </c>
      <c r="F1577" s="212" t="s">
        <v>1061</v>
      </c>
      <c r="G1577" s="212" t="s">
        <v>921</v>
      </c>
      <c r="H1577" s="212" t="s">
        <v>184</v>
      </c>
      <c r="I1577" s="213">
        <v>84245.36</v>
      </c>
      <c r="J1577" s="204"/>
      <c r="K1577" s="214" t="s">
        <v>292</v>
      </c>
      <c r="L1577" s="78"/>
      <c r="M1577" s="78"/>
      <c r="N1577" s="78"/>
      <c r="O1577" s="149"/>
    </row>
    <row r="1578" spans="1:15" x14ac:dyDescent="0.35">
      <c r="A1578" s="212" t="s">
        <v>1062</v>
      </c>
      <c r="B1578" s="212" t="s">
        <v>1063</v>
      </c>
      <c r="C1578" s="212" t="s">
        <v>709</v>
      </c>
      <c r="D1578" s="212" t="s">
        <v>710</v>
      </c>
      <c r="E1578" s="212" t="s">
        <v>1060</v>
      </c>
      <c r="F1578" s="212" t="s">
        <v>1061</v>
      </c>
      <c r="G1578" s="212" t="s">
        <v>882</v>
      </c>
      <c r="H1578" s="212" t="s">
        <v>186</v>
      </c>
      <c r="I1578" s="213">
        <v>75377.850000000006</v>
      </c>
      <c r="J1578" s="204"/>
      <c r="K1578" s="214" t="s">
        <v>292</v>
      </c>
      <c r="L1578" s="78"/>
      <c r="M1578" s="78"/>
      <c r="N1578" s="78"/>
      <c r="O1578" s="149"/>
    </row>
    <row r="1579" spans="1:15" x14ac:dyDescent="0.35">
      <c r="A1579" s="212" t="s">
        <v>1062</v>
      </c>
      <c r="B1579" s="212" t="s">
        <v>1063</v>
      </c>
      <c r="C1579" s="212" t="s">
        <v>709</v>
      </c>
      <c r="D1579" s="212" t="s">
        <v>710</v>
      </c>
      <c r="E1579" s="212" t="s">
        <v>1060</v>
      </c>
      <c r="F1579" s="212" t="s">
        <v>1061</v>
      </c>
      <c r="G1579" s="212" t="s">
        <v>883</v>
      </c>
      <c r="H1579" s="212" t="s">
        <v>134</v>
      </c>
      <c r="I1579" s="213">
        <v>46858.05</v>
      </c>
      <c r="J1579" s="204"/>
      <c r="K1579" s="214" t="s">
        <v>292</v>
      </c>
      <c r="L1579" s="78"/>
      <c r="M1579" s="78"/>
      <c r="N1579" s="78"/>
      <c r="O1579" s="149"/>
    </row>
    <row r="1580" spans="1:15" x14ac:dyDescent="0.35">
      <c r="A1580" s="212" t="s">
        <v>1062</v>
      </c>
      <c r="B1580" s="212" t="s">
        <v>1063</v>
      </c>
      <c r="C1580" s="212" t="s">
        <v>709</v>
      </c>
      <c r="D1580" s="212" t="s">
        <v>710</v>
      </c>
      <c r="E1580" s="212" t="s">
        <v>1060</v>
      </c>
      <c r="F1580" s="212" t="s">
        <v>1061</v>
      </c>
      <c r="G1580" s="212" t="s">
        <v>922</v>
      </c>
      <c r="H1580" s="212" t="s">
        <v>923</v>
      </c>
      <c r="I1580" s="213">
        <v>10593.19</v>
      </c>
      <c r="J1580" s="204"/>
      <c r="K1580" s="214" t="s">
        <v>292</v>
      </c>
      <c r="L1580" s="78"/>
      <c r="M1580" s="78"/>
      <c r="N1580" s="78"/>
      <c r="O1580" s="149"/>
    </row>
    <row r="1581" spans="1:15" x14ac:dyDescent="0.35">
      <c r="A1581" s="212" t="s">
        <v>1062</v>
      </c>
      <c r="B1581" s="212" t="s">
        <v>1063</v>
      </c>
      <c r="C1581" s="212" t="s">
        <v>709</v>
      </c>
      <c r="D1581" s="212" t="s">
        <v>710</v>
      </c>
      <c r="E1581" s="212" t="s">
        <v>1060</v>
      </c>
      <c r="F1581" s="212" t="s">
        <v>1061</v>
      </c>
      <c r="G1581" s="212" t="s">
        <v>884</v>
      </c>
      <c r="H1581" s="212" t="s">
        <v>234</v>
      </c>
      <c r="I1581" s="213">
        <v>26155.119999999999</v>
      </c>
      <c r="J1581" s="204"/>
      <c r="K1581" s="214" t="s">
        <v>292</v>
      </c>
      <c r="L1581" s="78"/>
      <c r="M1581" s="78"/>
      <c r="N1581" s="78"/>
      <c r="O1581" s="149"/>
    </row>
    <row r="1582" spans="1:15" x14ac:dyDescent="0.35">
      <c r="A1582" s="212" t="s">
        <v>1062</v>
      </c>
      <c r="B1582" s="212" t="s">
        <v>1063</v>
      </c>
      <c r="C1582" s="212" t="s">
        <v>709</v>
      </c>
      <c r="D1582" s="212" t="s">
        <v>710</v>
      </c>
      <c r="E1582" s="212" t="s">
        <v>1060</v>
      </c>
      <c r="F1582" s="212" t="s">
        <v>1061</v>
      </c>
      <c r="G1582" s="212" t="s">
        <v>900</v>
      </c>
      <c r="H1582" s="212" t="s">
        <v>238</v>
      </c>
      <c r="I1582" s="213">
        <v>69225.38</v>
      </c>
      <c r="J1582" s="204"/>
      <c r="K1582" s="214" t="s">
        <v>292</v>
      </c>
      <c r="L1582" s="78"/>
      <c r="M1582" s="78"/>
      <c r="N1582" s="78"/>
      <c r="O1582" s="149"/>
    </row>
    <row r="1583" spans="1:15" x14ac:dyDescent="0.35">
      <c r="A1583" s="212" t="s">
        <v>1062</v>
      </c>
      <c r="B1583" s="212" t="s">
        <v>1063</v>
      </c>
      <c r="C1583" s="212" t="s">
        <v>709</v>
      </c>
      <c r="D1583" s="212" t="s">
        <v>710</v>
      </c>
      <c r="E1583" s="212" t="s">
        <v>1060</v>
      </c>
      <c r="F1583" s="212" t="s">
        <v>1061</v>
      </c>
      <c r="G1583" s="212" t="s">
        <v>662</v>
      </c>
      <c r="H1583" s="212" t="s">
        <v>243</v>
      </c>
      <c r="I1583" s="213">
        <v>55898.1</v>
      </c>
      <c r="J1583" s="204"/>
      <c r="K1583" s="214" t="s">
        <v>292</v>
      </c>
      <c r="L1583" s="78"/>
      <c r="M1583" s="78"/>
      <c r="N1583" s="78"/>
      <c r="O1583" s="149"/>
    </row>
    <row r="1584" spans="1:15" x14ac:dyDescent="0.35">
      <c r="A1584" s="212" t="s">
        <v>1062</v>
      </c>
      <c r="B1584" s="212" t="s">
        <v>1063</v>
      </c>
      <c r="C1584" s="212" t="s">
        <v>709</v>
      </c>
      <c r="D1584" s="212" t="s">
        <v>710</v>
      </c>
      <c r="E1584" s="212" t="s">
        <v>1060</v>
      </c>
      <c r="F1584" s="212" t="s">
        <v>1061</v>
      </c>
      <c r="G1584" s="212" t="s">
        <v>924</v>
      </c>
      <c r="H1584" s="212" t="s">
        <v>245</v>
      </c>
      <c r="I1584" s="213">
        <v>93186.99</v>
      </c>
      <c r="J1584" s="204"/>
      <c r="K1584" s="214" t="s">
        <v>292</v>
      </c>
      <c r="L1584" s="78"/>
      <c r="M1584" s="78"/>
      <c r="N1584" s="78"/>
      <c r="O1584" s="149"/>
    </row>
    <row r="1585" spans="1:15" x14ac:dyDescent="0.35">
      <c r="A1585" s="212" t="s">
        <v>1062</v>
      </c>
      <c r="B1585" s="212" t="s">
        <v>1063</v>
      </c>
      <c r="C1585" s="212" t="s">
        <v>709</v>
      </c>
      <c r="D1585" s="212" t="s">
        <v>710</v>
      </c>
      <c r="E1585" s="212" t="s">
        <v>1060</v>
      </c>
      <c r="F1585" s="212" t="s">
        <v>1061</v>
      </c>
      <c r="G1585" s="212" t="s">
        <v>925</v>
      </c>
      <c r="H1585" s="212" t="s">
        <v>104</v>
      </c>
      <c r="I1585" s="213">
        <v>98401.73</v>
      </c>
      <c r="J1585" s="204"/>
      <c r="K1585" s="214" t="s">
        <v>292</v>
      </c>
      <c r="L1585" s="78"/>
      <c r="M1585" s="78"/>
      <c r="N1585" s="78"/>
      <c r="O1585" s="149"/>
    </row>
    <row r="1586" spans="1:15" x14ac:dyDescent="0.35">
      <c r="A1586" s="212" t="s">
        <v>1062</v>
      </c>
      <c r="B1586" s="212" t="s">
        <v>1063</v>
      </c>
      <c r="C1586" s="212" t="s">
        <v>709</v>
      </c>
      <c r="D1586" s="212" t="s">
        <v>710</v>
      </c>
      <c r="E1586" s="212" t="s">
        <v>1060</v>
      </c>
      <c r="F1586" s="212" t="s">
        <v>1061</v>
      </c>
      <c r="G1586" s="212" t="s">
        <v>906</v>
      </c>
      <c r="H1586" s="212" t="s">
        <v>167</v>
      </c>
      <c r="I1586" s="213">
        <v>64964.79</v>
      </c>
      <c r="J1586" s="204"/>
      <c r="K1586" s="214" t="s">
        <v>292</v>
      </c>
      <c r="L1586" s="78"/>
      <c r="M1586" s="78"/>
      <c r="N1586" s="78"/>
      <c r="O1586" s="149"/>
    </row>
    <row r="1587" spans="1:15" x14ac:dyDescent="0.35">
      <c r="A1587" s="212" t="s">
        <v>1062</v>
      </c>
      <c r="B1587" s="212" t="s">
        <v>1063</v>
      </c>
      <c r="C1587" s="212" t="s">
        <v>709</v>
      </c>
      <c r="D1587" s="212" t="s">
        <v>710</v>
      </c>
      <c r="E1587" s="212" t="s">
        <v>1060</v>
      </c>
      <c r="F1587" s="212" t="s">
        <v>1061</v>
      </c>
      <c r="G1587" s="212" t="s">
        <v>901</v>
      </c>
      <c r="H1587" s="212" t="s">
        <v>213</v>
      </c>
      <c r="I1587" s="213">
        <v>63306.31</v>
      </c>
      <c r="J1587" s="204"/>
      <c r="K1587" s="214" t="s">
        <v>292</v>
      </c>
      <c r="L1587" s="78"/>
      <c r="M1587" s="78"/>
      <c r="N1587" s="78"/>
      <c r="O1587" s="149"/>
    </row>
    <row r="1588" spans="1:15" x14ac:dyDescent="0.35">
      <c r="A1588" s="212" t="s">
        <v>1062</v>
      </c>
      <c r="B1588" s="212" t="s">
        <v>1063</v>
      </c>
      <c r="C1588" s="212" t="s">
        <v>709</v>
      </c>
      <c r="D1588" s="212" t="s">
        <v>710</v>
      </c>
      <c r="E1588" s="212" t="s">
        <v>1060</v>
      </c>
      <c r="F1588" s="212" t="s">
        <v>1061</v>
      </c>
      <c r="G1588" s="212" t="s">
        <v>926</v>
      </c>
      <c r="H1588" s="212" t="s">
        <v>927</v>
      </c>
      <c r="I1588" s="213">
        <v>37092.14</v>
      </c>
      <c r="J1588" s="204"/>
      <c r="K1588" s="214" t="s">
        <v>292</v>
      </c>
      <c r="L1588" s="78"/>
      <c r="M1588" s="78"/>
      <c r="N1588" s="78"/>
      <c r="O1588" s="149"/>
    </row>
    <row r="1589" spans="1:15" x14ac:dyDescent="0.35">
      <c r="A1589" s="212" t="s">
        <v>1062</v>
      </c>
      <c r="B1589" s="212" t="s">
        <v>1063</v>
      </c>
      <c r="C1589" s="212" t="s">
        <v>709</v>
      </c>
      <c r="D1589" s="212" t="s">
        <v>710</v>
      </c>
      <c r="E1589" s="212" t="s">
        <v>1060</v>
      </c>
      <c r="F1589" s="212" t="s">
        <v>1061</v>
      </c>
      <c r="G1589" s="212" t="s">
        <v>928</v>
      </c>
      <c r="H1589" s="212" t="s">
        <v>929</v>
      </c>
      <c r="I1589" s="213">
        <v>21586.28</v>
      </c>
      <c r="J1589" s="204"/>
      <c r="K1589" s="214" t="s">
        <v>292</v>
      </c>
      <c r="L1589" s="78"/>
      <c r="M1589" s="78"/>
      <c r="N1589" s="78"/>
      <c r="O1589" s="149"/>
    </row>
    <row r="1590" spans="1:15" x14ac:dyDescent="0.35">
      <c r="A1590" s="212" t="s">
        <v>1062</v>
      </c>
      <c r="B1590" s="212" t="s">
        <v>1063</v>
      </c>
      <c r="C1590" s="212" t="s">
        <v>709</v>
      </c>
      <c r="D1590" s="212" t="s">
        <v>710</v>
      </c>
      <c r="E1590" s="212" t="s">
        <v>1060</v>
      </c>
      <c r="F1590" s="212" t="s">
        <v>1061</v>
      </c>
      <c r="G1590" s="212" t="s">
        <v>812</v>
      </c>
      <c r="H1590" s="212" t="s">
        <v>813</v>
      </c>
      <c r="I1590" s="213">
        <v>38753.79</v>
      </c>
      <c r="J1590" s="204"/>
      <c r="K1590" s="214" t="s">
        <v>292</v>
      </c>
      <c r="L1590" s="78"/>
      <c r="M1590" s="78"/>
      <c r="N1590" s="78"/>
      <c r="O1590" s="149"/>
    </row>
    <row r="1591" spans="1:15" x14ac:dyDescent="0.35">
      <c r="A1591" s="212" t="s">
        <v>1062</v>
      </c>
      <c r="B1591" s="212" t="s">
        <v>1063</v>
      </c>
      <c r="C1591" s="212" t="s">
        <v>709</v>
      </c>
      <c r="D1591" s="212" t="s">
        <v>710</v>
      </c>
      <c r="E1591" s="212" t="s">
        <v>1060</v>
      </c>
      <c r="F1591" s="212" t="s">
        <v>1061</v>
      </c>
      <c r="G1591" s="212" t="s">
        <v>930</v>
      </c>
      <c r="H1591" s="212" t="s">
        <v>200</v>
      </c>
      <c r="I1591" s="213">
        <v>48918.16</v>
      </c>
      <c r="J1591" s="204"/>
      <c r="K1591" s="214" t="s">
        <v>292</v>
      </c>
      <c r="L1591" s="78"/>
      <c r="M1591" s="78"/>
      <c r="N1591" s="78"/>
      <c r="O1591" s="149"/>
    </row>
    <row r="1592" spans="1:15" x14ac:dyDescent="0.35">
      <c r="A1592" s="212" t="s">
        <v>1062</v>
      </c>
      <c r="B1592" s="212" t="s">
        <v>1063</v>
      </c>
      <c r="C1592" s="212" t="s">
        <v>709</v>
      </c>
      <c r="D1592" s="212" t="s">
        <v>710</v>
      </c>
      <c r="E1592" s="212" t="s">
        <v>1060</v>
      </c>
      <c r="F1592" s="212" t="s">
        <v>1061</v>
      </c>
      <c r="G1592" s="212" t="s">
        <v>890</v>
      </c>
      <c r="H1592" s="212" t="s">
        <v>191</v>
      </c>
      <c r="I1592" s="213">
        <v>128553.31</v>
      </c>
      <c r="J1592" s="204"/>
      <c r="K1592" s="214" t="s">
        <v>292</v>
      </c>
      <c r="L1592" s="78"/>
      <c r="M1592" s="78"/>
      <c r="N1592" s="78"/>
      <c r="O1592" s="149"/>
    </row>
    <row r="1593" spans="1:15" x14ac:dyDescent="0.35">
      <c r="A1593" s="212" t="s">
        <v>1062</v>
      </c>
      <c r="B1593" s="212" t="s">
        <v>1063</v>
      </c>
      <c r="C1593" s="212" t="s">
        <v>709</v>
      </c>
      <c r="D1593" s="212" t="s">
        <v>710</v>
      </c>
      <c r="E1593" s="212" t="s">
        <v>1060</v>
      </c>
      <c r="F1593" s="212" t="s">
        <v>1061</v>
      </c>
      <c r="G1593" s="212" t="s">
        <v>931</v>
      </c>
      <c r="H1593" s="212" t="s">
        <v>197</v>
      </c>
      <c r="I1593" s="213">
        <v>126949.84</v>
      </c>
      <c r="J1593" s="204"/>
      <c r="K1593" s="214" t="s">
        <v>292</v>
      </c>
      <c r="L1593" s="78"/>
      <c r="M1593" s="78"/>
      <c r="N1593" s="78"/>
      <c r="O1593" s="149"/>
    </row>
    <row r="1594" spans="1:15" x14ac:dyDescent="0.35">
      <c r="A1594" s="212" t="s">
        <v>1062</v>
      </c>
      <c r="B1594" s="212" t="s">
        <v>1063</v>
      </c>
      <c r="C1594" s="212" t="s">
        <v>709</v>
      </c>
      <c r="D1594" s="212" t="s">
        <v>710</v>
      </c>
      <c r="E1594" s="212" t="s">
        <v>1060</v>
      </c>
      <c r="F1594" s="212" t="s">
        <v>1061</v>
      </c>
      <c r="G1594" s="212" t="s">
        <v>932</v>
      </c>
      <c r="H1594" s="212" t="s">
        <v>202</v>
      </c>
      <c r="I1594" s="213">
        <v>68382.960000000006</v>
      </c>
      <c r="J1594" s="204"/>
      <c r="K1594" s="214" t="s">
        <v>292</v>
      </c>
      <c r="L1594" s="78"/>
      <c r="M1594" s="78"/>
      <c r="N1594" s="78"/>
      <c r="O1594" s="149"/>
    </row>
    <row r="1595" spans="1:15" x14ac:dyDescent="0.35">
      <c r="A1595" s="212" t="s">
        <v>1062</v>
      </c>
      <c r="B1595" s="212" t="s">
        <v>1063</v>
      </c>
      <c r="C1595" s="212" t="s">
        <v>709</v>
      </c>
      <c r="D1595" s="212" t="s">
        <v>710</v>
      </c>
      <c r="E1595" s="212" t="s">
        <v>1060</v>
      </c>
      <c r="F1595" s="212" t="s">
        <v>1061</v>
      </c>
      <c r="G1595" s="212" t="s">
        <v>565</v>
      </c>
      <c r="H1595" s="212" t="s">
        <v>204</v>
      </c>
      <c r="I1595" s="213">
        <v>86471.64</v>
      </c>
      <c r="J1595" s="204"/>
      <c r="K1595" s="214" t="s">
        <v>292</v>
      </c>
      <c r="L1595" s="78"/>
      <c r="M1595" s="78"/>
      <c r="N1595" s="78"/>
      <c r="O1595" s="149"/>
    </row>
    <row r="1596" spans="1:15" x14ac:dyDescent="0.35">
      <c r="A1596" s="212" t="s">
        <v>1062</v>
      </c>
      <c r="B1596" s="212" t="s">
        <v>1063</v>
      </c>
      <c r="C1596" s="212" t="s">
        <v>709</v>
      </c>
      <c r="D1596" s="212" t="s">
        <v>710</v>
      </c>
      <c r="E1596" s="212" t="s">
        <v>1060</v>
      </c>
      <c r="F1596" s="212" t="s">
        <v>1061</v>
      </c>
      <c r="G1596" s="212" t="s">
        <v>885</v>
      </c>
      <c r="H1596" s="212" t="s">
        <v>886</v>
      </c>
      <c r="I1596" s="213">
        <v>63135.76</v>
      </c>
      <c r="J1596" s="204"/>
      <c r="K1596" s="214" t="s">
        <v>292</v>
      </c>
      <c r="L1596" s="78"/>
      <c r="M1596" s="78"/>
      <c r="N1596" s="78"/>
      <c r="O1596" s="149"/>
    </row>
    <row r="1597" spans="1:15" x14ac:dyDescent="0.35">
      <c r="A1597" s="212" t="s">
        <v>1062</v>
      </c>
      <c r="B1597" s="212" t="s">
        <v>1063</v>
      </c>
      <c r="C1597" s="212" t="s">
        <v>709</v>
      </c>
      <c r="D1597" s="212" t="s">
        <v>710</v>
      </c>
      <c r="E1597" s="212" t="s">
        <v>1060</v>
      </c>
      <c r="F1597" s="212" t="s">
        <v>1061</v>
      </c>
      <c r="G1597" s="212" t="s">
        <v>887</v>
      </c>
      <c r="H1597" s="212" t="s">
        <v>91</v>
      </c>
      <c r="I1597" s="213">
        <v>57972.15</v>
      </c>
      <c r="J1597" s="204"/>
      <c r="K1597" s="214" t="s">
        <v>292</v>
      </c>
      <c r="L1597" s="78"/>
      <c r="M1597" s="78"/>
      <c r="N1597" s="78"/>
      <c r="O1597" s="149"/>
    </row>
    <row r="1598" spans="1:15" x14ac:dyDescent="0.35">
      <c r="A1598" s="212" t="s">
        <v>1062</v>
      </c>
      <c r="B1598" s="212" t="s">
        <v>1063</v>
      </c>
      <c r="C1598" s="212" t="s">
        <v>709</v>
      </c>
      <c r="D1598" s="212" t="s">
        <v>710</v>
      </c>
      <c r="E1598" s="212" t="s">
        <v>1060</v>
      </c>
      <c r="F1598" s="212" t="s">
        <v>1061</v>
      </c>
      <c r="G1598" s="212" t="s">
        <v>960</v>
      </c>
      <c r="H1598" s="212" t="s">
        <v>94</v>
      </c>
      <c r="I1598" s="213">
        <v>35388.910000000003</v>
      </c>
      <c r="J1598" s="204"/>
      <c r="K1598" s="214" t="s">
        <v>292</v>
      </c>
      <c r="L1598" s="78"/>
      <c r="M1598" s="78"/>
      <c r="N1598" s="78"/>
      <c r="O1598" s="149"/>
    </row>
    <row r="1599" spans="1:15" x14ac:dyDescent="0.35">
      <c r="A1599" s="212" t="s">
        <v>1062</v>
      </c>
      <c r="B1599" s="212" t="s">
        <v>1063</v>
      </c>
      <c r="C1599" s="212" t="s">
        <v>709</v>
      </c>
      <c r="D1599" s="212" t="s">
        <v>710</v>
      </c>
      <c r="E1599" s="212" t="s">
        <v>1060</v>
      </c>
      <c r="F1599" s="212" t="s">
        <v>1061</v>
      </c>
      <c r="G1599" s="212" t="s">
        <v>716</v>
      </c>
      <c r="H1599" s="212" t="s">
        <v>123</v>
      </c>
      <c r="I1599" s="213">
        <v>52080.5</v>
      </c>
      <c r="J1599" s="204"/>
      <c r="K1599" s="214" t="s">
        <v>292</v>
      </c>
      <c r="L1599" s="78"/>
      <c r="M1599" s="78"/>
      <c r="N1599" s="78"/>
      <c r="O1599" s="149"/>
    </row>
    <row r="1600" spans="1:15" x14ac:dyDescent="0.35">
      <c r="A1600" s="212" t="s">
        <v>1062</v>
      </c>
      <c r="B1600" s="212" t="s">
        <v>1063</v>
      </c>
      <c r="C1600" s="212" t="s">
        <v>709</v>
      </c>
      <c r="D1600" s="212" t="s">
        <v>710</v>
      </c>
      <c r="E1600" s="212" t="s">
        <v>1060</v>
      </c>
      <c r="F1600" s="212" t="s">
        <v>1061</v>
      </c>
      <c r="G1600" s="212" t="s">
        <v>933</v>
      </c>
      <c r="H1600" s="212" t="s">
        <v>206</v>
      </c>
      <c r="I1600" s="213">
        <v>89616.74</v>
      </c>
      <c r="J1600" s="204"/>
      <c r="K1600" s="214" t="s">
        <v>292</v>
      </c>
      <c r="L1600" s="78"/>
      <c r="M1600" s="78"/>
      <c r="N1600" s="78"/>
      <c r="O1600" s="149"/>
    </row>
    <row r="1601" spans="1:15" x14ac:dyDescent="0.35">
      <c r="A1601" s="212" t="s">
        <v>1062</v>
      </c>
      <c r="B1601" s="212" t="s">
        <v>1063</v>
      </c>
      <c r="C1601" s="212" t="s">
        <v>709</v>
      </c>
      <c r="D1601" s="212" t="s">
        <v>710</v>
      </c>
      <c r="E1601" s="212" t="s">
        <v>1060</v>
      </c>
      <c r="F1601" s="212" t="s">
        <v>1061</v>
      </c>
      <c r="G1601" s="212" t="s">
        <v>934</v>
      </c>
      <c r="H1601" s="212" t="s">
        <v>132</v>
      </c>
      <c r="I1601" s="213">
        <v>64573.26</v>
      </c>
      <c r="J1601" s="204"/>
      <c r="K1601" s="214" t="s">
        <v>292</v>
      </c>
      <c r="L1601" s="78"/>
      <c r="M1601" s="78"/>
      <c r="N1601" s="78"/>
      <c r="O1601" s="149"/>
    </row>
    <row r="1602" spans="1:15" x14ac:dyDescent="0.35">
      <c r="A1602" s="212" t="s">
        <v>1062</v>
      </c>
      <c r="B1602" s="212" t="s">
        <v>1063</v>
      </c>
      <c r="C1602" s="212" t="s">
        <v>709</v>
      </c>
      <c r="D1602" s="212" t="s">
        <v>710</v>
      </c>
      <c r="E1602" s="212" t="s">
        <v>1060</v>
      </c>
      <c r="F1602" s="212" t="s">
        <v>1061</v>
      </c>
      <c r="G1602" s="212" t="s">
        <v>935</v>
      </c>
      <c r="H1602" s="212" t="s">
        <v>211</v>
      </c>
      <c r="I1602" s="213">
        <v>83450.52</v>
      </c>
      <c r="J1602" s="204"/>
      <c r="K1602" s="214" t="s">
        <v>292</v>
      </c>
      <c r="L1602" s="78"/>
      <c r="M1602" s="78"/>
      <c r="N1602" s="78"/>
      <c r="O1602" s="149"/>
    </row>
    <row r="1603" spans="1:15" x14ac:dyDescent="0.35">
      <c r="A1603" s="212" t="s">
        <v>1062</v>
      </c>
      <c r="B1603" s="212" t="s">
        <v>1063</v>
      </c>
      <c r="C1603" s="212" t="s">
        <v>709</v>
      </c>
      <c r="D1603" s="212" t="s">
        <v>710</v>
      </c>
      <c r="E1603" s="212" t="s">
        <v>1060</v>
      </c>
      <c r="F1603" s="212" t="s">
        <v>1061</v>
      </c>
      <c r="G1603" s="212" t="s">
        <v>936</v>
      </c>
      <c r="H1603" s="212" t="s">
        <v>129</v>
      </c>
      <c r="I1603" s="213">
        <v>144463.32</v>
      </c>
      <c r="J1603" s="204"/>
      <c r="K1603" s="214" t="s">
        <v>292</v>
      </c>
      <c r="L1603" s="78"/>
      <c r="M1603" s="78"/>
      <c r="N1603" s="78"/>
      <c r="O1603" s="149"/>
    </row>
    <row r="1604" spans="1:15" x14ac:dyDescent="0.35">
      <c r="A1604" s="212" t="s">
        <v>1062</v>
      </c>
      <c r="B1604" s="212" t="s">
        <v>1063</v>
      </c>
      <c r="C1604" s="212" t="s">
        <v>709</v>
      </c>
      <c r="D1604" s="212" t="s">
        <v>710</v>
      </c>
      <c r="E1604" s="212" t="s">
        <v>1060</v>
      </c>
      <c r="F1604" s="212" t="s">
        <v>1061</v>
      </c>
      <c r="G1604" s="212" t="s">
        <v>888</v>
      </c>
      <c r="H1604" s="212" t="s">
        <v>208</v>
      </c>
      <c r="I1604" s="213">
        <v>89998.22</v>
      </c>
      <c r="J1604" s="204"/>
      <c r="K1604" s="214" t="s">
        <v>292</v>
      </c>
      <c r="L1604" s="78"/>
      <c r="M1604" s="78"/>
      <c r="N1604" s="78"/>
      <c r="O1604" s="149"/>
    </row>
    <row r="1605" spans="1:15" x14ac:dyDescent="0.35">
      <c r="A1605" s="212" t="s">
        <v>1062</v>
      </c>
      <c r="B1605" s="212" t="s">
        <v>1063</v>
      </c>
      <c r="C1605" s="212" t="s">
        <v>709</v>
      </c>
      <c r="D1605" s="212" t="s">
        <v>710</v>
      </c>
      <c r="E1605" s="212" t="s">
        <v>1060</v>
      </c>
      <c r="F1605" s="212" t="s">
        <v>1061</v>
      </c>
      <c r="G1605" s="212" t="s">
        <v>961</v>
      </c>
      <c r="H1605" s="212" t="s">
        <v>107</v>
      </c>
      <c r="I1605" s="213">
        <v>54971.78</v>
      </c>
      <c r="J1605" s="204"/>
      <c r="K1605" s="214" t="s">
        <v>292</v>
      </c>
      <c r="L1605" s="78"/>
      <c r="M1605" s="78"/>
      <c r="N1605" s="78"/>
      <c r="O1605" s="149"/>
    </row>
    <row r="1606" spans="1:15" x14ac:dyDescent="0.35">
      <c r="A1606" s="212" t="s">
        <v>1062</v>
      </c>
      <c r="B1606" s="212" t="s">
        <v>1063</v>
      </c>
      <c r="C1606" s="212" t="s">
        <v>709</v>
      </c>
      <c r="D1606" s="212" t="s">
        <v>710</v>
      </c>
      <c r="E1606" s="212" t="s">
        <v>1060</v>
      </c>
      <c r="F1606" s="212" t="s">
        <v>1061</v>
      </c>
      <c r="G1606" s="212" t="s">
        <v>891</v>
      </c>
      <c r="H1606" s="212" t="s">
        <v>194</v>
      </c>
      <c r="I1606" s="213">
        <v>35392.1</v>
      </c>
      <c r="J1606" s="204"/>
      <c r="K1606" s="214" t="s">
        <v>292</v>
      </c>
      <c r="L1606" s="78"/>
      <c r="M1606" s="78"/>
      <c r="N1606" s="78"/>
      <c r="O1606" s="149"/>
    </row>
    <row r="1607" spans="1:15" x14ac:dyDescent="0.35">
      <c r="A1607" s="212" t="s">
        <v>1062</v>
      </c>
      <c r="B1607" s="212" t="s">
        <v>1063</v>
      </c>
      <c r="C1607" s="212" t="s">
        <v>709</v>
      </c>
      <c r="D1607" s="212" t="s">
        <v>710</v>
      </c>
      <c r="E1607" s="212" t="s">
        <v>1060</v>
      </c>
      <c r="F1607" s="212" t="s">
        <v>1061</v>
      </c>
      <c r="G1607" s="212" t="s">
        <v>937</v>
      </c>
      <c r="H1607" s="212" t="s">
        <v>247</v>
      </c>
      <c r="I1607" s="213">
        <v>104317.34</v>
      </c>
      <c r="J1607" s="204"/>
      <c r="K1607" s="214" t="s">
        <v>292</v>
      </c>
      <c r="L1607" s="78"/>
      <c r="M1607" s="78"/>
      <c r="N1607" s="78"/>
      <c r="O1607" s="149"/>
    </row>
    <row r="1608" spans="1:15" x14ac:dyDescent="0.35">
      <c r="A1608" s="212" t="s">
        <v>1062</v>
      </c>
      <c r="B1608" s="212" t="s">
        <v>1063</v>
      </c>
      <c r="C1608" s="212" t="s">
        <v>709</v>
      </c>
      <c r="D1608" s="212" t="s">
        <v>710</v>
      </c>
      <c r="E1608" s="212" t="s">
        <v>1060</v>
      </c>
      <c r="F1608" s="212" t="s">
        <v>1061</v>
      </c>
      <c r="G1608" s="212" t="s">
        <v>889</v>
      </c>
      <c r="H1608" s="212" t="s">
        <v>236</v>
      </c>
      <c r="I1608" s="213">
        <v>110668.53</v>
      </c>
      <c r="J1608" s="204"/>
      <c r="K1608" s="214" t="s">
        <v>292</v>
      </c>
      <c r="L1608" s="78"/>
      <c r="M1608" s="78"/>
      <c r="N1608" s="78"/>
      <c r="O1608" s="149"/>
    </row>
    <row r="1609" spans="1:15" x14ac:dyDescent="0.35">
      <c r="A1609" s="212" t="s">
        <v>1062</v>
      </c>
      <c r="B1609" s="212" t="s">
        <v>1063</v>
      </c>
      <c r="C1609" s="212" t="s">
        <v>709</v>
      </c>
      <c r="D1609" s="212" t="s">
        <v>710</v>
      </c>
      <c r="E1609" s="212" t="s">
        <v>1060</v>
      </c>
      <c r="F1609" s="212" t="s">
        <v>1061</v>
      </c>
      <c r="G1609" s="212" t="s">
        <v>938</v>
      </c>
      <c r="H1609" s="212" t="s">
        <v>939</v>
      </c>
      <c r="I1609" s="213">
        <v>113123.63</v>
      </c>
      <c r="J1609" s="204"/>
      <c r="K1609" s="214" t="s">
        <v>292</v>
      </c>
      <c r="L1609" s="78"/>
      <c r="M1609" s="78"/>
      <c r="N1609" s="78"/>
      <c r="O1609" s="149"/>
    </row>
    <row r="1610" spans="1:15" x14ac:dyDescent="0.35">
      <c r="A1610" s="212" t="s">
        <v>1062</v>
      </c>
      <c r="B1610" s="212" t="s">
        <v>1063</v>
      </c>
      <c r="C1610" s="212" t="s">
        <v>709</v>
      </c>
      <c r="D1610" s="212" t="s">
        <v>710</v>
      </c>
      <c r="E1610" s="212" t="s">
        <v>1060</v>
      </c>
      <c r="F1610" s="212" t="s">
        <v>1061</v>
      </c>
      <c r="G1610" s="212" t="s">
        <v>554</v>
      </c>
      <c r="H1610" s="212" t="s">
        <v>249</v>
      </c>
      <c r="I1610" s="213">
        <v>117553.59</v>
      </c>
      <c r="J1610" s="204"/>
      <c r="K1610" s="214" t="s">
        <v>292</v>
      </c>
      <c r="L1610" s="78"/>
      <c r="M1610" s="78"/>
      <c r="N1610" s="78"/>
      <c r="O1610" s="149"/>
    </row>
    <row r="1611" spans="1:15" x14ac:dyDescent="0.35">
      <c r="A1611" s="212" t="s">
        <v>1062</v>
      </c>
      <c r="B1611" s="212" t="s">
        <v>1063</v>
      </c>
      <c r="C1611" s="212" t="s">
        <v>709</v>
      </c>
      <c r="D1611" s="212" t="s">
        <v>710</v>
      </c>
      <c r="E1611" s="212" t="s">
        <v>1060</v>
      </c>
      <c r="F1611" s="212" t="s">
        <v>1061</v>
      </c>
      <c r="G1611" s="212" t="s">
        <v>940</v>
      </c>
      <c r="H1611" s="212" t="s">
        <v>84</v>
      </c>
      <c r="I1611" s="213">
        <v>74028.14</v>
      </c>
      <c r="J1611" s="204"/>
      <c r="K1611" s="214" t="s">
        <v>292</v>
      </c>
      <c r="L1611" s="78"/>
      <c r="M1611" s="78"/>
      <c r="N1611" s="78"/>
      <c r="O1611" s="149"/>
    </row>
    <row r="1612" spans="1:15" x14ac:dyDescent="0.35">
      <c r="A1612" s="212" t="s">
        <v>1062</v>
      </c>
      <c r="B1612" s="212" t="s">
        <v>1063</v>
      </c>
      <c r="C1612" s="212" t="s">
        <v>709</v>
      </c>
      <c r="D1612" s="212" t="s">
        <v>710</v>
      </c>
      <c r="E1612" s="212" t="s">
        <v>904</v>
      </c>
      <c r="F1612" s="212" t="s">
        <v>905</v>
      </c>
      <c r="G1612" s="212" t="s">
        <v>884</v>
      </c>
      <c r="H1612" s="212" t="s">
        <v>234</v>
      </c>
      <c r="I1612" s="213">
        <v>56628.17</v>
      </c>
      <c r="J1612" s="204"/>
      <c r="K1612" s="214" t="s">
        <v>292</v>
      </c>
      <c r="L1612" s="78"/>
      <c r="M1612" s="78"/>
      <c r="N1612" s="78"/>
      <c r="O1612" s="149"/>
    </row>
    <row r="1613" spans="1:15" x14ac:dyDescent="0.35">
      <c r="A1613" s="212" t="s">
        <v>1062</v>
      </c>
      <c r="B1613" s="212" t="s">
        <v>1063</v>
      </c>
      <c r="C1613" s="212" t="s">
        <v>709</v>
      </c>
      <c r="D1613" s="212" t="s">
        <v>710</v>
      </c>
      <c r="E1613" s="212" t="s">
        <v>904</v>
      </c>
      <c r="F1613" s="212" t="s">
        <v>905</v>
      </c>
      <c r="G1613" s="212" t="s">
        <v>887</v>
      </c>
      <c r="H1613" s="212" t="s">
        <v>91</v>
      </c>
      <c r="I1613" s="213">
        <v>77974.759999999995</v>
      </c>
      <c r="J1613" s="204"/>
      <c r="K1613" s="214" t="s">
        <v>292</v>
      </c>
      <c r="L1613" s="78"/>
      <c r="M1613" s="78"/>
      <c r="N1613" s="78"/>
      <c r="O1613" s="149"/>
    </row>
    <row r="1614" spans="1:15" x14ac:dyDescent="0.35">
      <c r="A1614" s="212" t="s">
        <v>1062</v>
      </c>
      <c r="B1614" s="212" t="s">
        <v>1063</v>
      </c>
      <c r="C1614" s="212" t="s">
        <v>709</v>
      </c>
      <c r="D1614" s="212" t="s">
        <v>710</v>
      </c>
      <c r="E1614" s="212" t="s">
        <v>312</v>
      </c>
      <c r="F1614" s="212" t="s">
        <v>313</v>
      </c>
      <c r="G1614" s="212" t="s">
        <v>947</v>
      </c>
      <c r="H1614" s="212" t="s">
        <v>161</v>
      </c>
      <c r="I1614" s="213">
        <v>7646.33</v>
      </c>
      <c r="J1614" s="204"/>
      <c r="K1614" s="214" t="s">
        <v>306</v>
      </c>
      <c r="L1614" s="78"/>
      <c r="M1614" s="78"/>
      <c r="N1614" s="78"/>
      <c r="O1614" s="149"/>
    </row>
    <row r="1615" spans="1:15" x14ac:dyDescent="0.35">
      <c r="A1615" s="212" t="s">
        <v>1062</v>
      </c>
      <c r="B1615" s="212" t="s">
        <v>1063</v>
      </c>
      <c r="C1615" s="212" t="s">
        <v>709</v>
      </c>
      <c r="D1615" s="212" t="s">
        <v>710</v>
      </c>
      <c r="E1615" s="212" t="s">
        <v>312</v>
      </c>
      <c r="F1615" s="212" t="s">
        <v>313</v>
      </c>
      <c r="G1615" s="212" t="s">
        <v>907</v>
      </c>
      <c r="H1615" s="212" t="s">
        <v>158</v>
      </c>
      <c r="I1615" s="213">
        <v>5835.96</v>
      </c>
      <c r="J1615" s="204"/>
      <c r="K1615" s="214" t="s">
        <v>306</v>
      </c>
      <c r="L1615" s="78"/>
      <c r="M1615" s="78"/>
      <c r="N1615" s="78"/>
      <c r="O1615" s="149"/>
    </row>
    <row r="1616" spans="1:15" x14ac:dyDescent="0.35">
      <c r="A1616" s="212" t="s">
        <v>1062</v>
      </c>
      <c r="B1616" s="212" t="s">
        <v>1063</v>
      </c>
      <c r="C1616" s="212" t="s">
        <v>709</v>
      </c>
      <c r="D1616" s="212" t="s">
        <v>710</v>
      </c>
      <c r="E1616" s="212" t="s">
        <v>312</v>
      </c>
      <c r="F1616" s="212" t="s">
        <v>313</v>
      </c>
      <c r="G1616" s="212" t="s">
        <v>908</v>
      </c>
      <c r="H1616" s="212" t="s">
        <v>164</v>
      </c>
      <c r="I1616" s="213">
        <v>8975.0400000000009</v>
      </c>
      <c r="J1616" s="204"/>
      <c r="K1616" s="214" t="s">
        <v>306</v>
      </c>
      <c r="L1616" s="78"/>
      <c r="M1616" s="78"/>
      <c r="N1616" s="78"/>
      <c r="O1616" s="149"/>
    </row>
    <row r="1617" spans="1:15" x14ac:dyDescent="0.35">
      <c r="A1617" s="212" t="s">
        <v>1062</v>
      </c>
      <c r="B1617" s="212" t="s">
        <v>1063</v>
      </c>
      <c r="C1617" s="212" t="s">
        <v>709</v>
      </c>
      <c r="D1617" s="212" t="s">
        <v>710</v>
      </c>
      <c r="E1617" s="212" t="s">
        <v>312</v>
      </c>
      <c r="F1617" s="212" t="s">
        <v>313</v>
      </c>
      <c r="G1617" s="212" t="s">
        <v>909</v>
      </c>
      <c r="H1617" s="212" t="s">
        <v>910</v>
      </c>
      <c r="I1617" s="213">
        <v>3819.49</v>
      </c>
      <c r="J1617" s="204"/>
      <c r="K1617" s="214" t="s">
        <v>306</v>
      </c>
      <c r="L1617" s="78"/>
      <c r="M1617" s="78"/>
      <c r="N1617" s="78"/>
      <c r="O1617" s="149"/>
    </row>
    <row r="1618" spans="1:15" x14ac:dyDescent="0.35">
      <c r="A1618" s="212" t="s">
        <v>1062</v>
      </c>
      <c r="B1618" s="212" t="s">
        <v>1063</v>
      </c>
      <c r="C1618" s="212" t="s">
        <v>709</v>
      </c>
      <c r="D1618" s="212" t="s">
        <v>710</v>
      </c>
      <c r="E1618" s="212" t="s">
        <v>312</v>
      </c>
      <c r="F1618" s="212" t="s">
        <v>313</v>
      </c>
      <c r="G1618" s="212" t="s">
        <v>911</v>
      </c>
      <c r="H1618" s="212" t="s">
        <v>912</v>
      </c>
      <c r="I1618" s="213">
        <v>5468.91</v>
      </c>
      <c r="J1618" s="204"/>
      <c r="K1618" s="214" t="s">
        <v>306</v>
      </c>
      <c r="L1618" s="78"/>
      <c r="M1618" s="78"/>
      <c r="N1618" s="78"/>
      <c r="O1618" s="149"/>
    </row>
    <row r="1619" spans="1:15" x14ac:dyDescent="0.35">
      <c r="A1619" s="212" t="s">
        <v>1062</v>
      </c>
      <c r="B1619" s="212" t="s">
        <v>1063</v>
      </c>
      <c r="C1619" s="212" t="s">
        <v>709</v>
      </c>
      <c r="D1619" s="212" t="s">
        <v>710</v>
      </c>
      <c r="E1619" s="212" t="s">
        <v>312</v>
      </c>
      <c r="F1619" s="212" t="s">
        <v>313</v>
      </c>
      <c r="G1619" s="212" t="s">
        <v>913</v>
      </c>
      <c r="H1619" s="212" t="s">
        <v>914</v>
      </c>
      <c r="I1619" s="213">
        <v>4209.04</v>
      </c>
      <c r="J1619" s="204"/>
      <c r="K1619" s="214" t="s">
        <v>306</v>
      </c>
      <c r="L1619" s="78"/>
      <c r="M1619" s="78"/>
      <c r="N1619" s="78"/>
      <c r="O1619" s="149"/>
    </row>
    <row r="1620" spans="1:15" x14ac:dyDescent="0.35">
      <c r="A1620" s="212" t="s">
        <v>1062</v>
      </c>
      <c r="B1620" s="212" t="s">
        <v>1063</v>
      </c>
      <c r="C1620" s="212" t="s">
        <v>709</v>
      </c>
      <c r="D1620" s="212" t="s">
        <v>710</v>
      </c>
      <c r="E1620" s="212" t="s">
        <v>312</v>
      </c>
      <c r="F1620" s="212" t="s">
        <v>313</v>
      </c>
      <c r="G1620" s="212" t="s">
        <v>915</v>
      </c>
      <c r="H1620" s="212" t="s">
        <v>916</v>
      </c>
      <c r="I1620" s="213">
        <v>4245.68</v>
      </c>
      <c r="J1620" s="204"/>
      <c r="K1620" s="214" t="s">
        <v>306</v>
      </c>
      <c r="L1620" s="78"/>
      <c r="M1620" s="78"/>
      <c r="N1620" s="78"/>
      <c r="O1620" s="149"/>
    </row>
    <row r="1621" spans="1:15" x14ac:dyDescent="0.35">
      <c r="A1621" s="212" t="s">
        <v>1062</v>
      </c>
      <c r="B1621" s="212" t="s">
        <v>1063</v>
      </c>
      <c r="C1621" s="212" t="s">
        <v>709</v>
      </c>
      <c r="D1621" s="212" t="s">
        <v>710</v>
      </c>
      <c r="E1621" s="212" t="s">
        <v>312</v>
      </c>
      <c r="F1621" s="212" t="s">
        <v>313</v>
      </c>
      <c r="G1621" s="212" t="s">
        <v>878</v>
      </c>
      <c r="H1621" s="212" t="s">
        <v>879</v>
      </c>
      <c r="I1621" s="213">
        <v>6059.48</v>
      </c>
      <c r="J1621" s="204"/>
      <c r="K1621" s="214" t="s">
        <v>306</v>
      </c>
      <c r="L1621" s="78"/>
      <c r="M1621" s="78"/>
      <c r="N1621" s="78"/>
      <c r="O1621" s="149"/>
    </row>
    <row r="1622" spans="1:15" x14ac:dyDescent="0.35">
      <c r="A1622" s="212" t="s">
        <v>1062</v>
      </c>
      <c r="B1622" s="212" t="s">
        <v>1063</v>
      </c>
      <c r="C1622" s="212" t="s">
        <v>709</v>
      </c>
      <c r="D1622" s="212" t="s">
        <v>710</v>
      </c>
      <c r="E1622" s="212" t="s">
        <v>312</v>
      </c>
      <c r="F1622" s="212" t="s">
        <v>313</v>
      </c>
      <c r="G1622" s="212" t="s">
        <v>917</v>
      </c>
      <c r="H1622" s="212" t="s">
        <v>918</v>
      </c>
      <c r="I1622" s="213">
        <v>5064.41</v>
      </c>
      <c r="J1622" s="204"/>
      <c r="K1622" s="214" t="s">
        <v>306</v>
      </c>
      <c r="L1622" s="78"/>
      <c r="M1622" s="78"/>
      <c r="N1622" s="78"/>
      <c r="O1622" s="149"/>
    </row>
    <row r="1623" spans="1:15" x14ac:dyDescent="0.35">
      <c r="A1623" s="212" t="s">
        <v>1062</v>
      </c>
      <c r="B1623" s="212" t="s">
        <v>1063</v>
      </c>
      <c r="C1623" s="212" t="s">
        <v>709</v>
      </c>
      <c r="D1623" s="212" t="s">
        <v>710</v>
      </c>
      <c r="E1623" s="212" t="s">
        <v>312</v>
      </c>
      <c r="F1623" s="212" t="s">
        <v>313</v>
      </c>
      <c r="G1623" s="212" t="s">
        <v>919</v>
      </c>
      <c r="H1623" s="212" t="s">
        <v>180</v>
      </c>
      <c r="I1623" s="213">
        <v>6622.26</v>
      </c>
      <c r="J1623" s="204"/>
      <c r="K1623" s="214" t="s">
        <v>306</v>
      </c>
      <c r="L1623" s="78"/>
      <c r="M1623" s="78"/>
      <c r="N1623" s="78"/>
      <c r="O1623" s="149"/>
    </row>
    <row r="1624" spans="1:15" x14ac:dyDescent="0.35">
      <c r="A1624" s="212" t="s">
        <v>1062</v>
      </c>
      <c r="B1624" s="212" t="s">
        <v>1063</v>
      </c>
      <c r="C1624" s="212" t="s">
        <v>709</v>
      </c>
      <c r="D1624" s="212" t="s">
        <v>710</v>
      </c>
      <c r="E1624" s="212" t="s">
        <v>312</v>
      </c>
      <c r="F1624" s="212" t="s">
        <v>313</v>
      </c>
      <c r="G1624" s="212" t="s">
        <v>920</v>
      </c>
      <c r="H1624" s="212" t="s">
        <v>178</v>
      </c>
      <c r="I1624" s="213">
        <v>6494.59</v>
      </c>
      <c r="J1624" s="204"/>
      <c r="K1624" s="214" t="s">
        <v>306</v>
      </c>
      <c r="L1624" s="78"/>
      <c r="M1624" s="78"/>
      <c r="N1624" s="78"/>
      <c r="O1624" s="149"/>
    </row>
    <row r="1625" spans="1:15" x14ac:dyDescent="0.35">
      <c r="A1625" s="212" t="s">
        <v>1062</v>
      </c>
      <c r="B1625" s="212" t="s">
        <v>1063</v>
      </c>
      <c r="C1625" s="212" t="s">
        <v>709</v>
      </c>
      <c r="D1625" s="212" t="s">
        <v>710</v>
      </c>
      <c r="E1625" s="212" t="s">
        <v>312</v>
      </c>
      <c r="F1625" s="212" t="s">
        <v>313</v>
      </c>
      <c r="G1625" s="212" t="s">
        <v>880</v>
      </c>
      <c r="H1625" s="212" t="s">
        <v>136</v>
      </c>
      <c r="I1625" s="213">
        <v>9007.98</v>
      </c>
      <c r="J1625" s="204"/>
      <c r="K1625" s="214" t="s">
        <v>306</v>
      </c>
      <c r="L1625" s="78"/>
      <c r="M1625" s="78"/>
      <c r="N1625" s="78"/>
      <c r="O1625" s="149"/>
    </row>
    <row r="1626" spans="1:15" x14ac:dyDescent="0.35">
      <c r="A1626" s="212" t="s">
        <v>1062</v>
      </c>
      <c r="B1626" s="212" t="s">
        <v>1063</v>
      </c>
      <c r="C1626" s="212" t="s">
        <v>709</v>
      </c>
      <c r="D1626" s="212" t="s">
        <v>710</v>
      </c>
      <c r="E1626" s="212" t="s">
        <v>312</v>
      </c>
      <c r="F1626" s="212" t="s">
        <v>313</v>
      </c>
      <c r="G1626" s="212" t="s">
        <v>881</v>
      </c>
      <c r="H1626" s="212" t="s">
        <v>182</v>
      </c>
      <c r="I1626" s="213">
        <v>7055.41</v>
      </c>
      <c r="J1626" s="204"/>
      <c r="K1626" s="214" t="s">
        <v>306</v>
      </c>
      <c r="L1626" s="78"/>
      <c r="M1626" s="78"/>
      <c r="N1626" s="78"/>
      <c r="O1626" s="149"/>
    </row>
    <row r="1627" spans="1:15" x14ac:dyDescent="0.35">
      <c r="A1627" s="212" t="s">
        <v>1062</v>
      </c>
      <c r="B1627" s="212" t="s">
        <v>1063</v>
      </c>
      <c r="C1627" s="212" t="s">
        <v>709</v>
      </c>
      <c r="D1627" s="212" t="s">
        <v>710</v>
      </c>
      <c r="E1627" s="212" t="s">
        <v>312</v>
      </c>
      <c r="F1627" s="212" t="s">
        <v>313</v>
      </c>
      <c r="G1627" s="212" t="s">
        <v>921</v>
      </c>
      <c r="H1627" s="212" t="s">
        <v>184</v>
      </c>
      <c r="I1627" s="213">
        <v>8691.9699999999993</v>
      </c>
      <c r="J1627" s="204"/>
      <c r="K1627" s="214" t="s">
        <v>306</v>
      </c>
      <c r="L1627" s="78"/>
      <c r="M1627" s="78"/>
      <c r="N1627" s="78"/>
      <c r="O1627" s="149"/>
    </row>
    <row r="1628" spans="1:15" x14ac:dyDescent="0.35">
      <c r="A1628" s="212" t="s">
        <v>1062</v>
      </c>
      <c r="B1628" s="212" t="s">
        <v>1063</v>
      </c>
      <c r="C1628" s="212" t="s">
        <v>709</v>
      </c>
      <c r="D1628" s="212" t="s">
        <v>710</v>
      </c>
      <c r="E1628" s="212" t="s">
        <v>312</v>
      </c>
      <c r="F1628" s="212" t="s">
        <v>313</v>
      </c>
      <c r="G1628" s="212" t="s">
        <v>882</v>
      </c>
      <c r="H1628" s="212" t="s">
        <v>186</v>
      </c>
      <c r="I1628" s="213">
        <v>7365.07</v>
      </c>
      <c r="J1628" s="204"/>
      <c r="K1628" s="214" t="s">
        <v>306</v>
      </c>
      <c r="L1628" s="78"/>
      <c r="M1628" s="78"/>
      <c r="N1628" s="78"/>
      <c r="O1628" s="149"/>
    </row>
    <row r="1629" spans="1:15" x14ac:dyDescent="0.35">
      <c r="A1629" s="212" t="s">
        <v>1062</v>
      </c>
      <c r="B1629" s="212" t="s">
        <v>1063</v>
      </c>
      <c r="C1629" s="212" t="s">
        <v>709</v>
      </c>
      <c r="D1629" s="212" t="s">
        <v>710</v>
      </c>
      <c r="E1629" s="212" t="s">
        <v>312</v>
      </c>
      <c r="F1629" s="212" t="s">
        <v>313</v>
      </c>
      <c r="G1629" s="212" t="s">
        <v>883</v>
      </c>
      <c r="H1629" s="212" t="s">
        <v>134</v>
      </c>
      <c r="I1629" s="213">
        <v>5018.8599999999997</v>
      </c>
      <c r="J1629" s="204"/>
      <c r="K1629" s="214" t="s">
        <v>306</v>
      </c>
      <c r="L1629" s="78"/>
      <c r="M1629" s="78"/>
      <c r="N1629" s="78"/>
      <c r="O1629" s="149"/>
    </row>
    <row r="1630" spans="1:15" x14ac:dyDescent="0.35">
      <c r="A1630" s="212" t="s">
        <v>1062</v>
      </c>
      <c r="B1630" s="212" t="s">
        <v>1063</v>
      </c>
      <c r="C1630" s="212" t="s">
        <v>709</v>
      </c>
      <c r="D1630" s="212" t="s">
        <v>710</v>
      </c>
      <c r="E1630" s="212" t="s">
        <v>312</v>
      </c>
      <c r="F1630" s="212" t="s">
        <v>313</v>
      </c>
      <c r="G1630" s="212" t="s">
        <v>922</v>
      </c>
      <c r="H1630" s="212" t="s">
        <v>923</v>
      </c>
      <c r="I1630" s="213">
        <v>662.06</v>
      </c>
      <c r="J1630" s="204"/>
      <c r="K1630" s="214" t="s">
        <v>306</v>
      </c>
      <c r="L1630" s="78"/>
      <c r="M1630" s="78"/>
      <c r="N1630" s="78"/>
      <c r="O1630" s="149"/>
    </row>
    <row r="1631" spans="1:15" x14ac:dyDescent="0.35">
      <c r="A1631" s="212" t="s">
        <v>1062</v>
      </c>
      <c r="B1631" s="212" t="s">
        <v>1063</v>
      </c>
      <c r="C1631" s="212" t="s">
        <v>709</v>
      </c>
      <c r="D1631" s="212" t="s">
        <v>710</v>
      </c>
      <c r="E1631" s="212" t="s">
        <v>312</v>
      </c>
      <c r="F1631" s="212" t="s">
        <v>313</v>
      </c>
      <c r="G1631" s="212" t="s">
        <v>884</v>
      </c>
      <c r="H1631" s="212" t="s">
        <v>234</v>
      </c>
      <c r="I1631" s="213">
        <v>8331.3700000000008</v>
      </c>
      <c r="J1631" s="204"/>
      <c r="K1631" s="214" t="s">
        <v>306</v>
      </c>
      <c r="L1631" s="78"/>
      <c r="M1631" s="78"/>
      <c r="N1631" s="78"/>
      <c r="O1631" s="149"/>
    </row>
    <row r="1632" spans="1:15" x14ac:dyDescent="0.35">
      <c r="A1632" s="212" t="s">
        <v>1062</v>
      </c>
      <c r="B1632" s="212" t="s">
        <v>1063</v>
      </c>
      <c r="C1632" s="212" t="s">
        <v>709</v>
      </c>
      <c r="D1632" s="212" t="s">
        <v>710</v>
      </c>
      <c r="E1632" s="212" t="s">
        <v>312</v>
      </c>
      <c r="F1632" s="212" t="s">
        <v>313</v>
      </c>
      <c r="G1632" s="212" t="s">
        <v>900</v>
      </c>
      <c r="H1632" s="212" t="s">
        <v>238</v>
      </c>
      <c r="I1632" s="213">
        <v>6792.31</v>
      </c>
      <c r="J1632" s="204"/>
      <c r="K1632" s="214" t="s">
        <v>306</v>
      </c>
      <c r="L1632" s="78"/>
      <c r="M1632" s="78"/>
      <c r="N1632" s="78"/>
      <c r="O1632" s="149"/>
    </row>
    <row r="1633" spans="1:15" x14ac:dyDescent="0.35">
      <c r="A1633" s="212" t="s">
        <v>1062</v>
      </c>
      <c r="B1633" s="212" t="s">
        <v>1063</v>
      </c>
      <c r="C1633" s="212" t="s">
        <v>709</v>
      </c>
      <c r="D1633" s="212" t="s">
        <v>710</v>
      </c>
      <c r="E1633" s="212" t="s">
        <v>312</v>
      </c>
      <c r="F1633" s="212" t="s">
        <v>313</v>
      </c>
      <c r="G1633" s="212" t="s">
        <v>662</v>
      </c>
      <c r="H1633" s="212" t="s">
        <v>243</v>
      </c>
      <c r="I1633" s="213">
        <v>6071.01</v>
      </c>
      <c r="J1633" s="204"/>
      <c r="K1633" s="214" t="s">
        <v>306</v>
      </c>
      <c r="L1633" s="78"/>
      <c r="M1633" s="78"/>
      <c r="N1633" s="78"/>
      <c r="O1633" s="149"/>
    </row>
    <row r="1634" spans="1:15" x14ac:dyDescent="0.35">
      <c r="A1634" s="212" t="s">
        <v>1062</v>
      </c>
      <c r="B1634" s="212" t="s">
        <v>1063</v>
      </c>
      <c r="C1634" s="212" t="s">
        <v>709</v>
      </c>
      <c r="D1634" s="212" t="s">
        <v>710</v>
      </c>
      <c r="E1634" s="212" t="s">
        <v>312</v>
      </c>
      <c r="F1634" s="212" t="s">
        <v>313</v>
      </c>
      <c r="G1634" s="212" t="s">
        <v>924</v>
      </c>
      <c r="H1634" s="212" t="s">
        <v>245</v>
      </c>
      <c r="I1634" s="213">
        <v>12892.14</v>
      </c>
      <c r="J1634" s="204"/>
      <c r="K1634" s="214" t="s">
        <v>306</v>
      </c>
      <c r="L1634" s="78"/>
      <c r="M1634" s="78"/>
      <c r="N1634" s="78"/>
      <c r="O1634" s="149"/>
    </row>
    <row r="1635" spans="1:15" x14ac:dyDescent="0.35">
      <c r="A1635" s="212" t="s">
        <v>1062</v>
      </c>
      <c r="B1635" s="212" t="s">
        <v>1063</v>
      </c>
      <c r="C1635" s="212" t="s">
        <v>709</v>
      </c>
      <c r="D1635" s="212" t="s">
        <v>710</v>
      </c>
      <c r="E1635" s="212" t="s">
        <v>312</v>
      </c>
      <c r="F1635" s="212" t="s">
        <v>313</v>
      </c>
      <c r="G1635" s="212" t="s">
        <v>925</v>
      </c>
      <c r="H1635" s="212" t="s">
        <v>104</v>
      </c>
      <c r="I1635" s="213">
        <v>10539.32</v>
      </c>
      <c r="J1635" s="204"/>
      <c r="K1635" s="214" t="s">
        <v>306</v>
      </c>
      <c r="L1635" s="78"/>
      <c r="M1635" s="78"/>
      <c r="N1635" s="78"/>
      <c r="O1635" s="149"/>
    </row>
    <row r="1636" spans="1:15" x14ac:dyDescent="0.35">
      <c r="A1636" s="212" t="s">
        <v>1062</v>
      </c>
      <c r="B1636" s="212" t="s">
        <v>1063</v>
      </c>
      <c r="C1636" s="212" t="s">
        <v>709</v>
      </c>
      <c r="D1636" s="212" t="s">
        <v>710</v>
      </c>
      <c r="E1636" s="212" t="s">
        <v>312</v>
      </c>
      <c r="F1636" s="212" t="s">
        <v>313</v>
      </c>
      <c r="G1636" s="212" t="s">
        <v>906</v>
      </c>
      <c r="H1636" s="212" t="s">
        <v>167</v>
      </c>
      <c r="I1636" s="213">
        <v>8081</v>
      </c>
      <c r="J1636" s="204"/>
      <c r="K1636" s="214" t="s">
        <v>306</v>
      </c>
      <c r="L1636" s="78"/>
      <c r="M1636" s="78"/>
      <c r="N1636" s="78"/>
      <c r="O1636" s="149"/>
    </row>
    <row r="1637" spans="1:15" x14ac:dyDescent="0.35">
      <c r="A1637" s="212" t="s">
        <v>1062</v>
      </c>
      <c r="B1637" s="212" t="s">
        <v>1063</v>
      </c>
      <c r="C1637" s="212" t="s">
        <v>709</v>
      </c>
      <c r="D1637" s="212" t="s">
        <v>710</v>
      </c>
      <c r="E1637" s="212" t="s">
        <v>312</v>
      </c>
      <c r="F1637" s="212" t="s">
        <v>313</v>
      </c>
      <c r="G1637" s="212" t="s">
        <v>901</v>
      </c>
      <c r="H1637" s="212" t="s">
        <v>213</v>
      </c>
      <c r="I1637" s="213">
        <v>7033.92</v>
      </c>
      <c r="J1637" s="204"/>
      <c r="K1637" s="214" t="s">
        <v>306</v>
      </c>
      <c r="L1637" s="78"/>
      <c r="M1637" s="78"/>
      <c r="N1637" s="78"/>
      <c r="O1637" s="149"/>
    </row>
    <row r="1638" spans="1:15" x14ac:dyDescent="0.35">
      <c r="A1638" s="212" t="s">
        <v>1062</v>
      </c>
      <c r="B1638" s="212" t="s">
        <v>1063</v>
      </c>
      <c r="C1638" s="212" t="s">
        <v>709</v>
      </c>
      <c r="D1638" s="212" t="s">
        <v>710</v>
      </c>
      <c r="E1638" s="212" t="s">
        <v>312</v>
      </c>
      <c r="F1638" s="212" t="s">
        <v>313</v>
      </c>
      <c r="G1638" s="212" t="s">
        <v>926</v>
      </c>
      <c r="H1638" s="212" t="s">
        <v>927</v>
      </c>
      <c r="I1638" s="213">
        <v>4715.17</v>
      </c>
      <c r="J1638" s="204"/>
      <c r="K1638" s="214" t="s">
        <v>306</v>
      </c>
      <c r="L1638" s="78"/>
      <c r="M1638" s="78"/>
      <c r="N1638" s="78"/>
      <c r="O1638" s="149"/>
    </row>
    <row r="1639" spans="1:15" x14ac:dyDescent="0.35">
      <c r="A1639" s="212" t="s">
        <v>1062</v>
      </c>
      <c r="B1639" s="212" t="s">
        <v>1063</v>
      </c>
      <c r="C1639" s="212" t="s">
        <v>709</v>
      </c>
      <c r="D1639" s="212" t="s">
        <v>710</v>
      </c>
      <c r="E1639" s="212" t="s">
        <v>312</v>
      </c>
      <c r="F1639" s="212" t="s">
        <v>313</v>
      </c>
      <c r="G1639" s="212" t="s">
        <v>928</v>
      </c>
      <c r="H1639" s="212" t="s">
        <v>929</v>
      </c>
      <c r="I1639" s="213">
        <v>2057.39</v>
      </c>
      <c r="J1639" s="204"/>
      <c r="K1639" s="214" t="s">
        <v>306</v>
      </c>
      <c r="L1639" s="78"/>
      <c r="M1639" s="78"/>
      <c r="N1639" s="78"/>
      <c r="O1639" s="149"/>
    </row>
    <row r="1640" spans="1:15" x14ac:dyDescent="0.35">
      <c r="A1640" s="212" t="s">
        <v>1062</v>
      </c>
      <c r="B1640" s="212" t="s">
        <v>1063</v>
      </c>
      <c r="C1640" s="212" t="s">
        <v>709</v>
      </c>
      <c r="D1640" s="212" t="s">
        <v>710</v>
      </c>
      <c r="E1640" s="212" t="s">
        <v>312</v>
      </c>
      <c r="F1640" s="212" t="s">
        <v>313</v>
      </c>
      <c r="G1640" s="212" t="s">
        <v>812</v>
      </c>
      <c r="H1640" s="212" t="s">
        <v>813</v>
      </c>
      <c r="I1640" s="213">
        <v>4120.01</v>
      </c>
      <c r="J1640" s="204"/>
      <c r="K1640" s="214" t="s">
        <v>306</v>
      </c>
      <c r="L1640" s="78"/>
      <c r="M1640" s="78"/>
      <c r="N1640" s="78"/>
      <c r="O1640" s="149"/>
    </row>
    <row r="1641" spans="1:15" x14ac:dyDescent="0.35">
      <c r="A1641" s="212" t="s">
        <v>1062</v>
      </c>
      <c r="B1641" s="212" t="s">
        <v>1063</v>
      </c>
      <c r="C1641" s="212" t="s">
        <v>709</v>
      </c>
      <c r="D1641" s="212" t="s">
        <v>710</v>
      </c>
      <c r="E1641" s="212" t="s">
        <v>312</v>
      </c>
      <c r="F1641" s="212" t="s">
        <v>313</v>
      </c>
      <c r="G1641" s="212" t="s">
        <v>930</v>
      </c>
      <c r="H1641" s="212" t="s">
        <v>200</v>
      </c>
      <c r="I1641" s="213">
        <v>5906.55</v>
      </c>
      <c r="J1641" s="204"/>
      <c r="K1641" s="214" t="s">
        <v>306</v>
      </c>
      <c r="L1641" s="78"/>
      <c r="M1641" s="78"/>
      <c r="N1641" s="78"/>
      <c r="O1641" s="149"/>
    </row>
    <row r="1642" spans="1:15" x14ac:dyDescent="0.35">
      <c r="A1642" s="212" t="s">
        <v>1062</v>
      </c>
      <c r="B1642" s="212" t="s">
        <v>1063</v>
      </c>
      <c r="C1642" s="212" t="s">
        <v>709</v>
      </c>
      <c r="D1642" s="212" t="s">
        <v>710</v>
      </c>
      <c r="E1642" s="212" t="s">
        <v>312</v>
      </c>
      <c r="F1642" s="212" t="s">
        <v>313</v>
      </c>
      <c r="G1642" s="212" t="s">
        <v>890</v>
      </c>
      <c r="H1642" s="212" t="s">
        <v>191</v>
      </c>
      <c r="I1642" s="213">
        <v>14258.92</v>
      </c>
      <c r="J1642" s="204"/>
      <c r="K1642" s="214" t="s">
        <v>306</v>
      </c>
      <c r="L1642" s="78"/>
      <c r="M1642" s="78"/>
      <c r="N1642" s="78"/>
      <c r="O1642" s="149"/>
    </row>
    <row r="1643" spans="1:15" x14ac:dyDescent="0.35">
      <c r="A1643" s="212" t="s">
        <v>1062</v>
      </c>
      <c r="B1643" s="212" t="s">
        <v>1063</v>
      </c>
      <c r="C1643" s="212" t="s">
        <v>709</v>
      </c>
      <c r="D1643" s="212" t="s">
        <v>710</v>
      </c>
      <c r="E1643" s="212" t="s">
        <v>312</v>
      </c>
      <c r="F1643" s="212" t="s">
        <v>313</v>
      </c>
      <c r="G1643" s="212" t="s">
        <v>931</v>
      </c>
      <c r="H1643" s="212" t="s">
        <v>197</v>
      </c>
      <c r="I1643" s="213">
        <v>13168.38</v>
      </c>
      <c r="J1643" s="204"/>
      <c r="K1643" s="214" t="s">
        <v>306</v>
      </c>
      <c r="L1643" s="78"/>
      <c r="M1643" s="78"/>
      <c r="N1643" s="78"/>
      <c r="O1643" s="149"/>
    </row>
    <row r="1644" spans="1:15" x14ac:dyDescent="0.35">
      <c r="A1644" s="212" t="s">
        <v>1062</v>
      </c>
      <c r="B1644" s="212" t="s">
        <v>1063</v>
      </c>
      <c r="C1644" s="212" t="s">
        <v>709</v>
      </c>
      <c r="D1644" s="212" t="s">
        <v>710</v>
      </c>
      <c r="E1644" s="212" t="s">
        <v>312</v>
      </c>
      <c r="F1644" s="212" t="s">
        <v>313</v>
      </c>
      <c r="G1644" s="212" t="s">
        <v>932</v>
      </c>
      <c r="H1644" s="212" t="s">
        <v>202</v>
      </c>
      <c r="I1644" s="213">
        <v>6855.73</v>
      </c>
      <c r="J1644" s="204"/>
      <c r="K1644" s="214" t="s">
        <v>306</v>
      </c>
      <c r="L1644" s="78"/>
      <c r="M1644" s="78"/>
      <c r="N1644" s="78"/>
      <c r="O1644" s="149"/>
    </row>
    <row r="1645" spans="1:15" x14ac:dyDescent="0.35">
      <c r="A1645" s="212" t="s">
        <v>1062</v>
      </c>
      <c r="B1645" s="212" t="s">
        <v>1063</v>
      </c>
      <c r="C1645" s="212" t="s">
        <v>709</v>
      </c>
      <c r="D1645" s="212" t="s">
        <v>710</v>
      </c>
      <c r="E1645" s="212" t="s">
        <v>312</v>
      </c>
      <c r="F1645" s="212" t="s">
        <v>313</v>
      </c>
      <c r="G1645" s="212" t="s">
        <v>565</v>
      </c>
      <c r="H1645" s="212" t="s">
        <v>204</v>
      </c>
      <c r="I1645" s="213">
        <v>10206.879999999999</v>
      </c>
      <c r="J1645" s="204"/>
      <c r="K1645" s="214" t="s">
        <v>306</v>
      </c>
      <c r="L1645" s="78"/>
      <c r="M1645" s="78"/>
      <c r="N1645" s="78"/>
      <c r="O1645" s="149"/>
    </row>
    <row r="1646" spans="1:15" x14ac:dyDescent="0.35">
      <c r="A1646" s="212" t="s">
        <v>1062</v>
      </c>
      <c r="B1646" s="212" t="s">
        <v>1063</v>
      </c>
      <c r="C1646" s="212" t="s">
        <v>709</v>
      </c>
      <c r="D1646" s="212" t="s">
        <v>710</v>
      </c>
      <c r="E1646" s="212" t="s">
        <v>312</v>
      </c>
      <c r="F1646" s="212" t="s">
        <v>313</v>
      </c>
      <c r="G1646" s="212" t="s">
        <v>885</v>
      </c>
      <c r="H1646" s="212" t="s">
        <v>886</v>
      </c>
      <c r="I1646" s="213">
        <v>6648.58</v>
      </c>
      <c r="J1646" s="204"/>
      <c r="K1646" s="214" t="s">
        <v>306</v>
      </c>
      <c r="L1646" s="78"/>
      <c r="M1646" s="78"/>
      <c r="N1646" s="78"/>
      <c r="O1646" s="149"/>
    </row>
    <row r="1647" spans="1:15" x14ac:dyDescent="0.35">
      <c r="A1647" s="212" t="s">
        <v>1062</v>
      </c>
      <c r="B1647" s="212" t="s">
        <v>1063</v>
      </c>
      <c r="C1647" s="212" t="s">
        <v>709</v>
      </c>
      <c r="D1647" s="212" t="s">
        <v>710</v>
      </c>
      <c r="E1647" s="212" t="s">
        <v>312</v>
      </c>
      <c r="F1647" s="212" t="s">
        <v>313</v>
      </c>
      <c r="G1647" s="212" t="s">
        <v>887</v>
      </c>
      <c r="H1647" s="212" t="s">
        <v>91</v>
      </c>
      <c r="I1647" s="213">
        <v>13790.8</v>
      </c>
      <c r="J1647" s="204"/>
      <c r="K1647" s="214" t="s">
        <v>306</v>
      </c>
      <c r="L1647" s="78"/>
      <c r="M1647" s="78"/>
      <c r="N1647" s="78"/>
      <c r="O1647" s="149"/>
    </row>
    <row r="1648" spans="1:15" x14ac:dyDescent="0.35">
      <c r="A1648" s="212" t="s">
        <v>1062</v>
      </c>
      <c r="B1648" s="212" t="s">
        <v>1063</v>
      </c>
      <c r="C1648" s="212" t="s">
        <v>709</v>
      </c>
      <c r="D1648" s="212" t="s">
        <v>710</v>
      </c>
      <c r="E1648" s="212" t="s">
        <v>312</v>
      </c>
      <c r="F1648" s="212" t="s">
        <v>313</v>
      </c>
      <c r="G1648" s="212" t="s">
        <v>960</v>
      </c>
      <c r="H1648" s="212" t="s">
        <v>94</v>
      </c>
      <c r="I1648" s="213">
        <v>1173.71</v>
      </c>
      <c r="J1648" s="204"/>
      <c r="K1648" s="214" t="s">
        <v>306</v>
      </c>
      <c r="L1648" s="78"/>
      <c r="M1648" s="78"/>
      <c r="N1648" s="78"/>
      <c r="O1648" s="149"/>
    </row>
    <row r="1649" spans="1:15" x14ac:dyDescent="0.35">
      <c r="A1649" s="212" t="s">
        <v>1062</v>
      </c>
      <c r="B1649" s="212" t="s">
        <v>1063</v>
      </c>
      <c r="C1649" s="212" t="s">
        <v>709</v>
      </c>
      <c r="D1649" s="212" t="s">
        <v>710</v>
      </c>
      <c r="E1649" s="212" t="s">
        <v>312</v>
      </c>
      <c r="F1649" s="212" t="s">
        <v>313</v>
      </c>
      <c r="G1649" s="212" t="s">
        <v>716</v>
      </c>
      <c r="H1649" s="212" t="s">
        <v>123</v>
      </c>
      <c r="I1649" s="213">
        <v>9503.7999999999993</v>
      </c>
      <c r="J1649" s="204"/>
      <c r="K1649" s="214" t="s">
        <v>306</v>
      </c>
      <c r="L1649" s="78"/>
      <c r="M1649" s="78"/>
      <c r="N1649" s="78"/>
      <c r="O1649" s="149"/>
    </row>
    <row r="1650" spans="1:15" x14ac:dyDescent="0.35">
      <c r="A1650" s="212" t="s">
        <v>1062</v>
      </c>
      <c r="B1650" s="212" t="s">
        <v>1063</v>
      </c>
      <c r="C1650" s="212" t="s">
        <v>709</v>
      </c>
      <c r="D1650" s="212" t="s">
        <v>710</v>
      </c>
      <c r="E1650" s="212" t="s">
        <v>312</v>
      </c>
      <c r="F1650" s="212" t="s">
        <v>313</v>
      </c>
      <c r="G1650" s="212" t="s">
        <v>933</v>
      </c>
      <c r="H1650" s="212" t="s">
        <v>206</v>
      </c>
      <c r="I1650" s="213">
        <v>9023.27</v>
      </c>
      <c r="J1650" s="204"/>
      <c r="K1650" s="214" t="s">
        <v>306</v>
      </c>
      <c r="L1650" s="78"/>
      <c r="M1650" s="78"/>
      <c r="N1650" s="78"/>
      <c r="O1650" s="149"/>
    </row>
    <row r="1651" spans="1:15" x14ac:dyDescent="0.35">
      <c r="A1651" s="212" t="s">
        <v>1062</v>
      </c>
      <c r="B1651" s="212" t="s">
        <v>1063</v>
      </c>
      <c r="C1651" s="212" t="s">
        <v>709</v>
      </c>
      <c r="D1651" s="212" t="s">
        <v>710</v>
      </c>
      <c r="E1651" s="212" t="s">
        <v>312</v>
      </c>
      <c r="F1651" s="212" t="s">
        <v>313</v>
      </c>
      <c r="G1651" s="212" t="s">
        <v>934</v>
      </c>
      <c r="H1651" s="212" t="s">
        <v>132</v>
      </c>
      <c r="I1651" s="213">
        <v>6190.06</v>
      </c>
      <c r="J1651" s="204"/>
      <c r="K1651" s="214" t="s">
        <v>306</v>
      </c>
      <c r="L1651" s="78"/>
      <c r="M1651" s="78"/>
      <c r="N1651" s="78"/>
      <c r="O1651" s="149"/>
    </row>
    <row r="1652" spans="1:15" x14ac:dyDescent="0.35">
      <c r="A1652" s="212" t="s">
        <v>1062</v>
      </c>
      <c r="B1652" s="212" t="s">
        <v>1063</v>
      </c>
      <c r="C1652" s="212" t="s">
        <v>709</v>
      </c>
      <c r="D1652" s="212" t="s">
        <v>710</v>
      </c>
      <c r="E1652" s="212" t="s">
        <v>312</v>
      </c>
      <c r="F1652" s="212" t="s">
        <v>313</v>
      </c>
      <c r="G1652" s="212" t="s">
        <v>935</v>
      </c>
      <c r="H1652" s="212" t="s">
        <v>211</v>
      </c>
      <c r="I1652" s="213">
        <v>8499.48</v>
      </c>
      <c r="J1652" s="204"/>
      <c r="K1652" s="214" t="s">
        <v>306</v>
      </c>
      <c r="L1652" s="78"/>
      <c r="M1652" s="78"/>
      <c r="N1652" s="78"/>
      <c r="O1652" s="149"/>
    </row>
    <row r="1653" spans="1:15" x14ac:dyDescent="0.35">
      <c r="A1653" s="212" t="s">
        <v>1062</v>
      </c>
      <c r="B1653" s="212" t="s">
        <v>1063</v>
      </c>
      <c r="C1653" s="212" t="s">
        <v>709</v>
      </c>
      <c r="D1653" s="212" t="s">
        <v>710</v>
      </c>
      <c r="E1653" s="212" t="s">
        <v>312</v>
      </c>
      <c r="F1653" s="212" t="s">
        <v>313</v>
      </c>
      <c r="G1653" s="212" t="s">
        <v>936</v>
      </c>
      <c r="H1653" s="212" t="s">
        <v>129</v>
      </c>
      <c r="I1653" s="213">
        <v>17079.439999999999</v>
      </c>
      <c r="J1653" s="204"/>
      <c r="K1653" s="214" t="s">
        <v>306</v>
      </c>
      <c r="L1653" s="78"/>
      <c r="M1653" s="78"/>
      <c r="N1653" s="78"/>
      <c r="O1653" s="149"/>
    </row>
    <row r="1654" spans="1:15" x14ac:dyDescent="0.35">
      <c r="A1654" s="212" t="s">
        <v>1062</v>
      </c>
      <c r="B1654" s="212" t="s">
        <v>1063</v>
      </c>
      <c r="C1654" s="212" t="s">
        <v>709</v>
      </c>
      <c r="D1654" s="212" t="s">
        <v>710</v>
      </c>
      <c r="E1654" s="212" t="s">
        <v>312</v>
      </c>
      <c r="F1654" s="212" t="s">
        <v>313</v>
      </c>
      <c r="G1654" s="212" t="s">
        <v>888</v>
      </c>
      <c r="H1654" s="212" t="s">
        <v>208</v>
      </c>
      <c r="I1654" s="213">
        <v>9579.2000000000007</v>
      </c>
      <c r="J1654" s="204"/>
      <c r="K1654" s="214" t="s">
        <v>306</v>
      </c>
      <c r="L1654" s="78"/>
      <c r="M1654" s="78"/>
      <c r="N1654" s="78"/>
      <c r="O1654" s="149"/>
    </row>
    <row r="1655" spans="1:15" x14ac:dyDescent="0.35">
      <c r="A1655" s="212" t="s">
        <v>1062</v>
      </c>
      <c r="B1655" s="212" t="s">
        <v>1063</v>
      </c>
      <c r="C1655" s="212" t="s">
        <v>709</v>
      </c>
      <c r="D1655" s="212" t="s">
        <v>710</v>
      </c>
      <c r="E1655" s="212" t="s">
        <v>312</v>
      </c>
      <c r="F1655" s="212" t="s">
        <v>313</v>
      </c>
      <c r="G1655" s="212" t="s">
        <v>961</v>
      </c>
      <c r="H1655" s="212" t="s">
        <v>107</v>
      </c>
      <c r="I1655" s="213">
        <v>3541.28</v>
      </c>
      <c r="J1655" s="204"/>
      <c r="K1655" s="214" t="s">
        <v>306</v>
      </c>
      <c r="L1655" s="78"/>
      <c r="M1655" s="78"/>
      <c r="N1655" s="78"/>
      <c r="O1655" s="149"/>
    </row>
    <row r="1656" spans="1:15" x14ac:dyDescent="0.35">
      <c r="A1656" s="212" t="s">
        <v>1062</v>
      </c>
      <c r="B1656" s="212" t="s">
        <v>1063</v>
      </c>
      <c r="C1656" s="212" t="s">
        <v>709</v>
      </c>
      <c r="D1656" s="212" t="s">
        <v>710</v>
      </c>
      <c r="E1656" s="212" t="s">
        <v>312</v>
      </c>
      <c r="F1656" s="212" t="s">
        <v>313</v>
      </c>
      <c r="G1656" s="212" t="s">
        <v>891</v>
      </c>
      <c r="H1656" s="212" t="s">
        <v>194</v>
      </c>
      <c r="I1656" s="213">
        <v>4483.1000000000004</v>
      </c>
      <c r="J1656" s="204"/>
      <c r="K1656" s="214" t="s">
        <v>306</v>
      </c>
      <c r="L1656" s="78"/>
      <c r="M1656" s="78"/>
      <c r="N1656" s="78"/>
      <c r="O1656" s="149"/>
    </row>
    <row r="1657" spans="1:15" x14ac:dyDescent="0.35">
      <c r="A1657" s="212" t="s">
        <v>1062</v>
      </c>
      <c r="B1657" s="212" t="s">
        <v>1063</v>
      </c>
      <c r="C1657" s="212" t="s">
        <v>709</v>
      </c>
      <c r="D1657" s="212" t="s">
        <v>710</v>
      </c>
      <c r="E1657" s="212" t="s">
        <v>312</v>
      </c>
      <c r="F1657" s="212" t="s">
        <v>313</v>
      </c>
      <c r="G1657" s="212" t="s">
        <v>937</v>
      </c>
      <c r="H1657" s="212" t="s">
        <v>247</v>
      </c>
      <c r="I1657" s="213">
        <v>10879.35</v>
      </c>
      <c r="J1657" s="204"/>
      <c r="K1657" s="214" t="s">
        <v>306</v>
      </c>
      <c r="L1657" s="78"/>
      <c r="M1657" s="78"/>
      <c r="N1657" s="78"/>
      <c r="O1657" s="149"/>
    </row>
    <row r="1658" spans="1:15" x14ac:dyDescent="0.35">
      <c r="A1658" s="212" t="s">
        <v>1062</v>
      </c>
      <c r="B1658" s="212" t="s">
        <v>1063</v>
      </c>
      <c r="C1658" s="212" t="s">
        <v>709</v>
      </c>
      <c r="D1658" s="212" t="s">
        <v>710</v>
      </c>
      <c r="E1658" s="212" t="s">
        <v>312</v>
      </c>
      <c r="F1658" s="212" t="s">
        <v>313</v>
      </c>
      <c r="G1658" s="212" t="s">
        <v>889</v>
      </c>
      <c r="H1658" s="212" t="s">
        <v>236</v>
      </c>
      <c r="I1658" s="213">
        <v>11820.6</v>
      </c>
      <c r="J1658" s="204"/>
      <c r="K1658" s="214" t="s">
        <v>306</v>
      </c>
      <c r="L1658" s="78"/>
      <c r="M1658" s="78"/>
      <c r="N1658" s="78"/>
      <c r="O1658" s="149"/>
    </row>
    <row r="1659" spans="1:15" x14ac:dyDescent="0.35">
      <c r="A1659" s="212" t="s">
        <v>1062</v>
      </c>
      <c r="B1659" s="212" t="s">
        <v>1063</v>
      </c>
      <c r="C1659" s="212" t="s">
        <v>709</v>
      </c>
      <c r="D1659" s="212" t="s">
        <v>710</v>
      </c>
      <c r="E1659" s="212" t="s">
        <v>312</v>
      </c>
      <c r="F1659" s="212" t="s">
        <v>313</v>
      </c>
      <c r="G1659" s="212" t="s">
        <v>938</v>
      </c>
      <c r="H1659" s="212" t="s">
        <v>939</v>
      </c>
      <c r="I1659" s="213">
        <v>12154.54</v>
      </c>
      <c r="J1659" s="204"/>
      <c r="K1659" s="214" t="s">
        <v>306</v>
      </c>
      <c r="L1659" s="78"/>
      <c r="M1659" s="78"/>
      <c r="N1659" s="78"/>
      <c r="O1659" s="149"/>
    </row>
    <row r="1660" spans="1:15" x14ac:dyDescent="0.35">
      <c r="A1660" s="212" t="s">
        <v>1062</v>
      </c>
      <c r="B1660" s="212" t="s">
        <v>1063</v>
      </c>
      <c r="C1660" s="212" t="s">
        <v>709</v>
      </c>
      <c r="D1660" s="212" t="s">
        <v>710</v>
      </c>
      <c r="E1660" s="212" t="s">
        <v>312</v>
      </c>
      <c r="F1660" s="212" t="s">
        <v>313</v>
      </c>
      <c r="G1660" s="212" t="s">
        <v>554</v>
      </c>
      <c r="H1660" s="212" t="s">
        <v>249</v>
      </c>
      <c r="I1660" s="213">
        <v>13467.59</v>
      </c>
      <c r="J1660" s="204"/>
      <c r="K1660" s="214" t="s">
        <v>306</v>
      </c>
      <c r="L1660" s="78"/>
      <c r="M1660" s="78"/>
      <c r="N1660" s="78"/>
      <c r="O1660" s="149"/>
    </row>
    <row r="1661" spans="1:15" x14ac:dyDescent="0.35">
      <c r="A1661" s="212" t="s">
        <v>1062</v>
      </c>
      <c r="B1661" s="212" t="s">
        <v>1063</v>
      </c>
      <c r="C1661" s="212" t="s">
        <v>709</v>
      </c>
      <c r="D1661" s="212" t="s">
        <v>710</v>
      </c>
      <c r="E1661" s="212" t="s">
        <v>312</v>
      </c>
      <c r="F1661" s="212" t="s">
        <v>313</v>
      </c>
      <c r="G1661" s="212" t="s">
        <v>940</v>
      </c>
      <c r="H1661" s="212" t="s">
        <v>84</v>
      </c>
      <c r="I1661" s="213">
        <v>7559.4</v>
      </c>
      <c r="J1661" s="204"/>
      <c r="K1661" s="214" t="s">
        <v>306</v>
      </c>
      <c r="L1661" s="78"/>
      <c r="M1661" s="78"/>
      <c r="N1661" s="78"/>
      <c r="O1661" s="149"/>
    </row>
    <row r="1662" spans="1:15" x14ac:dyDescent="0.35">
      <c r="A1662" s="212" t="s">
        <v>1062</v>
      </c>
      <c r="B1662" s="212" t="s">
        <v>1063</v>
      </c>
      <c r="C1662" s="212" t="s">
        <v>709</v>
      </c>
      <c r="D1662" s="212" t="s">
        <v>710</v>
      </c>
      <c r="E1662" s="212" t="s">
        <v>320</v>
      </c>
      <c r="F1662" s="212" t="s">
        <v>313</v>
      </c>
      <c r="G1662" s="212" t="s">
        <v>947</v>
      </c>
      <c r="H1662" s="212" t="s">
        <v>161</v>
      </c>
      <c r="I1662" s="213">
        <v>-7646.33</v>
      </c>
      <c r="J1662" s="204"/>
      <c r="K1662" s="214" t="s">
        <v>314</v>
      </c>
      <c r="L1662" s="78"/>
      <c r="M1662" s="78"/>
      <c r="N1662" s="78"/>
      <c r="O1662" s="149"/>
    </row>
    <row r="1663" spans="1:15" x14ac:dyDescent="0.35">
      <c r="A1663" s="212" t="s">
        <v>1062</v>
      </c>
      <c r="B1663" s="212" t="s">
        <v>1063</v>
      </c>
      <c r="C1663" s="212" t="s">
        <v>709</v>
      </c>
      <c r="D1663" s="212" t="s">
        <v>710</v>
      </c>
      <c r="E1663" s="212" t="s">
        <v>320</v>
      </c>
      <c r="F1663" s="212" t="s">
        <v>313</v>
      </c>
      <c r="G1663" s="212" t="s">
        <v>907</v>
      </c>
      <c r="H1663" s="212" t="s">
        <v>158</v>
      </c>
      <c r="I1663" s="213">
        <v>-5835.96</v>
      </c>
      <c r="J1663" s="204"/>
      <c r="K1663" s="214" t="s">
        <v>314</v>
      </c>
      <c r="L1663" s="78"/>
      <c r="M1663" s="78"/>
      <c r="N1663" s="78"/>
      <c r="O1663" s="149"/>
    </row>
    <row r="1664" spans="1:15" x14ac:dyDescent="0.35">
      <c r="A1664" s="212" t="s">
        <v>1062</v>
      </c>
      <c r="B1664" s="212" t="s">
        <v>1063</v>
      </c>
      <c r="C1664" s="212" t="s">
        <v>709</v>
      </c>
      <c r="D1664" s="212" t="s">
        <v>710</v>
      </c>
      <c r="E1664" s="212" t="s">
        <v>320</v>
      </c>
      <c r="F1664" s="212" t="s">
        <v>313</v>
      </c>
      <c r="G1664" s="212" t="s">
        <v>908</v>
      </c>
      <c r="H1664" s="212" t="s">
        <v>164</v>
      </c>
      <c r="I1664" s="213">
        <v>-8975.0400000000009</v>
      </c>
      <c r="J1664" s="204"/>
      <c r="K1664" s="214" t="s">
        <v>314</v>
      </c>
      <c r="L1664" s="78"/>
      <c r="M1664" s="78"/>
      <c r="N1664" s="78"/>
      <c r="O1664" s="149"/>
    </row>
    <row r="1665" spans="1:15" x14ac:dyDescent="0.35">
      <c r="A1665" s="212" t="s">
        <v>1062</v>
      </c>
      <c r="B1665" s="212" t="s">
        <v>1063</v>
      </c>
      <c r="C1665" s="212" t="s">
        <v>709</v>
      </c>
      <c r="D1665" s="212" t="s">
        <v>710</v>
      </c>
      <c r="E1665" s="212" t="s">
        <v>320</v>
      </c>
      <c r="F1665" s="212" t="s">
        <v>313</v>
      </c>
      <c r="G1665" s="212" t="s">
        <v>909</v>
      </c>
      <c r="H1665" s="212" t="s">
        <v>910</v>
      </c>
      <c r="I1665" s="213">
        <v>-3819.49</v>
      </c>
      <c r="J1665" s="204"/>
      <c r="K1665" s="214" t="s">
        <v>314</v>
      </c>
      <c r="L1665" s="78"/>
      <c r="M1665" s="78"/>
      <c r="N1665" s="78"/>
      <c r="O1665" s="149"/>
    </row>
    <row r="1666" spans="1:15" x14ac:dyDescent="0.35">
      <c r="A1666" s="212" t="s">
        <v>1062</v>
      </c>
      <c r="B1666" s="212" t="s">
        <v>1063</v>
      </c>
      <c r="C1666" s="212" t="s">
        <v>709</v>
      </c>
      <c r="D1666" s="212" t="s">
        <v>710</v>
      </c>
      <c r="E1666" s="212" t="s">
        <v>320</v>
      </c>
      <c r="F1666" s="212" t="s">
        <v>313</v>
      </c>
      <c r="G1666" s="212" t="s">
        <v>911</v>
      </c>
      <c r="H1666" s="212" t="s">
        <v>912</v>
      </c>
      <c r="I1666" s="213">
        <v>-5468.91</v>
      </c>
      <c r="J1666" s="204"/>
      <c r="K1666" s="214" t="s">
        <v>314</v>
      </c>
      <c r="L1666" s="78"/>
      <c r="M1666" s="78"/>
      <c r="N1666" s="78"/>
      <c r="O1666" s="149"/>
    </row>
    <row r="1667" spans="1:15" x14ac:dyDescent="0.35">
      <c r="A1667" s="212" t="s">
        <v>1062</v>
      </c>
      <c r="B1667" s="212" t="s">
        <v>1063</v>
      </c>
      <c r="C1667" s="212" t="s">
        <v>709</v>
      </c>
      <c r="D1667" s="212" t="s">
        <v>710</v>
      </c>
      <c r="E1667" s="212" t="s">
        <v>320</v>
      </c>
      <c r="F1667" s="212" t="s">
        <v>313</v>
      </c>
      <c r="G1667" s="212" t="s">
        <v>913</v>
      </c>
      <c r="H1667" s="212" t="s">
        <v>914</v>
      </c>
      <c r="I1667" s="213">
        <v>-4209.04</v>
      </c>
      <c r="J1667" s="204"/>
      <c r="K1667" s="214" t="s">
        <v>314</v>
      </c>
      <c r="L1667" s="78"/>
      <c r="M1667" s="78"/>
      <c r="N1667" s="78"/>
      <c r="O1667" s="149"/>
    </row>
    <row r="1668" spans="1:15" x14ac:dyDescent="0.35">
      <c r="A1668" s="212" t="s">
        <v>1062</v>
      </c>
      <c r="B1668" s="212" t="s">
        <v>1063</v>
      </c>
      <c r="C1668" s="212" t="s">
        <v>709</v>
      </c>
      <c r="D1668" s="212" t="s">
        <v>710</v>
      </c>
      <c r="E1668" s="212" t="s">
        <v>320</v>
      </c>
      <c r="F1668" s="212" t="s">
        <v>313</v>
      </c>
      <c r="G1668" s="212" t="s">
        <v>915</v>
      </c>
      <c r="H1668" s="212" t="s">
        <v>916</v>
      </c>
      <c r="I1668" s="213">
        <v>-4245.68</v>
      </c>
      <c r="J1668" s="204"/>
      <c r="K1668" s="214" t="s">
        <v>314</v>
      </c>
      <c r="L1668" s="78"/>
      <c r="M1668" s="78"/>
      <c r="N1668" s="78"/>
      <c r="O1668" s="149"/>
    </row>
    <row r="1669" spans="1:15" x14ac:dyDescent="0.35">
      <c r="A1669" s="212" t="s">
        <v>1062</v>
      </c>
      <c r="B1669" s="212" t="s">
        <v>1063</v>
      </c>
      <c r="C1669" s="212" t="s">
        <v>709</v>
      </c>
      <c r="D1669" s="212" t="s">
        <v>710</v>
      </c>
      <c r="E1669" s="212" t="s">
        <v>320</v>
      </c>
      <c r="F1669" s="212" t="s">
        <v>313</v>
      </c>
      <c r="G1669" s="212" t="s">
        <v>878</v>
      </c>
      <c r="H1669" s="212" t="s">
        <v>879</v>
      </c>
      <c r="I1669" s="213">
        <v>-6059.48</v>
      </c>
      <c r="J1669" s="204"/>
      <c r="K1669" s="214" t="s">
        <v>314</v>
      </c>
      <c r="L1669" s="78"/>
      <c r="M1669" s="78"/>
      <c r="N1669" s="78"/>
      <c r="O1669" s="149"/>
    </row>
    <row r="1670" spans="1:15" x14ac:dyDescent="0.35">
      <c r="A1670" s="212" t="s">
        <v>1062</v>
      </c>
      <c r="B1670" s="212" t="s">
        <v>1063</v>
      </c>
      <c r="C1670" s="212" t="s">
        <v>709</v>
      </c>
      <c r="D1670" s="212" t="s">
        <v>710</v>
      </c>
      <c r="E1670" s="212" t="s">
        <v>320</v>
      </c>
      <c r="F1670" s="212" t="s">
        <v>313</v>
      </c>
      <c r="G1670" s="212" t="s">
        <v>917</v>
      </c>
      <c r="H1670" s="212" t="s">
        <v>918</v>
      </c>
      <c r="I1670" s="213">
        <v>-5064.41</v>
      </c>
      <c r="J1670" s="204"/>
      <c r="K1670" s="214" t="s">
        <v>314</v>
      </c>
      <c r="L1670" s="78"/>
      <c r="M1670" s="78"/>
      <c r="N1670" s="78"/>
      <c r="O1670" s="149"/>
    </row>
    <row r="1671" spans="1:15" x14ac:dyDescent="0.35">
      <c r="A1671" s="212" t="s">
        <v>1062</v>
      </c>
      <c r="B1671" s="212" t="s">
        <v>1063</v>
      </c>
      <c r="C1671" s="212" t="s">
        <v>709</v>
      </c>
      <c r="D1671" s="212" t="s">
        <v>710</v>
      </c>
      <c r="E1671" s="212" t="s">
        <v>320</v>
      </c>
      <c r="F1671" s="212" t="s">
        <v>313</v>
      </c>
      <c r="G1671" s="212" t="s">
        <v>919</v>
      </c>
      <c r="H1671" s="212" t="s">
        <v>180</v>
      </c>
      <c r="I1671" s="213">
        <v>-6622.26</v>
      </c>
      <c r="J1671" s="204"/>
      <c r="K1671" s="214" t="s">
        <v>314</v>
      </c>
      <c r="L1671" s="78"/>
      <c r="M1671" s="78"/>
      <c r="N1671" s="78"/>
      <c r="O1671" s="149"/>
    </row>
    <row r="1672" spans="1:15" x14ac:dyDescent="0.35">
      <c r="A1672" s="212" t="s">
        <v>1062</v>
      </c>
      <c r="B1672" s="212" t="s">
        <v>1063</v>
      </c>
      <c r="C1672" s="212" t="s">
        <v>709</v>
      </c>
      <c r="D1672" s="212" t="s">
        <v>710</v>
      </c>
      <c r="E1672" s="212" t="s">
        <v>320</v>
      </c>
      <c r="F1672" s="212" t="s">
        <v>313</v>
      </c>
      <c r="G1672" s="212" t="s">
        <v>920</v>
      </c>
      <c r="H1672" s="212" t="s">
        <v>178</v>
      </c>
      <c r="I1672" s="213">
        <v>-6494.59</v>
      </c>
      <c r="J1672" s="204"/>
      <c r="K1672" s="214" t="s">
        <v>314</v>
      </c>
      <c r="L1672" s="78"/>
      <c r="M1672" s="78"/>
      <c r="N1672" s="78"/>
      <c r="O1672" s="149"/>
    </row>
    <row r="1673" spans="1:15" x14ac:dyDescent="0.35">
      <c r="A1673" s="212" t="s">
        <v>1062</v>
      </c>
      <c r="B1673" s="212" t="s">
        <v>1063</v>
      </c>
      <c r="C1673" s="212" t="s">
        <v>709</v>
      </c>
      <c r="D1673" s="212" t="s">
        <v>710</v>
      </c>
      <c r="E1673" s="212" t="s">
        <v>320</v>
      </c>
      <c r="F1673" s="212" t="s">
        <v>313</v>
      </c>
      <c r="G1673" s="212" t="s">
        <v>880</v>
      </c>
      <c r="H1673" s="212" t="s">
        <v>136</v>
      </c>
      <c r="I1673" s="213">
        <v>-9007.98</v>
      </c>
      <c r="J1673" s="204"/>
      <c r="K1673" s="214" t="s">
        <v>314</v>
      </c>
      <c r="L1673" s="78"/>
      <c r="M1673" s="78"/>
      <c r="N1673" s="78"/>
      <c r="O1673" s="149"/>
    </row>
    <row r="1674" spans="1:15" x14ac:dyDescent="0.35">
      <c r="A1674" s="212" t="s">
        <v>1062</v>
      </c>
      <c r="B1674" s="212" t="s">
        <v>1063</v>
      </c>
      <c r="C1674" s="212" t="s">
        <v>709</v>
      </c>
      <c r="D1674" s="212" t="s">
        <v>710</v>
      </c>
      <c r="E1674" s="212" t="s">
        <v>320</v>
      </c>
      <c r="F1674" s="212" t="s">
        <v>313</v>
      </c>
      <c r="G1674" s="212" t="s">
        <v>881</v>
      </c>
      <c r="H1674" s="212" t="s">
        <v>182</v>
      </c>
      <c r="I1674" s="213">
        <v>-7055.41</v>
      </c>
      <c r="J1674" s="204"/>
      <c r="K1674" s="214" t="s">
        <v>314</v>
      </c>
      <c r="L1674" s="78"/>
      <c r="M1674" s="78"/>
      <c r="N1674" s="78"/>
      <c r="O1674" s="149"/>
    </row>
    <row r="1675" spans="1:15" x14ac:dyDescent="0.35">
      <c r="A1675" s="212" t="s">
        <v>1062</v>
      </c>
      <c r="B1675" s="212" t="s">
        <v>1063</v>
      </c>
      <c r="C1675" s="212" t="s">
        <v>709</v>
      </c>
      <c r="D1675" s="212" t="s">
        <v>710</v>
      </c>
      <c r="E1675" s="212" t="s">
        <v>320</v>
      </c>
      <c r="F1675" s="212" t="s">
        <v>313</v>
      </c>
      <c r="G1675" s="212" t="s">
        <v>921</v>
      </c>
      <c r="H1675" s="212" t="s">
        <v>184</v>
      </c>
      <c r="I1675" s="213">
        <v>-8691.9699999999993</v>
      </c>
      <c r="J1675" s="204"/>
      <c r="K1675" s="214" t="s">
        <v>314</v>
      </c>
      <c r="L1675" s="78"/>
      <c r="M1675" s="78"/>
      <c r="N1675" s="78"/>
      <c r="O1675" s="149"/>
    </row>
    <row r="1676" spans="1:15" x14ac:dyDescent="0.35">
      <c r="A1676" s="212" t="s">
        <v>1062</v>
      </c>
      <c r="B1676" s="212" t="s">
        <v>1063</v>
      </c>
      <c r="C1676" s="212" t="s">
        <v>709</v>
      </c>
      <c r="D1676" s="212" t="s">
        <v>710</v>
      </c>
      <c r="E1676" s="212" t="s">
        <v>320</v>
      </c>
      <c r="F1676" s="212" t="s">
        <v>313</v>
      </c>
      <c r="G1676" s="212" t="s">
        <v>882</v>
      </c>
      <c r="H1676" s="212" t="s">
        <v>186</v>
      </c>
      <c r="I1676" s="213">
        <v>-7365.07</v>
      </c>
      <c r="J1676" s="204"/>
      <c r="K1676" s="214" t="s">
        <v>314</v>
      </c>
      <c r="L1676" s="78"/>
      <c r="M1676" s="78"/>
      <c r="N1676" s="78"/>
      <c r="O1676" s="149"/>
    </row>
    <row r="1677" spans="1:15" x14ac:dyDescent="0.35">
      <c r="A1677" s="212" t="s">
        <v>1062</v>
      </c>
      <c r="B1677" s="212" t="s">
        <v>1063</v>
      </c>
      <c r="C1677" s="212" t="s">
        <v>709</v>
      </c>
      <c r="D1677" s="212" t="s">
        <v>710</v>
      </c>
      <c r="E1677" s="212" t="s">
        <v>320</v>
      </c>
      <c r="F1677" s="212" t="s">
        <v>313</v>
      </c>
      <c r="G1677" s="212" t="s">
        <v>883</v>
      </c>
      <c r="H1677" s="212" t="s">
        <v>134</v>
      </c>
      <c r="I1677" s="213">
        <v>-5018.8599999999997</v>
      </c>
      <c r="J1677" s="204"/>
      <c r="K1677" s="214" t="s">
        <v>314</v>
      </c>
      <c r="L1677" s="78"/>
      <c r="M1677" s="78"/>
      <c r="N1677" s="78"/>
      <c r="O1677" s="149"/>
    </row>
    <row r="1678" spans="1:15" x14ac:dyDescent="0.35">
      <c r="A1678" s="212" t="s">
        <v>1062</v>
      </c>
      <c r="B1678" s="212" t="s">
        <v>1063</v>
      </c>
      <c r="C1678" s="212" t="s">
        <v>709</v>
      </c>
      <c r="D1678" s="212" t="s">
        <v>710</v>
      </c>
      <c r="E1678" s="212" t="s">
        <v>320</v>
      </c>
      <c r="F1678" s="212" t="s">
        <v>313</v>
      </c>
      <c r="G1678" s="212" t="s">
        <v>922</v>
      </c>
      <c r="H1678" s="212" t="s">
        <v>923</v>
      </c>
      <c r="I1678" s="213">
        <v>-662.06</v>
      </c>
      <c r="J1678" s="204"/>
      <c r="K1678" s="214" t="s">
        <v>314</v>
      </c>
      <c r="L1678" s="78"/>
      <c r="M1678" s="78"/>
      <c r="N1678" s="78"/>
      <c r="O1678" s="149"/>
    </row>
    <row r="1679" spans="1:15" x14ac:dyDescent="0.35">
      <c r="A1679" s="212" t="s">
        <v>1062</v>
      </c>
      <c r="B1679" s="212" t="s">
        <v>1063</v>
      </c>
      <c r="C1679" s="212" t="s">
        <v>709</v>
      </c>
      <c r="D1679" s="212" t="s">
        <v>710</v>
      </c>
      <c r="E1679" s="212" t="s">
        <v>320</v>
      </c>
      <c r="F1679" s="212" t="s">
        <v>313</v>
      </c>
      <c r="G1679" s="212" t="s">
        <v>884</v>
      </c>
      <c r="H1679" s="212" t="s">
        <v>234</v>
      </c>
      <c r="I1679" s="213">
        <v>-8331.3700000000008</v>
      </c>
      <c r="J1679" s="204"/>
      <c r="K1679" s="214" t="s">
        <v>314</v>
      </c>
      <c r="L1679" s="78"/>
      <c r="M1679" s="78"/>
      <c r="N1679" s="78"/>
      <c r="O1679" s="149"/>
    </row>
    <row r="1680" spans="1:15" x14ac:dyDescent="0.35">
      <c r="A1680" s="212" t="s">
        <v>1062</v>
      </c>
      <c r="B1680" s="212" t="s">
        <v>1063</v>
      </c>
      <c r="C1680" s="212" t="s">
        <v>709</v>
      </c>
      <c r="D1680" s="212" t="s">
        <v>710</v>
      </c>
      <c r="E1680" s="212" t="s">
        <v>320</v>
      </c>
      <c r="F1680" s="212" t="s">
        <v>313</v>
      </c>
      <c r="G1680" s="212" t="s">
        <v>900</v>
      </c>
      <c r="H1680" s="212" t="s">
        <v>238</v>
      </c>
      <c r="I1680" s="213">
        <v>-6792.31</v>
      </c>
      <c r="J1680" s="204"/>
      <c r="K1680" s="214" t="s">
        <v>314</v>
      </c>
      <c r="L1680" s="78"/>
      <c r="M1680" s="78"/>
      <c r="N1680" s="78"/>
      <c r="O1680" s="149"/>
    </row>
    <row r="1681" spans="1:15" x14ac:dyDescent="0.35">
      <c r="A1681" s="212" t="s">
        <v>1062</v>
      </c>
      <c r="B1681" s="212" t="s">
        <v>1063</v>
      </c>
      <c r="C1681" s="212" t="s">
        <v>709</v>
      </c>
      <c r="D1681" s="212" t="s">
        <v>710</v>
      </c>
      <c r="E1681" s="212" t="s">
        <v>320</v>
      </c>
      <c r="F1681" s="212" t="s">
        <v>313</v>
      </c>
      <c r="G1681" s="212" t="s">
        <v>662</v>
      </c>
      <c r="H1681" s="212" t="s">
        <v>243</v>
      </c>
      <c r="I1681" s="213">
        <v>-6071.01</v>
      </c>
      <c r="J1681" s="204"/>
      <c r="K1681" s="214" t="s">
        <v>314</v>
      </c>
      <c r="L1681" s="78"/>
      <c r="M1681" s="78"/>
      <c r="N1681" s="78"/>
      <c r="O1681" s="149"/>
    </row>
    <row r="1682" spans="1:15" x14ac:dyDescent="0.35">
      <c r="A1682" s="212" t="s">
        <v>1062</v>
      </c>
      <c r="B1682" s="212" t="s">
        <v>1063</v>
      </c>
      <c r="C1682" s="212" t="s">
        <v>709</v>
      </c>
      <c r="D1682" s="212" t="s">
        <v>710</v>
      </c>
      <c r="E1682" s="212" t="s">
        <v>320</v>
      </c>
      <c r="F1682" s="212" t="s">
        <v>313</v>
      </c>
      <c r="G1682" s="212" t="s">
        <v>924</v>
      </c>
      <c r="H1682" s="212" t="s">
        <v>245</v>
      </c>
      <c r="I1682" s="213">
        <v>-12892.14</v>
      </c>
      <c r="J1682" s="204"/>
      <c r="K1682" s="214" t="s">
        <v>314</v>
      </c>
      <c r="L1682" s="78"/>
      <c r="M1682" s="78"/>
      <c r="N1682" s="78"/>
      <c r="O1682" s="149"/>
    </row>
    <row r="1683" spans="1:15" x14ac:dyDescent="0.35">
      <c r="A1683" s="212" t="s">
        <v>1062</v>
      </c>
      <c r="B1683" s="212" t="s">
        <v>1063</v>
      </c>
      <c r="C1683" s="212" t="s">
        <v>709</v>
      </c>
      <c r="D1683" s="212" t="s">
        <v>710</v>
      </c>
      <c r="E1683" s="212" t="s">
        <v>320</v>
      </c>
      <c r="F1683" s="212" t="s">
        <v>313</v>
      </c>
      <c r="G1683" s="212" t="s">
        <v>925</v>
      </c>
      <c r="H1683" s="212" t="s">
        <v>104</v>
      </c>
      <c r="I1683" s="213">
        <v>-10539.32</v>
      </c>
      <c r="J1683" s="204"/>
      <c r="K1683" s="214" t="s">
        <v>314</v>
      </c>
      <c r="L1683" s="78"/>
      <c r="M1683" s="78"/>
      <c r="N1683" s="78"/>
      <c r="O1683" s="149"/>
    </row>
    <row r="1684" spans="1:15" x14ac:dyDescent="0.35">
      <c r="A1684" s="212" t="s">
        <v>1062</v>
      </c>
      <c r="B1684" s="212" t="s">
        <v>1063</v>
      </c>
      <c r="C1684" s="212" t="s">
        <v>709</v>
      </c>
      <c r="D1684" s="212" t="s">
        <v>710</v>
      </c>
      <c r="E1684" s="212" t="s">
        <v>320</v>
      </c>
      <c r="F1684" s="212" t="s">
        <v>313</v>
      </c>
      <c r="G1684" s="212" t="s">
        <v>906</v>
      </c>
      <c r="H1684" s="212" t="s">
        <v>167</v>
      </c>
      <c r="I1684" s="213">
        <v>-8081</v>
      </c>
      <c r="J1684" s="204"/>
      <c r="K1684" s="214" t="s">
        <v>314</v>
      </c>
      <c r="L1684" s="78"/>
      <c r="M1684" s="78"/>
      <c r="N1684" s="78"/>
      <c r="O1684" s="149"/>
    </row>
    <row r="1685" spans="1:15" x14ac:dyDescent="0.35">
      <c r="A1685" s="212" t="s">
        <v>1062</v>
      </c>
      <c r="B1685" s="212" t="s">
        <v>1063</v>
      </c>
      <c r="C1685" s="212" t="s">
        <v>709</v>
      </c>
      <c r="D1685" s="212" t="s">
        <v>710</v>
      </c>
      <c r="E1685" s="212" t="s">
        <v>320</v>
      </c>
      <c r="F1685" s="212" t="s">
        <v>313</v>
      </c>
      <c r="G1685" s="212" t="s">
        <v>901</v>
      </c>
      <c r="H1685" s="212" t="s">
        <v>213</v>
      </c>
      <c r="I1685" s="213">
        <v>-7033.92</v>
      </c>
      <c r="J1685" s="204"/>
      <c r="K1685" s="214" t="s">
        <v>314</v>
      </c>
      <c r="L1685" s="78"/>
      <c r="M1685" s="78"/>
      <c r="N1685" s="78"/>
      <c r="O1685" s="149"/>
    </row>
    <row r="1686" spans="1:15" x14ac:dyDescent="0.35">
      <c r="A1686" s="212" t="s">
        <v>1062</v>
      </c>
      <c r="B1686" s="212" t="s">
        <v>1063</v>
      </c>
      <c r="C1686" s="212" t="s">
        <v>709</v>
      </c>
      <c r="D1686" s="212" t="s">
        <v>710</v>
      </c>
      <c r="E1686" s="212" t="s">
        <v>320</v>
      </c>
      <c r="F1686" s="212" t="s">
        <v>313</v>
      </c>
      <c r="G1686" s="212" t="s">
        <v>926</v>
      </c>
      <c r="H1686" s="212" t="s">
        <v>927</v>
      </c>
      <c r="I1686" s="213">
        <v>-4715.17</v>
      </c>
      <c r="J1686" s="204"/>
      <c r="K1686" s="214" t="s">
        <v>314</v>
      </c>
      <c r="L1686" s="78"/>
      <c r="M1686" s="78"/>
      <c r="N1686" s="78"/>
      <c r="O1686" s="149"/>
    </row>
    <row r="1687" spans="1:15" x14ac:dyDescent="0.35">
      <c r="A1687" s="212" t="s">
        <v>1062</v>
      </c>
      <c r="B1687" s="212" t="s">
        <v>1063</v>
      </c>
      <c r="C1687" s="212" t="s">
        <v>709</v>
      </c>
      <c r="D1687" s="212" t="s">
        <v>710</v>
      </c>
      <c r="E1687" s="212" t="s">
        <v>320</v>
      </c>
      <c r="F1687" s="212" t="s">
        <v>313</v>
      </c>
      <c r="G1687" s="212" t="s">
        <v>928</v>
      </c>
      <c r="H1687" s="212" t="s">
        <v>929</v>
      </c>
      <c r="I1687" s="213">
        <v>-2057.39</v>
      </c>
      <c r="J1687" s="204"/>
      <c r="K1687" s="214" t="s">
        <v>314</v>
      </c>
      <c r="L1687" s="78"/>
      <c r="M1687" s="78"/>
      <c r="N1687" s="78"/>
      <c r="O1687" s="149"/>
    </row>
    <row r="1688" spans="1:15" x14ac:dyDescent="0.35">
      <c r="A1688" s="212" t="s">
        <v>1062</v>
      </c>
      <c r="B1688" s="212" t="s">
        <v>1063</v>
      </c>
      <c r="C1688" s="212" t="s">
        <v>709</v>
      </c>
      <c r="D1688" s="212" t="s">
        <v>710</v>
      </c>
      <c r="E1688" s="212" t="s">
        <v>320</v>
      </c>
      <c r="F1688" s="212" t="s">
        <v>313</v>
      </c>
      <c r="G1688" s="212" t="s">
        <v>812</v>
      </c>
      <c r="H1688" s="212" t="s">
        <v>813</v>
      </c>
      <c r="I1688" s="213">
        <v>-4120.01</v>
      </c>
      <c r="J1688" s="204"/>
      <c r="K1688" s="214" t="s">
        <v>314</v>
      </c>
      <c r="L1688" s="78"/>
      <c r="M1688" s="78"/>
      <c r="N1688" s="78"/>
      <c r="O1688" s="149"/>
    </row>
    <row r="1689" spans="1:15" x14ac:dyDescent="0.35">
      <c r="A1689" s="212" t="s">
        <v>1062</v>
      </c>
      <c r="B1689" s="212" t="s">
        <v>1063</v>
      </c>
      <c r="C1689" s="212" t="s">
        <v>709</v>
      </c>
      <c r="D1689" s="212" t="s">
        <v>710</v>
      </c>
      <c r="E1689" s="212" t="s">
        <v>320</v>
      </c>
      <c r="F1689" s="212" t="s">
        <v>313</v>
      </c>
      <c r="G1689" s="212" t="s">
        <v>930</v>
      </c>
      <c r="H1689" s="212" t="s">
        <v>200</v>
      </c>
      <c r="I1689" s="213">
        <v>-5906.55</v>
      </c>
      <c r="J1689" s="204"/>
      <c r="K1689" s="214" t="s">
        <v>314</v>
      </c>
      <c r="L1689" s="78"/>
      <c r="M1689" s="78"/>
      <c r="N1689" s="78"/>
      <c r="O1689" s="149"/>
    </row>
    <row r="1690" spans="1:15" x14ac:dyDescent="0.35">
      <c r="A1690" s="212" t="s">
        <v>1062</v>
      </c>
      <c r="B1690" s="212" t="s">
        <v>1063</v>
      </c>
      <c r="C1690" s="212" t="s">
        <v>709</v>
      </c>
      <c r="D1690" s="212" t="s">
        <v>710</v>
      </c>
      <c r="E1690" s="212" t="s">
        <v>320</v>
      </c>
      <c r="F1690" s="212" t="s">
        <v>313</v>
      </c>
      <c r="G1690" s="212" t="s">
        <v>890</v>
      </c>
      <c r="H1690" s="212" t="s">
        <v>191</v>
      </c>
      <c r="I1690" s="213">
        <v>-14258.92</v>
      </c>
      <c r="J1690" s="204"/>
      <c r="K1690" s="214" t="s">
        <v>314</v>
      </c>
      <c r="L1690" s="78"/>
      <c r="M1690" s="78"/>
      <c r="N1690" s="78"/>
      <c r="O1690" s="149"/>
    </row>
    <row r="1691" spans="1:15" x14ac:dyDescent="0.35">
      <c r="A1691" s="212" t="s">
        <v>1062</v>
      </c>
      <c r="B1691" s="212" t="s">
        <v>1063</v>
      </c>
      <c r="C1691" s="212" t="s">
        <v>709</v>
      </c>
      <c r="D1691" s="212" t="s">
        <v>710</v>
      </c>
      <c r="E1691" s="212" t="s">
        <v>320</v>
      </c>
      <c r="F1691" s="212" t="s">
        <v>313</v>
      </c>
      <c r="G1691" s="212" t="s">
        <v>931</v>
      </c>
      <c r="H1691" s="212" t="s">
        <v>197</v>
      </c>
      <c r="I1691" s="213">
        <v>-13168.38</v>
      </c>
      <c r="J1691" s="204"/>
      <c r="K1691" s="214" t="s">
        <v>314</v>
      </c>
      <c r="L1691" s="78"/>
      <c r="M1691" s="78"/>
      <c r="N1691" s="78"/>
      <c r="O1691" s="149"/>
    </row>
    <row r="1692" spans="1:15" x14ac:dyDescent="0.35">
      <c r="A1692" s="212" t="s">
        <v>1062</v>
      </c>
      <c r="B1692" s="212" t="s">
        <v>1063</v>
      </c>
      <c r="C1692" s="212" t="s">
        <v>709</v>
      </c>
      <c r="D1692" s="212" t="s">
        <v>710</v>
      </c>
      <c r="E1692" s="212" t="s">
        <v>320</v>
      </c>
      <c r="F1692" s="212" t="s">
        <v>313</v>
      </c>
      <c r="G1692" s="212" t="s">
        <v>932</v>
      </c>
      <c r="H1692" s="212" t="s">
        <v>202</v>
      </c>
      <c r="I1692" s="213">
        <v>-6855.73</v>
      </c>
      <c r="J1692" s="204"/>
      <c r="K1692" s="214" t="s">
        <v>314</v>
      </c>
      <c r="L1692" s="78"/>
      <c r="M1692" s="78"/>
      <c r="N1692" s="78"/>
      <c r="O1692" s="149"/>
    </row>
    <row r="1693" spans="1:15" x14ac:dyDescent="0.35">
      <c r="A1693" s="212" t="s">
        <v>1062</v>
      </c>
      <c r="B1693" s="212" t="s">
        <v>1063</v>
      </c>
      <c r="C1693" s="212" t="s">
        <v>709</v>
      </c>
      <c r="D1693" s="212" t="s">
        <v>710</v>
      </c>
      <c r="E1693" s="212" t="s">
        <v>320</v>
      </c>
      <c r="F1693" s="212" t="s">
        <v>313</v>
      </c>
      <c r="G1693" s="212" t="s">
        <v>565</v>
      </c>
      <c r="H1693" s="212" t="s">
        <v>204</v>
      </c>
      <c r="I1693" s="213">
        <v>-10206.879999999999</v>
      </c>
      <c r="J1693" s="204"/>
      <c r="K1693" s="214" t="s">
        <v>314</v>
      </c>
      <c r="L1693" s="78"/>
      <c r="M1693" s="78"/>
      <c r="N1693" s="78"/>
      <c r="O1693" s="149"/>
    </row>
    <row r="1694" spans="1:15" x14ac:dyDescent="0.35">
      <c r="A1694" s="212" t="s">
        <v>1062</v>
      </c>
      <c r="B1694" s="212" t="s">
        <v>1063</v>
      </c>
      <c r="C1694" s="212" t="s">
        <v>709</v>
      </c>
      <c r="D1694" s="212" t="s">
        <v>710</v>
      </c>
      <c r="E1694" s="212" t="s">
        <v>320</v>
      </c>
      <c r="F1694" s="212" t="s">
        <v>313</v>
      </c>
      <c r="G1694" s="212" t="s">
        <v>885</v>
      </c>
      <c r="H1694" s="212" t="s">
        <v>886</v>
      </c>
      <c r="I1694" s="213">
        <v>-6648.58</v>
      </c>
      <c r="J1694" s="204"/>
      <c r="K1694" s="214" t="s">
        <v>314</v>
      </c>
      <c r="L1694" s="78"/>
      <c r="M1694" s="78"/>
      <c r="N1694" s="78"/>
      <c r="O1694" s="149"/>
    </row>
    <row r="1695" spans="1:15" x14ac:dyDescent="0.35">
      <c r="A1695" s="212" t="s">
        <v>1062</v>
      </c>
      <c r="B1695" s="212" t="s">
        <v>1063</v>
      </c>
      <c r="C1695" s="212" t="s">
        <v>709</v>
      </c>
      <c r="D1695" s="212" t="s">
        <v>710</v>
      </c>
      <c r="E1695" s="212" t="s">
        <v>320</v>
      </c>
      <c r="F1695" s="212" t="s">
        <v>313</v>
      </c>
      <c r="G1695" s="212" t="s">
        <v>887</v>
      </c>
      <c r="H1695" s="212" t="s">
        <v>91</v>
      </c>
      <c r="I1695" s="213">
        <v>-13790.8</v>
      </c>
      <c r="J1695" s="204"/>
      <c r="K1695" s="214" t="s">
        <v>314</v>
      </c>
      <c r="L1695" s="78"/>
      <c r="M1695" s="78"/>
      <c r="N1695" s="78"/>
      <c r="O1695" s="149"/>
    </row>
    <row r="1696" spans="1:15" x14ac:dyDescent="0.35">
      <c r="A1696" s="212" t="s">
        <v>1062</v>
      </c>
      <c r="B1696" s="212" t="s">
        <v>1063</v>
      </c>
      <c r="C1696" s="212" t="s">
        <v>709</v>
      </c>
      <c r="D1696" s="212" t="s">
        <v>710</v>
      </c>
      <c r="E1696" s="212" t="s">
        <v>320</v>
      </c>
      <c r="F1696" s="212" t="s">
        <v>313</v>
      </c>
      <c r="G1696" s="212" t="s">
        <v>960</v>
      </c>
      <c r="H1696" s="212" t="s">
        <v>94</v>
      </c>
      <c r="I1696" s="213">
        <v>-1173.71</v>
      </c>
      <c r="J1696" s="204"/>
      <c r="K1696" s="214" t="s">
        <v>314</v>
      </c>
      <c r="L1696" s="78"/>
      <c r="M1696" s="78"/>
      <c r="N1696" s="78"/>
      <c r="O1696" s="149"/>
    </row>
    <row r="1697" spans="1:15" x14ac:dyDescent="0.35">
      <c r="A1697" s="212" t="s">
        <v>1062</v>
      </c>
      <c r="B1697" s="212" t="s">
        <v>1063</v>
      </c>
      <c r="C1697" s="212" t="s">
        <v>709</v>
      </c>
      <c r="D1697" s="212" t="s">
        <v>710</v>
      </c>
      <c r="E1697" s="212" t="s">
        <v>320</v>
      </c>
      <c r="F1697" s="212" t="s">
        <v>313</v>
      </c>
      <c r="G1697" s="212" t="s">
        <v>716</v>
      </c>
      <c r="H1697" s="212" t="s">
        <v>123</v>
      </c>
      <c r="I1697" s="213">
        <v>-9503.7999999999993</v>
      </c>
      <c r="J1697" s="204"/>
      <c r="K1697" s="214" t="s">
        <v>314</v>
      </c>
      <c r="L1697" s="78"/>
      <c r="M1697" s="78"/>
      <c r="N1697" s="78"/>
      <c r="O1697" s="149"/>
    </row>
    <row r="1698" spans="1:15" x14ac:dyDescent="0.35">
      <c r="A1698" s="212" t="s">
        <v>1062</v>
      </c>
      <c r="B1698" s="212" t="s">
        <v>1063</v>
      </c>
      <c r="C1698" s="212" t="s">
        <v>709</v>
      </c>
      <c r="D1698" s="212" t="s">
        <v>710</v>
      </c>
      <c r="E1698" s="212" t="s">
        <v>320</v>
      </c>
      <c r="F1698" s="212" t="s">
        <v>313</v>
      </c>
      <c r="G1698" s="212" t="s">
        <v>933</v>
      </c>
      <c r="H1698" s="212" t="s">
        <v>206</v>
      </c>
      <c r="I1698" s="213">
        <v>-9023.27</v>
      </c>
      <c r="J1698" s="204"/>
      <c r="K1698" s="214" t="s">
        <v>314</v>
      </c>
      <c r="L1698" s="78"/>
      <c r="M1698" s="78"/>
      <c r="N1698" s="78"/>
      <c r="O1698" s="149"/>
    </row>
    <row r="1699" spans="1:15" x14ac:dyDescent="0.35">
      <c r="A1699" s="212" t="s">
        <v>1062</v>
      </c>
      <c r="B1699" s="212" t="s">
        <v>1063</v>
      </c>
      <c r="C1699" s="212" t="s">
        <v>709</v>
      </c>
      <c r="D1699" s="212" t="s">
        <v>710</v>
      </c>
      <c r="E1699" s="212" t="s">
        <v>320</v>
      </c>
      <c r="F1699" s="212" t="s">
        <v>313</v>
      </c>
      <c r="G1699" s="212" t="s">
        <v>934</v>
      </c>
      <c r="H1699" s="212" t="s">
        <v>132</v>
      </c>
      <c r="I1699" s="213">
        <v>-6190.06</v>
      </c>
      <c r="J1699" s="204"/>
      <c r="K1699" s="214" t="s">
        <v>314</v>
      </c>
      <c r="L1699" s="78"/>
      <c r="M1699" s="78"/>
      <c r="N1699" s="78"/>
      <c r="O1699" s="149"/>
    </row>
    <row r="1700" spans="1:15" x14ac:dyDescent="0.35">
      <c r="A1700" s="212" t="s">
        <v>1062</v>
      </c>
      <c r="B1700" s="212" t="s">
        <v>1063</v>
      </c>
      <c r="C1700" s="212" t="s">
        <v>709</v>
      </c>
      <c r="D1700" s="212" t="s">
        <v>710</v>
      </c>
      <c r="E1700" s="212" t="s">
        <v>320</v>
      </c>
      <c r="F1700" s="212" t="s">
        <v>313</v>
      </c>
      <c r="G1700" s="212" t="s">
        <v>935</v>
      </c>
      <c r="H1700" s="212" t="s">
        <v>211</v>
      </c>
      <c r="I1700" s="213">
        <v>-8499.48</v>
      </c>
      <c r="J1700" s="204"/>
      <c r="K1700" s="214" t="s">
        <v>314</v>
      </c>
      <c r="L1700" s="78"/>
      <c r="M1700" s="78"/>
      <c r="N1700" s="78"/>
      <c r="O1700" s="149"/>
    </row>
    <row r="1701" spans="1:15" x14ac:dyDescent="0.35">
      <c r="A1701" s="212" t="s">
        <v>1062</v>
      </c>
      <c r="B1701" s="212" t="s">
        <v>1063</v>
      </c>
      <c r="C1701" s="212" t="s">
        <v>709</v>
      </c>
      <c r="D1701" s="212" t="s">
        <v>710</v>
      </c>
      <c r="E1701" s="212" t="s">
        <v>320</v>
      </c>
      <c r="F1701" s="212" t="s">
        <v>313</v>
      </c>
      <c r="G1701" s="212" t="s">
        <v>936</v>
      </c>
      <c r="H1701" s="212" t="s">
        <v>129</v>
      </c>
      <c r="I1701" s="213">
        <v>-17079.439999999999</v>
      </c>
      <c r="J1701" s="204"/>
      <c r="K1701" s="214" t="s">
        <v>314</v>
      </c>
      <c r="L1701" s="78"/>
      <c r="M1701" s="78"/>
      <c r="N1701" s="78"/>
      <c r="O1701" s="149"/>
    </row>
    <row r="1702" spans="1:15" x14ac:dyDescent="0.35">
      <c r="A1702" s="212" t="s">
        <v>1062</v>
      </c>
      <c r="B1702" s="212" t="s">
        <v>1063</v>
      </c>
      <c r="C1702" s="212" t="s">
        <v>709</v>
      </c>
      <c r="D1702" s="212" t="s">
        <v>710</v>
      </c>
      <c r="E1702" s="212" t="s">
        <v>320</v>
      </c>
      <c r="F1702" s="212" t="s">
        <v>313</v>
      </c>
      <c r="G1702" s="212" t="s">
        <v>888</v>
      </c>
      <c r="H1702" s="212" t="s">
        <v>208</v>
      </c>
      <c r="I1702" s="213">
        <v>-9579.2000000000007</v>
      </c>
      <c r="J1702" s="204"/>
      <c r="K1702" s="214" t="s">
        <v>314</v>
      </c>
      <c r="L1702" s="78"/>
      <c r="M1702" s="78"/>
      <c r="N1702" s="78"/>
      <c r="O1702" s="149"/>
    </row>
    <row r="1703" spans="1:15" x14ac:dyDescent="0.35">
      <c r="A1703" s="212" t="s">
        <v>1062</v>
      </c>
      <c r="B1703" s="212" t="s">
        <v>1063</v>
      </c>
      <c r="C1703" s="212" t="s">
        <v>709</v>
      </c>
      <c r="D1703" s="212" t="s">
        <v>710</v>
      </c>
      <c r="E1703" s="212" t="s">
        <v>320</v>
      </c>
      <c r="F1703" s="212" t="s">
        <v>313</v>
      </c>
      <c r="G1703" s="212" t="s">
        <v>961</v>
      </c>
      <c r="H1703" s="212" t="s">
        <v>107</v>
      </c>
      <c r="I1703" s="213">
        <v>-3541.28</v>
      </c>
      <c r="J1703" s="204"/>
      <c r="K1703" s="214" t="s">
        <v>314</v>
      </c>
      <c r="L1703" s="78"/>
      <c r="M1703" s="78"/>
      <c r="N1703" s="78"/>
      <c r="O1703" s="149"/>
    </row>
    <row r="1704" spans="1:15" x14ac:dyDescent="0.35">
      <c r="A1704" s="212" t="s">
        <v>1062</v>
      </c>
      <c r="B1704" s="212" t="s">
        <v>1063</v>
      </c>
      <c r="C1704" s="212" t="s">
        <v>709</v>
      </c>
      <c r="D1704" s="212" t="s">
        <v>710</v>
      </c>
      <c r="E1704" s="212" t="s">
        <v>320</v>
      </c>
      <c r="F1704" s="212" t="s">
        <v>313</v>
      </c>
      <c r="G1704" s="212" t="s">
        <v>891</v>
      </c>
      <c r="H1704" s="212" t="s">
        <v>194</v>
      </c>
      <c r="I1704" s="213">
        <v>-4483.1000000000004</v>
      </c>
      <c r="J1704" s="204"/>
      <c r="K1704" s="214" t="s">
        <v>314</v>
      </c>
      <c r="L1704" s="78"/>
      <c r="M1704" s="78"/>
      <c r="N1704" s="78"/>
      <c r="O1704" s="149"/>
    </row>
    <row r="1705" spans="1:15" x14ac:dyDescent="0.35">
      <c r="A1705" s="212" t="s">
        <v>1062</v>
      </c>
      <c r="B1705" s="212" t="s">
        <v>1063</v>
      </c>
      <c r="C1705" s="212" t="s">
        <v>709</v>
      </c>
      <c r="D1705" s="212" t="s">
        <v>710</v>
      </c>
      <c r="E1705" s="212" t="s">
        <v>320</v>
      </c>
      <c r="F1705" s="212" t="s">
        <v>313</v>
      </c>
      <c r="G1705" s="212" t="s">
        <v>937</v>
      </c>
      <c r="H1705" s="212" t="s">
        <v>247</v>
      </c>
      <c r="I1705" s="213">
        <v>-10879.35</v>
      </c>
      <c r="J1705" s="204"/>
      <c r="K1705" s="214" t="s">
        <v>314</v>
      </c>
      <c r="L1705" s="78"/>
      <c r="M1705" s="78"/>
      <c r="N1705" s="78"/>
      <c r="O1705" s="149"/>
    </row>
    <row r="1706" spans="1:15" x14ac:dyDescent="0.35">
      <c r="A1706" s="212" t="s">
        <v>1062</v>
      </c>
      <c r="B1706" s="212" t="s">
        <v>1063</v>
      </c>
      <c r="C1706" s="212" t="s">
        <v>709</v>
      </c>
      <c r="D1706" s="212" t="s">
        <v>710</v>
      </c>
      <c r="E1706" s="212" t="s">
        <v>320</v>
      </c>
      <c r="F1706" s="212" t="s">
        <v>313</v>
      </c>
      <c r="G1706" s="212" t="s">
        <v>889</v>
      </c>
      <c r="H1706" s="212" t="s">
        <v>236</v>
      </c>
      <c r="I1706" s="213">
        <v>-11820.6</v>
      </c>
      <c r="J1706" s="204"/>
      <c r="K1706" s="214" t="s">
        <v>314</v>
      </c>
      <c r="L1706" s="78"/>
      <c r="M1706" s="78"/>
      <c r="N1706" s="78"/>
      <c r="O1706" s="149"/>
    </row>
    <row r="1707" spans="1:15" x14ac:dyDescent="0.35">
      <c r="A1707" s="212" t="s">
        <v>1062</v>
      </c>
      <c r="B1707" s="212" t="s">
        <v>1063</v>
      </c>
      <c r="C1707" s="212" t="s">
        <v>709</v>
      </c>
      <c r="D1707" s="212" t="s">
        <v>710</v>
      </c>
      <c r="E1707" s="212" t="s">
        <v>320</v>
      </c>
      <c r="F1707" s="212" t="s">
        <v>313</v>
      </c>
      <c r="G1707" s="212" t="s">
        <v>938</v>
      </c>
      <c r="H1707" s="212" t="s">
        <v>939</v>
      </c>
      <c r="I1707" s="213">
        <v>-12154.54</v>
      </c>
      <c r="J1707" s="204"/>
      <c r="K1707" s="214" t="s">
        <v>314</v>
      </c>
      <c r="L1707" s="78"/>
      <c r="M1707" s="78"/>
      <c r="N1707" s="78"/>
      <c r="O1707" s="149"/>
    </row>
    <row r="1708" spans="1:15" x14ac:dyDescent="0.35">
      <c r="A1708" s="212" t="s">
        <v>1062</v>
      </c>
      <c r="B1708" s="212" t="s">
        <v>1063</v>
      </c>
      <c r="C1708" s="212" t="s">
        <v>709</v>
      </c>
      <c r="D1708" s="212" t="s">
        <v>710</v>
      </c>
      <c r="E1708" s="212" t="s">
        <v>320</v>
      </c>
      <c r="F1708" s="212" t="s">
        <v>313</v>
      </c>
      <c r="G1708" s="212" t="s">
        <v>554</v>
      </c>
      <c r="H1708" s="212" t="s">
        <v>249</v>
      </c>
      <c r="I1708" s="213">
        <v>-13467.59</v>
      </c>
      <c r="J1708" s="204"/>
      <c r="K1708" s="214" t="s">
        <v>314</v>
      </c>
      <c r="L1708" s="78"/>
      <c r="M1708" s="78"/>
      <c r="N1708" s="78"/>
      <c r="O1708" s="149"/>
    </row>
    <row r="1709" spans="1:15" x14ac:dyDescent="0.35">
      <c r="A1709" s="212" t="s">
        <v>1062</v>
      </c>
      <c r="B1709" s="212" t="s">
        <v>1063</v>
      </c>
      <c r="C1709" s="212" t="s">
        <v>709</v>
      </c>
      <c r="D1709" s="212" t="s">
        <v>710</v>
      </c>
      <c r="E1709" s="212" t="s">
        <v>320</v>
      </c>
      <c r="F1709" s="212" t="s">
        <v>313</v>
      </c>
      <c r="G1709" s="212" t="s">
        <v>940</v>
      </c>
      <c r="H1709" s="212" t="s">
        <v>84</v>
      </c>
      <c r="I1709" s="213">
        <v>-7559.4</v>
      </c>
      <c r="J1709" s="204"/>
      <c r="K1709" s="214" t="s">
        <v>314</v>
      </c>
      <c r="L1709" s="78"/>
      <c r="M1709" s="78"/>
      <c r="N1709" s="78"/>
      <c r="O1709" s="149"/>
    </row>
    <row r="1710" spans="1:15" x14ac:dyDescent="0.35">
      <c r="A1710" s="212" t="s">
        <v>1064</v>
      </c>
      <c r="B1710" s="212" t="s">
        <v>1065</v>
      </c>
      <c r="C1710" s="212" t="s">
        <v>709</v>
      </c>
      <c r="D1710" s="212" t="s">
        <v>710</v>
      </c>
      <c r="E1710" s="212" t="s">
        <v>381</v>
      </c>
      <c r="F1710" s="212" t="s">
        <v>382</v>
      </c>
      <c r="G1710" s="212" t="s">
        <v>1066</v>
      </c>
      <c r="H1710" s="212" t="s">
        <v>1067</v>
      </c>
      <c r="I1710" s="213">
        <v>192645.65</v>
      </c>
      <c r="J1710" s="204"/>
      <c r="K1710" s="214" t="s">
        <v>292</v>
      </c>
      <c r="L1710" s="78"/>
      <c r="M1710" s="78"/>
      <c r="N1710" s="78"/>
      <c r="O1710" s="149" t="s">
        <v>1068</v>
      </c>
    </row>
    <row r="1711" spans="1:15" x14ac:dyDescent="0.35">
      <c r="A1711" s="212" t="s">
        <v>1064</v>
      </c>
      <c r="B1711" s="212" t="s">
        <v>1065</v>
      </c>
      <c r="C1711" s="212" t="s">
        <v>709</v>
      </c>
      <c r="D1711" s="212" t="s">
        <v>710</v>
      </c>
      <c r="E1711" s="212" t="s">
        <v>381</v>
      </c>
      <c r="F1711" s="212" t="s">
        <v>382</v>
      </c>
      <c r="G1711" s="212" t="s">
        <v>1069</v>
      </c>
      <c r="H1711" s="212" t="s">
        <v>1070</v>
      </c>
      <c r="I1711" s="213">
        <v>802425.02</v>
      </c>
      <c r="J1711" s="204"/>
      <c r="K1711" s="214" t="s">
        <v>292</v>
      </c>
      <c r="L1711" s="78"/>
      <c r="M1711" s="78"/>
      <c r="N1711" s="78"/>
      <c r="O1711" s="149" t="s">
        <v>1068</v>
      </c>
    </row>
    <row r="1712" spans="1:15" x14ac:dyDescent="0.35">
      <c r="A1712" s="212" t="s">
        <v>1064</v>
      </c>
      <c r="B1712" s="212" t="s">
        <v>1065</v>
      </c>
      <c r="C1712" s="212" t="s">
        <v>709</v>
      </c>
      <c r="D1712" s="212" t="s">
        <v>710</v>
      </c>
      <c r="E1712" s="212" t="s">
        <v>312</v>
      </c>
      <c r="F1712" s="212" t="s">
        <v>313</v>
      </c>
      <c r="G1712" s="212" t="s">
        <v>1069</v>
      </c>
      <c r="H1712" s="212" t="s">
        <v>1070</v>
      </c>
      <c r="I1712" s="213">
        <v>190475.39</v>
      </c>
      <c r="J1712" s="204"/>
      <c r="K1712" s="214" t="s">
        <v>306</v>
      </c>
      <c r="L1712" s="78"/>
      <c r="M1712" s="78"/>
      <c r="N1712" s="78"/>
      <c r="O1712" s="149"/>
    </row>
    <row r="1713" spans="1:15" x14ac:dyDescent="0.35">
      <c r="A1713" s="212" t="s">
        <v>1064</v>
      </c>
      <c r="B1713" s="212" t="s">
        <v>1065</v>
      </c>
      <c r="C1713" s="212" t="s">
        <v>709</v>
      </c>
      <c r="D1713" s="212" t="s">
        <v>710</v>
      </c>
      <c r="E1713" s="212" t="s">
        <v>320</v>
      </c>
      <c r="F1713" s="212" t="s">
        <v>313</v>
      </c>
      <c r="G1713" s="212" t="s">
        <v>1069</v>
      </c>
      <c r="H1713" s="212" t="s">
        <v>1070</v>
      </c>
      <c r="I1713" s="213">
        <v>-190475.39</v>
      </c>
      <c r="J1713" s="204"/>
      <c r="K1713" s="214" t="s">
        <v>314</v>
      </c>
      <c r="L1713" s="78"/>
      <c r="M1713" s="78"/>
      <c r="N1713" s="78"/>
      <c r="O1713" s="149"/>
    </row>
    <row r="1714" spans="1:15" x14ac:dyDescent="0.35">
      <c r="A1714" s="212" t="s">
        <v>691</v>
      </c>
      <c r="B1714" s="212" t="s">
        <v>692</v>
      </c>
      <c r="C1714" s="212" t="s">
        <v>709</v>
      </c>
      <c r="D1714" s="212" t="s">
        <v>710</v>
      </c>
      <c r="E1714" s="212" t="s">
        <v>349</v>
      </c>
      <c r="F1714" s="212" t="s">
        <v>350</v>
      </c>
      <c r="G1714" s="212" t="s">
        <v>81</v>
      </c>
      <c r="H1714" s="212" t="s">
        <v>328</v>
      </c>
      <c r="I1714" s="213">
        <v>-46374.34</v>
      </c>
      <c r="J1714" s="204"/>
      <c r="K1714" s="214" t="s">
        <v>296</v>
      </c>
      <c r="L1714" s="78"/>
      <c r="M1714" s="78"/>
      <c r="N1714" s="78"/>
      <c r="O1714" s="149"/>
    </row>
    <row r="1715" spans="1:15" x14ac:dyDescent="0.35">
      <c r="A1715" s="212" t="s">
        <v>691</v>
      </c>
      <c r="B1715" s="212" t="s">
        <v>692</v>
      </c>
      <c r="C1715" s="212" t="s">
        <v>709</v>
      </c>
      <c r="D1715" s="212" t="s">
        <v>710</v>
      </c>
      <c r="E1715" s="212" t="s">
        <v>693</v>
      </c>
      <c r="F1715" s="212" t="s">
        <v>694</v>
      </c>
      <c r="G1715" s="212" t="s">
        <v>81</v>
      </c>
      <c r="H1715" s="212" t="s">
        <v>328</v>
      </c>
      <c r="I1715" s="213">
        <v>804977.28</v>
      </c>
      <c r="J1715" s="204"/>
      <c r="K1715" s="214" t="s">
        <v>296</v>
      </c>
      <c r="L1715" s="78"/>
      <c r="M1715" s="78"/>
      <c r="N1715" s="78"/>
      <c r="O1715" s="149"/>
    </row>
    <row r="1716" spans="1:15" x14ac:dyDescent="0.35">
      <c r="A1716" s="212" t="s">
        <v>691</v>
      </c>
      <c r="B1716" s="212" t="s">
        <v>692</v>
      </c>
      <c r="C1716" s="212" t="s">
        <v>709</v>
      </c>
      <c r="D1716" s="212" t="s">
        <v>710</v>
      </c>
      <c r="E1716" s="212" t="s">
        <v>355</v>
      </c>
      <c r="F1716" s="212" t="s">
        <v>356</v>
      </c>
      <c r="G1716" s="212" t="s">
        <v>81</v>
      </c>
      <c r="H1716" s="212" t="s">
        <v>328</v>
      </c>
      <c r="I1716" s="213">
        <v>134088.64000000001</v>
      </c>
      <c r="J1716" s="204"/>
      <c r="K1716" s="214" t="s">
        <v>301</v>
      </c>
      <c r="L1716" s="78"/>
      <c r="M1716" s="78"/>
      <c r="N1716" s="78"/>
      <c r="O1716" s="149"/>
    </row>
    <row r="1717" spans="1:15" x14ac:dyDescent="0.35">
      <c r="A1717" s="212" t="s">
        <v>699</v>
      </c>
      <c r="B1717" s="212" t="s">
        <v>700</v>
      </c>
      <c r="C1717" s="212" t="s">
        <v>709</v>
      </c>
      <c r="D1717" s="212" t="s">
        <v>710</v>
      </c>
      <c r="E1717" s="212" t="s">
        <v>701</v>
      </c>
      <c r="F1717" s="212" t="s">
        <v>700</v>
      </c>
      <c r="G1717" s="212" t="s">
        <v>81</v>
      </c>
      <c r="H1717" s="212" t="s">
        <v>328</v>
      </c>
      <c r="I1717" s="213">
        <v>28752859.010000002</v>
      </c>
      <c r="J1717" s="204"/>
      <c r="K1717" s="214" t="s">
        <v>322</v>
      </c>
      <c r="L1717" s="78"/>
      <c r="M1717" s="78"/>
      <c r="N1717" s="78"/>
      <c r="O1717" s="149"/>
    </row>
    <row r="1718" spans="1:15" x14ac:dyDescent="0.35">
      <c r="A1718" s="212" t="s">
        <v>1071</v>
      </c>
      <c r="B1718" s="212" t="s">
        <v>1072</v>
      </c>
      <c r="C1718" s="212" t="s">
        <v>1073</v>
      </c>
      <c r="D1718" s="212" t="s">
        <v>1074</v>
      </c>
      <c r="E1718" s="212" t="s">
        <v>375</v>
      </c>
      <c r="F1718" s="212" t="s">
        <v>376</v>
      </c>
      <c r="G1718" s="212" t="s">
        <v>81</v>
      </c>
      <c r="H1718" s="212" t="s">
        <v>328</v>
      </c>
      <c r="I1718" s="213">
        <v>8826.5</v>
      </c>
      <c r="J1718" s="204"/>
      <c r="K1718" s="214" t="s">
        <v>292</v>
      </c>
      <c r="L1718" s="78"/>
      <c r="M1718" s="78"/>
      <c r="N1718" s="78"/>
      <c r="O1718" s="149"/>
    </row>
    <row r="1719" spans="1:15" x14ac:dyDescent="0.35">
      <c r="A1719" s="212" t="s">
        <v>1071</v>
      </c>
      <c r="B1719" s="212" t="s">
        <v>1072</v>
      </c>
      <c r="C1719" s="212" t="s">
        <v>1073</v>
      </c>
      <c r="D1719" s="212" t="s">
        <v>1074</v>
      </c>
      <c r="E1719" s="212" t="s">
        <v>377</v>
      </c>
      <c r="F1719" s="212" t="s">
        <v>378</v>
      </c>
      <c r="G1719" s="212" t="s">
        <v>81</v>
      </c>
      <c r="H1719" s="212" t="s">
        <v>328</v>
      </c>
      <c r="I1719" s="213">
        <v>16853.7</v>
      </c>
      <c r="J1719" s="204"/>
      <c r="K1719" s="214" t="s">
        <v>292</v>
      </c>
      <c r="L1719" s="78"/>
      <c r="M1719" s="78"/>
      <c r="N1719" s="78"/>
      <c r="O1719" s="149"/>
    </row>
    <row r="1720" spans="1:15" x14ac:dyDescent="0.35">
      <c r="A1720" s="212" t="s">
        <v>1071</v>
      </c>
      <c r="B1720" s="212" t="s">
        <v>1072</v>
      </c>
      <c r="C1720" s="212" t="s">
        <v>1073</v>
      </c>
      <c r="D1720" s="212" t="s">
        <v>1074</v>
      </c>
      <c r="E1720" s="212" t="s">
        <v>307</v>
      </c>
      <c r="F1720" s="212" t="s">
        <v>308</v>
      </c>
      <c r="G1720" s="212" t="s">
        <v>81</v>
      </c>
      <c r="H1720" s="212" t="s">
        <v>328</v>
      </c>
      <c r="I1720" s="213">
        <v>19375.2</v>
      </c>
      <c r="J1720" s="204"/>
      <c r="K1720" s="214" t="s">
        <v>292</v>
      </c>
      <c r="L1720" s="78"/>
      <c r="M1720" s="78"/>
      <c r="N1720" s="78"/>
      <c r="O1720" s="149"/>
    </row>
    <row r="1721" spans="1:15" x14ac:dyDescent="0.35">
      <c r="A1721" s="212" t="s">
        <v>1071</v>
      </c>
      <c r="B1721" s="212" t="s">
        <v>1072</v>
      </c>
      <c r="C1721" s="212" t="s">
        <v>1073</v>
      </c>
      <c r="D1721" s="212" t="s">
        <v>1074</v>
      </c>
      <c r="E1721" s="212" t="s">
        <v>312</v>
      </c>
      <c r="F1721" s="212" t="s">
        <v>313</v>
      </c>
      <c r="G1721" s="212" t="s">
        <v>81</v>
      </c>
      <c r="H1721" s="212" t="s">
        <v>328</v>
      </c>
      <c r="I1721" s="213">
        <v>7050.45</v>
      </c>
      <c r="J1721" s="204"/>
      <c r="K1721" s="214" t="s">
        <v>306</v>
      </c>
      <c r="L1721" s="78"/>
      <c r="M1721" s="78"/>
      <c r="N1721" s="78"/>
      <c r="O1721" s="149"/>
    </row>
    <row r="1722" spans="1:15" x14ac:dyDescent="0.35">
      <c r="A1722" s="212" t="s">
        <v>1071</v>
      </c>
      <c r="B1722" s="212" t="s">
        <v>1072</v>
      </c>
      <c r="C1722" s="212" t="s">
        <v>1073</v>
      </c>
      <c r="D1722" s="212" t="s">
        <v>1074</v>
      </c>
      <c r="E1722" s="212" t="s">
        <v>460</v>
      </c>
      <c r="F1722" s="212" t="s">
        <v>461</v>
      </c>
      <c r="G1722" s="212" t="s">
        <v>81</v>
      </c>
      <c r="H1722" s="212" t="s">
        <v>328</v>
      </c>
      <c r="I1722" s="213">
        <v>-21900</v>
      </c>
      <c r="J1722" s="204"/>
      <c r="K1722" s="214" t="s">
        <v>316</v>
      </c>
      <c r="L1722" s="78"/>
      <c r="M1722" s="78"/>
      <c r="N1722" s="78"/>
      <c r="O1722" s="149"/>
    </row>
    <row r="1723" spans="1:15" x14ac:dyDescent="0.35">
      <c r="A1723" s="212" t="s">
        <v>1071</v>
      </c>
      <c r="B1723" s="212" t="s">
        <v>1072</v>
      </c>
      <c r="C1723" s="212" t="s">
        <v>1073</v>
      </c>
      <c r="D1723" s="212" t="s">
        <v>1074</v>
      </c>
      <c r="E1723" s="212" t="s">
        <v>320</v>
      </c>
      <c r="F1723" s="212" t="s">
        <v>313</v>
      </c>
      <c r="G1723" s="212" t="s">
        <v>81</v>
      </c>
      <c r="H1723" s="212" t="s">
        <v>328</v>
      </c>
      <c r="I1723" s="213">
        <v>-7050.45</v>
      </c>
      <c r="J1723" s="204"/>
      <c r="K1723" s="214" t="s">
        <v>314</v>
      </c>
      <c r="L1723" s="78"/>
      <c r="M1723" s="78"/>
      <c r="N1723" s="78"/>
      <c r="O1723" s="149"/>
    </row>
    <row r="1724" spans="1:15" x14ac:dyDescent="0.35">
      <c r="A1724" s="212" t="s">
        <v>1075</v>
      </c>
      <c r="B1724" s="212" t="s">
        <v>1076</v>
      </c>
      <c r="C1724" s="212" t="s">
        <v>1073</v>
      </c>
      <c r="D1724" s="212" t="s">
        <v>1074</v>
      </c>
      <c r="E1724" s="212" t="s">
        <v>345</v>
      </c>
      <c r="F1724" s="212" t="s">
        <v>346</v>
      </c>
      <c r="G1724" s="212" t="s">
        <v>81</v>
      </c>
      <c r="H1724" s="212" t="s">
        <v>328</v>
      </c>
      <c r="I1724" s="213">
        <v>405192.31</v>
      </c>
      <c r="J1724" s="204"/>
      <c r="K1724" s="214" t="s">
        <v>293</v>
      </c>
      <c r="L1724" s="78"/>
      <c r="M1724" s="78"/>
      <c r="N1724" s="78"/>
      <c r="O1724" s="149"/>
    </row>
    <row r="1725" spans="1:15" x14ac:dyDescent="0.35">
      <c r="A1725" s="212" t="s">
        <v>1075</v>
      </c>
      <c r="B1725" s="212" t="s">
        <v>1076</v>
      </c>
      <c r="C1725" s="212" t="s">
        <v>1073</v>
      </c>
      <c r="D1725" s="212" t="s">
        <v>1074</v>
      </c>
      <c r="E1725" s="212" t="s">
        <v>363</v>
      </c>
      <c r="F1725" s="212" t="s">
        <v>364</v>
      </c>
      <c r="G1725" s="212" t="s">
        <v>81</v>
      </c>
      <c r="H1725" s="212" t="s">
        <v>328</v>
      </c>
      <c r="I1725" s="213">
        <v>294.89</v>
      </c>
      <c r="J1725" s="204"/>
      <c r="K1725" s="214" t="s">
        <v>293</v>
      </c>
      <c r="L1725" s="78"/>
      <c r="M1725" s="78"/>
      <c r="N1725" s="78"/>
      <c r="O1725" s="149"/>
    </row>
    <row r="1726" spans="1:15" x14ac:dyDescent="0.35">
      <c r="A1726" s="212" t="s">
        <v>1075</v>
      </c>
      <c r="B1726" s="212" t="s">
        <v>1076</v>
      </c>
      <c r="C1726" s="212" t="s">
        <v>1073</v>
      </c>
      <c r="D1726" s="212" t="s">
        <v>1074</v>
      </c>
      <c r="E1726" s="212" t="s">
        <v>365</v>
      </c>
      <c r="F1726" s="212" t="s">
        <v>366</v>
      </c>
      <c r="G1726" s="212" t="s">
        <v>81</v>
      </c>
      <c r="H1726" s="212" t="s">
        <v>328</v>
      </c>
      <c r="I1726" s="213">
        <v>36811.64</v>
      </c>
      <c r="J1726" s="204"/>
      <c r="K1726" s="214" t="s">
        <v>293</v>
      </c>
      <c r="L1726" s="78"/>
      <c r="M1726" s="78"/>
      <c r="N1726" s="78"/>
      <c r="O1726" s="149"/>
    </row>
    <row r="1727" spans="1:15" x14ac:dyDescent="0.35">
      <c r="A1727" s="212" t="s">
        <v>1075</v>
      </c>
      <c r="B1727" s="212" t="s">
        <v>1076</v>
      </c>
      <c r="C1727" s="212" t="s">
        <v>1073</v>
      </c>
      <c r="D1727" s="212" t="s">
        <v>1074</v>
      </c>
      <c r="E1727" s="212" t="s">
        <v>1077</v>
      </c>
      <c r="F1727" s="212" t="s">
        <v>1078</v>
      </c>
      <c r="G1727" s="212" t="s">
        <v>81</v>
      </c>
      <c r="H1727" s="212" t="s">
        <v>328</v>
      </c>
      <c r="I1727" s="213">
        <v>107100</v>
      </c>
      <c r="J1727" s="204"/>
      <c r="K1727" s="214" t="s">
        <v>293</v>
      </c>
      <c r="L1727" s="78"/>
      <c r="M1727" s="78"/>
      <c r="N1727" s="78"/>
      <c r="O1727" s="149"/>
    </row>
    <row r="1728" spans="1:15" x14ac:dyDescent="0.35">
      <c r="A1728" s="212" t="s">
        <v>1075</v>
      </c>
      <c r="B1728" s="212" t="s">
        <v>1076</v>
      </c>
      <c r="C1728" s="212" t="s">
        <v>1073</v>
      </c>
      <c r="D1728" s="212" t="s">
        <v>1074</v>
      </c>
      <c r="E1728" s="212" t="s">
        <v>349</v>
      </c>
      <c r="F1728" s="212" t="s">
        <v>350</v>
      </c>
      <c r="G1728" s="212" t="s">
        <v>81</v>
      </c>
      <c r="H1728" s="212" t="s">
        <v>328</v>
      </c>
      <c r="I1728" s="213">
        <v>74091.97</v>
      </c>
      <c r="J1728" s="204"/>
      <c r="K1728" s="214" t="s">
        <v>296</v>
      </c>
      <c r="L1728" s="78"/>
      <c r="M1728" s="78"/>
      <c r="N1728" s="78"/>
      <c r="O1728" s="149"/>
    </row>
    <row r="1729" spans="1:15" x14ac:dyDescent="0.35">
      <c r="A1729" s="212" t="s">
        <v>1075</v>
      </c>
      <c r="B1729" s="212" t="s">
        <v>1076</v>
      </c>
      <c r="C1729" s="212" t="s">
        <v>1073</v>
      </c>
      <c r="D1729" s="212" t="s">
        <v>1074</v>
      </c>
      <c r="E1729" s="212" t="s">
        <v>351</v>
      </c>
      <c r="F1729" s="212" t="s">
        <v>352</v>
      </c>
      <c r="G1729" s="212" t="s">
        <v>81</v>
      </c>
      <c r="H1729" s="212" t="s">
        <v>328</v>
      </c>
      <c r="I1729" s="213">
        <v>1331.87</v>
      </c>
      <c r="J1729" s="204"/>
      <c r="K1729" s="214" t="s">
        <v>293</v>
      </c>
      <c r="L1729" s="78"/>
      <c r="M1729" s="78"/>
      <c r="N1729" s="78"/>
      <c r="O1729" s="149"/>
    </row>
    <row r="1730" spans="1:15" x14ac:dyDescent="0.35">
      <c r="A1730" s="212" t="s">
        <v>1075</v>
      </c>
      <c r="B1730" s="212" t="s">
        <v>1076</v>
      </c>
      <c r="C1730" s="212" t="s">
        <v>1073</v>
      </c>
      <c r="D1730" s="212" t="s">
        <v>1074</v>
      </c>
      <c r="E1730" s="212" t="s">
        <v>353</v>
      </c>
      <c r="F1730" s="212" t="s">
        <v>354</v>
      </c>
      <c r="G1730" s="212" t="s">
        <v>81</v>
      </c>
      <c r="H1730" s="212" t="s">
        <v>328</v>
      </c>
      <c r="I1730" s="213">
        <v>-1331.87</v>
      </c>
      <c r="J1730" s="204"/>
      <c r="K1730" s="214" t="s">
        <v>293</v>
      </c>
      <c r="L1730" s="78"/>
      <c r="M1730" s="78"/>
      <c r="N1730" s="78"/>
      <c r="O1730" s="149"/>
    </row>
    <row r="1731" spans="1:15" x14ac:dyDescent="0.35">
      <c r="A1731" s="212" t="s">
        <v>1075</v>
      </c>
      <c r="B1731" s="212" t="s">
        <v>1076</v>
      </c>
      <c r="C1731" s="212" t="s">
        <v>1073</v>
      </c>
      <c r="D1731" s="212" t="s">
        <v>1074</v>
      </c>
      <c r="E1731" s="212" t="s">
        <v>355</v>
      </c>
      <c r="F1731" s="212" t="s">
        <v>356</v>
      </c>
      <c r="G1731" s="212" t="s">
        <v>81</v>
      </c>
      <c r="H1731" s="212" t="s">
        <v>328</v>
      </c>
      <c r="I1731" s="213">
        <v>88100.12</v>
      </c>
      <c r="J1731" s="204"/>
      <c r="K1731" s="214" t="s">
        <v>301</v>
      </c>
      <c r="L1731" s="78"/>
      <c r="M1731" s="78"/>
      <c r="N1731" s="78"/>
      <c r="O1731" s="149"/>
    </row>
    <row r="1732" spans="1:15" x14ac:dyDescent="0.35">
      <c r="A1732" s="212" t="s">
        <v>1075</v>
      </c>
      <c r="B1732" s="212" t="s">
        <v>1076</v>
      </c>
      <c r="C1732" s="212" t="s">
        <v>1073</v>
      </c>
      <c r="D1732" s="212" t="s">
        <v>1074</v>
      </c>
      <c r="E1732" s="212" t="s">
        <v>401</v>
      </c>
      <c r="F1732" s="212" t="s">
        <v>402</v>
      </c>
      <c r="G1732" s="212" t="s">
        <v>81</v>
      </c>
      <c r="H1732" s="212" t="s">
        <v>328</v>
      </c>
      <c r="I1732" s="213">
        <v>2</v>
      </c>
      <c r="J1732" s="204"/>
      <c r="K1732" s="214" t="s">
        <v>311</v>
      </c>
      <c r="L1732" s="78"/>
      <c r="M1732" s="78"/>
      <c r="N1732" s="78"/>
      <c r="O1732" s="149"/>
    </row>
    <row r="1733" spans="1:15" x14ac:dyDescent="0.35">
      <c r="A1733" s="212" t="s">
        <v>1079</v>
      </c>
      <c r="B1733" s="212" t="s">
        <v>1080</v>
      </c>
      <c r="C1733" s="212" t="s">
        <v>1073</v>
      </c>
      <c r="D1733" s="212" t="s">
        <v>1074</v>
      </c>
      <c r="E1733" s="212" t="s">
        <v>345</v>
      </c>
      <c r="F1733" s="212" t="s">
        <v>346</v>
      </c>
      <c r="G1733" s="212" t="s">
        <v>81</v>
      </c>
      <c r="H1733" s="212" t="s">
        <v>328</v>
      </c>
      <c r="I1733" s="213">
        <v>10776.54</v>
      </c>
      <c r="J1733" s="204"/>
      <c r="K1733" s="214" t="s">
        <v>293</v>
      </c>
      <c r="L1733" s="78"/>
      <c r="M1733" s="78"/>
      <c r="N1733" s="78"/>
      <c r="O1733" s="149"/>
    </row>
    <row r="1734" spans="1:15" x14ac:dyDescent="0.35">
      <c r="A1734" s="212" t="s">
        <v>1079</v>
      </c>
      <c r="B1734" s="212" t="s">
        <v>1080</v>
      </c>
      <c r="C1734" s="212" t="s">
        <v>1073</v>
      </c>
      <c r="D1734" s="212" t="s">
        <v>1074</v>
      </c>
      <c r="E1734" s="212" t="s">
        <v>488</v>
      </c>
      <c r="F1734" s="212" t="s">
        <v>489</v>
      </c>
      <c r="G1734" s="212" t="s">
        <v>81</v>
      </c>
      <c r="H1734" s="212" t="s">
        <v>328</v>
      </c>
      <c r="I1734" s="213">
        <v>1764</v>
      </c>
      <c r="J1734" s="204"/>
      <c r="K1734" s="214" t="s">
        <v>293</v>
      </c>
      <c r="L1734" s="78"/>
      <c r="M1734" s="78"/>
      <c r="N1734" s="78"/>
      <c r="O1734" s="149"/>
    </row>
    <row r="1735" spans="1:15" x14ac:dyDescent="0.35">
      <c r="A1735" s="212" t="s">
        <v>1079</v>
      </c>
      <c r="B1735" s="212" t="s">
        <v>1080</v>
      </c>
      <c r="C1735" s="212" t="s">
        <v>1073</v>
      </c>
      <c r="D1735" s="212" t="s">
        <v>1074</v>
      </c>
      <c r="E1735" s="212" t="s">
        <v>365</v>
      </c>
      <c r="F1735" s="212" t="s">
        <v>366</v>
      </c>
      <c r="G1735" s="212" t="s">
        <v>81</v>
      </c>
      <c r="H1735" s="212" t="s">
        <v>328</v>
      </c>
      <c r="I1735" s="213">
        <v>2801.5</v>
      </c>
      <c r="J1735" s="204"/>
      <c r="K1735" s="214" t="s">
        <v>293</v>
      </c>
      <c r="L1735" s="78"/>
      <c r="M1735" s="78"/>
      <c r="N1735" s="78"/>
      <c r="O1735" s="149"/>
    </row>
    <row r="1736" spans="1:15" x14ac:dyDescent="0.35">
      <c r="A1736" s="212" t="s">
        <v>1079</v>
      </c>
      <c r="B1736" s="212" t="s">
        <v>1080</v>
      </c>
      <c r="C1736" s="212" t="s">
        <v>1073</v>
      </c>
      <c r="D1736" s="212" t="s">
        <v>1074</v>
      </c>
      <c r="E1736" s="212" t="s">
        <v>446</v>
      </c>
      <c r="F1736" s="212" t="s">
        <v>447</v>
      </c>
      <c r="G1736" s="212" t="s">
        <v>81</v>
      </c>
      <c r="H1736" s="212" t="s">
        <v>328</v>
      </c>
      <c r="I1736" s="213">
        <v>5000</v>
      </c>
      <c r="J1736" s="204"/>
      <c r="K1736" s="214" t="s">
        <v>293</v>
      </c>
      <c r="L1736" s="78"/>
      <c r="M1736" s="78"/>
      <c r="N1736" s="78"/>
      <c r="O1736" s="149"/>
    </row>
    <row r="1737" spans="1:15" x14ac:dyDescent="0.35">
      <c r="A1737" s="212" t="s">
        <v>1079</v>
      </c>
      <c r="B1737" s="212" t="s">
        <v>1080</v>
      </c>
      <c r="C1737" s="212" t="s">
        <v>1073</v>
      </c>
      <c r="D1737" s="212" t="s">
        <v>1074</v>
      </c>
      <c r="E1737" s="212" t="s">
        <v>1077</v>
      </c>
      <c r="F1737" s="212" t="s">
        <v>1078</v>
      </c>
      <c r="G1737" s="212" t="s">
        <v>81</v>
      </c>
      <c r="H1737" s="212" t="s">
        <v>328</v>
      </c>
      <c r="I1737" s="213">
        <v>1847388.49</v>
      </c>
      <c r="J1737" s="204"/>
      <c r="K1737" s="214" t="s">
        <v>293</v>
      </c>
      <c r="L1737" s="78"/>
      <c r="M1737" s="78"/>
      <c r="N1737" s="78"/>
      <c r="O1737" s="149"/>
    </row>
    <row r="1738" spans="1:15" x14ac:dyDescent="0.35">
      <c r="A1738" s="212" t="s">
        <v>1079</v>
      </c>
      <c r="B1738" s="212" t="s">
        <v>1080</v>
      </c>
      <c r="C1738" s="212" t="s">
        <v>1073</v>
      </c>
      <c r="D1738" s="212" t="s">
        <v>1074</v>
      </c>
      <c r="E1738" s="212" t="s">
        <v>1077</v>
      </c>
      <c r="F1738" s="212" t="s">
        <v>1078</v>
      </c>
      <c r="G1738" s="212" t="s">
        <v>1081</v>
      </c>
      <c r="H1738" s="212" t="s">
        <v>1082</v>
      </c>
      <c r="I1738" s="213">
        <v>90243.55</v>
      </c>
      <c r="J1738" s="204"/>
      <c r="K1738" s="214" t="s">
        <v>293</v>
      </c>
      <c r="L1738" s="78"/>
      <c r="M1738" s="78"/>
      <c r="N1738" s="78"/>
      <c r="O1738" s="149"/>
    </row>
    <row r="1739" spans="1:15" x14ac:dyDescent="0.35">
      <c r="A1739" s="212" t="s">
        <v>1079</v>
      </c>
      <c r="B1739" s="212" t="s">
        <v>1080</v>
      </c>
      <c r="C1739" s="212" t="s">
        <v>1073</v>
      </c>
      <c r="D1739" s="212" t="s">
        <v>1074</v>
      </c>
      <c r="E1739" s="212" t="s">
        <v>1083</v>
      </c>
      <c r="F1739" s="212" t="s">
        <v>1084</v>
      </c>
      <c r="G1739" s="212" t="s">
        <v>81</v>
      </c>
      <c r="H1739" s="212" t="s">
        <v>328</v>
      </c>
      <c r="I1739" s="213">
        <v>320294.51</v>
      </c>
      <c r="J1739" s="204"/>
      <c r="K1739" s="214" t="s">
        <v>293</v>
      </c>
      <c r="L1739" s="78"/>
      <c r="M1739" s="78"/>
      <c r="N1739" s="78"/>
      <c r="O1739" s="149"/>
    </row>
    <row r="1740" spans="1:15" x14ac:dyDescent="0.35">
      <c r="A1740" s="212" t="s">
        <v>1079</v>
      </c>
      <c r="B1740" s="212" t="s">
        <v>1080</v>
      </c>
      <c r="C1740" s="212" t="s">
        <v>1073</v>
      </c>
      <c r="D1740" s="212" t="s">
        <v>1074</v>
      </c>
      <c r="E1740" s="212" t="s">
        <v>349</v>
      </c>
      <c r="F1740" s="212" t="s">
        <v>350</v>
      </c>
      <c r="G1740" s="212" t="s">
        <v>81</v>
      </c>
      <c r="H1740" s="212" t="s">
        <v>328</v>
      </c>
      <c r="I1740" s="213">
        <v>304489.46999999997</v>
      </c>
      <c r="J1740" s="204"/>
      <c r="K1740" s="214" t="s">
        <v>296</v>
      </c>
      <c r="L1740" s="78"/>
      <c r="M1740" s="78"/>
      <c r="N1740" s="78"/>
      <c r="O1740" s="149"/>
    </row>
    <row r="1741" spans="1:15" x14ac:dyDescent="0.35">
      <c r="A1741" s="212" t="s">
        <v>1079</v>
      </c>
      <c r="B1741" s="212" t="s">
        <v>1080</v>
      </c>
      <c r="C1741" s="212" t="s">
        <v>1073</v>
      </c>
      <c r="D1741" s="212" t="s">
        <v>1074</v>
      </c>
      <c r="E1741" s="212" t="s">
        <v>349</v>
      </c>
      <c r="F1741" s="212" t="s">
        <v>350</v>
      </c>
      <c r="G1741" s="212" t="s">
        <v>1081</v>
      </c>
      <c r="H1741" s="212" t="s">
        <v>1082</v>
      </c>
      <c r="I1741" s="213">
        <v>12936.03</v>
      </c>
      <c r="J1741" s="204"/>
      <c r="K1741" s="214" t="s">
        <v>296</v>
      </c>
      <c r="L1741" s="78"/>
      <c r="M1741" s="78"/>
      <c r="N1741" s="78"/>
      <c r="O1741" s="149"/>
    </row>
    <row r="1742" spans="1:15" x14ac:dyDescent="0.35">
      <c r="A1742" s="212" t="s">
        <v>1079</v>
      </c>
      <c r="B1742" s="212" t="s">
        <v>1080</v>
      </c>
      <c r="C1742" s="212" t="s">
        <v>1073</v>
      </c>
      <c r="D1742" s="212" t="s">
        <v>1074</v>
      </c>
      <c r="E1742" s="212" t="s">
        <v>351</v>
      </c>
      <c r="F1742" s="212" t="s">
        <v>352</v>
      </c>
      <c r="G1742" s="212" t="s">
        <v>81</v>
      </c>
      <c r="H1742" s="212" t="s">
        <v>328</v>
      </c>
      <c r="I1742" s="213">
        <v>4063.06</v>
      </c>
      <c r="J1742" s="204"/>
      <c r="K1742" s="214" t="s">
        <v>293</v>
      </c>
      <c r="L1742" s="78"/>
      <c r="M1742" s="78"/>
      <c r="N1742" s="78"/>
      <c r="O1742" s="149"/>
    </row>
    <row r="1743" spans="1:15" x14ac:dyDescent="0.35">
      <c r="A1743" s="212" t="s">
        <v>1079</v>
      </c>
      <c r="B1743" s="212" t="s">
        <v>1080</v>
      </c>
      <c r="C1743" s="212" t="s">
        <v>1073</v>
      </c>
      <c r="D1743" s="212" t="s">
        <v>1074</v>
      </c>
      <c r="E1743" s="212" t="s">
        <v>351</v>
      </c>
      <c r="F1743" s="212" t="s">
        <v>352</v>
      </c>
      <c r="G1743" s="212" t="s">
        <v>1081</v>
      </c>
      <c r="H1743" s="212" t="s">
        <v>1082</v>
      </c>
      <c r="I1743" s="213">
        <v>669.6</v>
      </c>
      <c r="J1743" s="204"/>
      <c r="K1743" s="214" t="s">
        <v>293</v>
      </c>
      <c r="L1743" s="78"/>
      <c r="M1743" s="78"/>
      <c r="N1743" s="78"/>
      <c r="O1743" s="149"/>
    </row>
    <row r="1744" spans="1:15" x14ac:dyDescent="0.35">
      <c r="A1744" s="212" t="s">
        <v>1079</v>
      </c>
      <c r="B1744" s="212" t="s">
        <v>1080</v>
      </c>
      <c r="C1744" s="212" t="s">
        <v>1073</v>
      </c>
      <c r="D1744" s="212" t="s">
        <v>1074</v>
      </c>
      <c r="E1744" s="212" t="s">
        <v>353</v>
      </c>
      <c r="F1744" s="212" t="s">
        <v>354</v>
      </c>
      <c r="G1744" s="212" t="s">
        <v>81</v>
      </c>
      <c r="H1744" s="212" t="s">
        <v>328</v>
      </c>
      <c r="I1744" s="213">
        <v>-4063.06</v>
      </c>
      <c r="J1744" s="204"/>
      <c r="K1744" s="214" t="s">
        <v>293</v>
      </c>
      <c r="L1744" s="78"/>
      <c r="M1744" s="78"/>
      <c r="N1744" s="78"/>
      <c r="O1744" s="149"/>
    </row>
    <row r="1745" spans="1:15" x14ac:dyDescent="0.35">
      <c r="A1745" s="212" t="s">
        <v>1079</v>
      </c>
      <c r="B1745" s="212" t="s">
        <v>1080</v>
      </c>
      <c r="C1745" s="212" t="s">
        <v>1073</v>
      </c>
      <c r="D1745" s="212" t="s">
        <v>1074</v>
      </c>
      <c r="E1745" s="212" t="s">
        <v>353</v>
      </c>
      <c r="F1745" s="212" t="s">
        <v>354</v>
      </c>
      <c r="G1745" s="212" t="s">
        <v>1081</v>
      </c>
      <c r="H1745" s="212" t="s">
        <v>1082</v>
      </c>
      <c r="I1745" s="213">
        <v>-669.6</v>
      </c>
      <c r="J1745" s="204"/>
      <c r="K1745" s="214" t="s">
        <v>293</v>
      </c>
      <c r="L1745" s="78"/>
      <c r="M1745" s="78"/>
      <c r="N1745" s="78"/>
      <c r="O1745" s="149"/>
    </row>
    <row r="1746" spans="1:15" x14ac:dyDescent="0.35">
      <c r="A1746" s="212" t="s">
        <v>1079</v>
      </c>
      <c r="B1746" s="212" t="s">
        <v>1080</v>
      </c>
      <c r="C1746" s="212" t="s">
        <v>1073</v>
      </c>
      <c r="D1746" s="212" t="s">
        <v>1074</v>
      </c>
      <c r="E1746" s="212" t="s">
        <v>355</v>
      </c>
      <c r="F1746" s="212" t="s">
        <v>356</v>
      </c>
      <c r="G1746" s="212" t="s">
        <v>81</v>
      </c>
      <c r="H1746" s="212" t="s">
        <v>328</v>
      </c>
      <c r="I1746" s="213">
        <v>326618.21999999997</v>
      </c>
      <c r="J1746" s="204"/>
      <c r="K1746" s="214" t="s">
        <v>301</v>
      </c>
      <c r="L1746" s="78"/>
      <c r="M1746" s="78"/>
      <c r="N1746" s="78"/>
      <c r="O1746" s="149"/>
    </row>
    <row r="1747" spans="1:15" x14ac:dyDescent="0.35">
      <c r="A1747" s="212" t="s">
        <v>1079</v>
      </c>
      <c r="B1747" s="212" t="s">
        <v>1080</v>
      </c>
      <c r="C1747" s="212" t="s">
        <v>1073</v>
      </c>
      <c r="D1747" s="212" t="s">
        <v>1074</v>
      </c>
      <c r="E1747" s="212" t="s">
        <v>355</v>
      </c>
      <c r="F1747" s="212" t="s">
        <v>356</v>
      </c>
      <c r="G1747" s="212" t="s">
        <v>1081</v>
      </c>
      <c r="H1747" s="212" t="s">
        <v>1082</v>
      </c>
      <c r="I1747" s="213">
        <v>14642.81</v>
      </c>
      <c r="J1747" s="204"/>
      <c r="K1747" s="214" t="s">
        <v>301</v>
      </c>
      <c r="L1747" s="78"/>
      <c r="M1747" s="78"/>
      <c r="N1747" s="78"/>
      <c r="O1747" s="149"/>
    </row>
    <row r="1748" spans="1:15" x14ac:dyDescent="0.35">
      <c r="A1748" s="212" t="s">
        <v>1079</v>
      </c>
      <c r="B1748" s="212" t="s">
        <v>1080</v>
      </c>
      <c r="C1748" s="212" t="s">
        <v>1073</v>
      </c>
      <c r="D1748" s="212" t="s">
        <v>1074</v>
      </c>
      <c r="E1748" s="212" t="s">
        <v>375</v>
      </c>
      <c r="F1748" s="212" t="s">
        <v>376</v>
      </c>
      <c r="G1748" s="212" t="s">
        <v>81</v>
      </c>
      <c r="H1748" s="212" t="s">
        <v>328</v>
      </c>
      <c r="I1748" s="213">
        <v>196486.53</v>
      </c>
      <c r="J1748" s="204"/>
      <c r="K1748" s="214" t="s">
        <v>292</v>
      </c>
      <c r="L1748" s="78"/>
      <c r="M1748" s="78"/>
      <c r="N1748" s="78"/>
      <c r="O1748" s="149"/>
    </row>
    <row r="1749" spans="1:15" x14ac:dyDescent="0.35">
      <c r="A1749" s="212" t="s">
        <v>1079</v>
      </c>
      <c r="B1749" s="212" t="s">
        <v>1080</v>
      </c>
      <c r="C1749" s="212" t="s">
        <v>1073</v>
      </c>
      <c r="D1749" s="212" t="s">
        <v>1074</v>
      </c>
      <c r="E1749" s="212" t="s">
        <v>288</v>
      </c>
      <c r="F1749" s="212" t="s">
        <v>289</v>
      </c>
      <c r="G1749" s="212" t="s">
        <v>81</v>
      </c>
      <c r="H1749" s="212" t="s">
        <v>328</v>
      </c>
      <c r="I1749" s="213">
        <v>295.39999999999998</v>
      </c>
      <c r="J1749" s="204"/>
      <c r="K1749" s="214" t="s">
        <v>292</v>
      </c>
      <c r="L1749" s="78"/>
      <c r="M1749" s="78"/>
      <c r="N1749" s="78"/>
      <c r="O1749" s="149"/>
    </row>
    <row r="1750" spans="1:15" x14ac:dyDescent="0.35">
      <c r="A1750" s="212" t="s">
        <v>1079</v>
      </c>
      <c r="B1750" s="212" t="s">
        <v>1080</v>
      </c>
      <c r="C1750" s="212" t="s">
        <v>1073</v>
      </c>
      <c r="D1750" s="212" t="s">
        <v>1074</v>
      </c>
      <c r="E1750" s="212" t="s">
        <v>624</v>
      </c>
      <c r="F1750" s="212" t="s">
        <v>625</v>
      </c>
      <c r="G1750" s="212" t="s">
        <v>81</v>
      </c>
      <c r="H1750" s="212" t="s">
        <v>328</v>
      </c>
      <c r="I1750" s="213">
        <v>2700.8</v>
      </c>
      <c r="J1750" s="204"/>
      <c r="K1750" s="214" t="s">
        <v>292</v>
      </c>
      <c r="L1750" s="78"/>
      <c r="M1750" s="78"/>
      <c r="N1750" s="78"/>
      <c r="O1750" s="149"/>
    </row>
    <row r="1751" spans="1:15" x14ac:dyDescent="0.35">
      <c r="A1751" s="212" t="s">
        <v>1079</v>
      </c>
      <c r="B1751" s="212" t="s">
        <v>1080</v>
      </c>
      <c r="C1751" s="212" t="s">
        <v>1073</v>
      </c>
      <c r="D1751" s="212" t="s">
        <v>1074</v>
      </c>
      <c r="E1751" s="212" t="s">
        <v>452</v>
      </c>
      <c r="F1751" s="212" t="s">
        <v>453</v>
      </c>
      <c r="G1751" s="212" t="s">
        <v>81</v>
      </c>
      <c r="H1751" s="212" t="s">
        <v>328</v>
      </c>
      <c r="I1751" s="213">
        <v>28847.11</v>
      </c>
      <c r="J1751" s="204"/>
      <c r="K1751" s="214" t="s">
        <v>292</v>
      </c>
      <c r="L1751" s="78"/>
      <c r="M1751" s="78"/>
      <c r="N1751" s="78"/>
      <c r="O1751" s="149"/>
    </row>
    <row r="1752" spans="1:15" x14ac:dyDescent="0.35">
      <c r="A1752" s="212" t="s">
        <v>1079</v>
      </c>
      <c r="B1752" s="212" t="s">
        <v>1080</v>
      </c>
      <c r="C1752" s="212" t="s">
        <v>1073</v>
      </c>
      <c r="D1752" s="212" t="s">
        <v>1074</v>
      </c>
      <c r="E1752" s="212" t="s">
        <v>816</v>
      </c>
      <c r="F1752" s="212" t="s">
        <v>817</v>
      </c>
      <c r="G1752" s="212" t="s">
        <v>81</v>
      </c>
      <c r="H1752" s="212" t="s">
        <v>328</v>
      </c>
      <c r="I1752" s="213">
        <v>2919.68</v>
      </c>
      <c r="J1752" s="204"/>
      <c r="K1752" s="214" t="s">
        <v>292</v>
      </c>
      <c r="L1752" s="78"/>
      <c r="M1752" s="78"/>
      <c r="N1752" s="78"/>
      <c r="O1752" s="149"/>
    </row>
    <row r="1753" spans="1:15" x14ac:dyDescent="0.35">
      <c r="A1753" s="212" t="s">
        <v>1079</v>
      </c>
      <c r="B1753" s="212" t="s">
        <v>1080</v>
      </c>
      <c r="C1753" s="212" t="s">
        <v>1073</v>
      </c>
      <c r="D1753" s="212" t="s">
        <v>1074</v>
      </c>
      <c r="E1753" s="212" t="s">
        <v>972</v>
      </c>
      <c r="F1753" s="212" t="s">
        <v>973</v>
      </c>
      <c r="G1753" s="212" t="s">
        <v>81</v>
      </c>
      <c r="H1753" s="212" t="s">
        <v>328</v>
      </c>
      <c r="I1753" s="213">
        <v>3618.21</v>
      </c>
      <c r="J1753" s="204"/>
      <c r="K1753" s="214" t="s">
        <v>292</v>
      </c>
      <c r="L1753" s="78"/>
      <c r="M1753" s="78"/>
      <c r="N1753" s="78"/>
      <c r="O1753" s="149"/>
    </row>
    <row r="1754" spans="1:15" x14ac:dyDescent="0.35">
      <c r="A1754" s="212" t="s">
        <v>1079</v>
      </c>
      <c r="B1754" s="212" t="s">
        <v>1080</v>
      </c>
      <c r="C1754" s="212" t="s">
        <v>1073</v>
      </c>
      <c r="D1754" s="212" t="s">
        <v>1074</v>
      </c>
      <c r="E1754" s="212" t="s">
        <v>307</v>
      </c>
      <c r="F1754" s="212" t="s">
        <v>308</v>
      </c>
      <c r="G1754" s="212" t="s">
        <v>81</v>
      </c>
      <c r="H1754" s="212" t="s">
        <v>328</v>
      </c>
      <c r="I1754" s="213">
        <v>22576</v>
      </c>
      <c r="J1754" s="204"/>
      <c r="K1754" s="214" t="s">
        <v>292</v>
      </c>
      <c r="L1754" s="78"/>
      <c r="M1754" s="78"/>
      <c r="N1754" s="78"/>
      <c r="O1754" s="149"/>
    </row>
    <row r="1755" spans="1:15" x14ac:dyDescent="0.35">
      <c r="A1755" s="212" t="s">
        <v>1079</v>
      </c>
      <c r="B1755" s="212" t="s">
        <v>1080</v>
      </c>
      <c r="C1755" s="212" t="s">
        <v>1073</v>
      </c>
      <c r="D1755" s="212" t="s">
        <v>1074</v>
      </c>
      <c r="E1755" s="212" t="s">
        <v>312</v>
      </c>
      <c r="F1755" s="212" t="s">
        <v>313</v>
      </c>
      <c r="G1755" s="212" t="s">
        <v>81</v>
      </c>
      <c r="H1755" s="212" t="s">
        <v>328</v>
      </c>
      <c r="I1755" s="213">
        <v>64361.02</v>
      </c>
      <c r="J1755" s="204"/>
      <c r="K1755" s="214" t="s">
        <v>306</v>
      </c>
      <c r="L1755" s="78"/>
      <c r="M1755" s="78"/>
      <c r="N1755" s="78"/>
      <c r="O1755" s="149"/>
    </row>
    <row r="1756" spans="1:15" x14ac:dyDescent="0.35">
      <c r="A1756" s="212" t="s">
        <v>1079</v>
      </c>
      <c r="B1756" s="212" t="s">
        <v>1080</v>
      </c>
      <c r="C1756" s="212" t="s">
        <v>1073</v>
      </c>
      <c r="D1756" s="212" t="s">
        <v>1074</v>
      </c>
      <c r="E1756" s="212" t="s">
        <v>401</v>
      </c>
      <c r="F1756" s="212" t="s">
        <v>402</v>
      </c>
      <c r="G1756" s="212" t="s">
        <v>81</v>
      </c>
      <c r="H1756" s="212" t="s">
        <v>328</v>
      </c>
      <c r="I1756" s="213">
        <v>-108481.9</v>
      </c>
      <c r="J1756" s="204"/>
      <c r="K1756" s="214" t="s">
        <v>311</v>
      </c>
      <c r="L1756" s="78"/>
      <c r="M1756" s="78"/>
      <c r="N1756" s="78"/>
      <c r="O1756" s="149"/>
    </row>
    <row r="1757" spans="1:15" x14ac:dyDescent="0.35">
      <c r="A1757" s="212" t="s">
        <v>1079</v>
      </c>
      <c r="B1757" s="212" t="s">
        <v>1080</v>
      </c>
      <c r="C1757" s="212" t="s">
        <v>1073</v>
      </c>
      <c r="D1757" s="212" t="s">
        <v>1074</v>
      </c>
      <c r="E1757" s="212" t="s">
        <v>320</v>
      </c>
      <c r="F1757" s="212" t="s">
        <v>313</v>
      </c>
      <c r="G1757" s="212" t="s">
        <v>81</v>
      </c>
      <c r="H1757" s="212" t="s">
        <v>328</v>
      </c>
      <c r="I1757" s="213">
        <v>-64361.02</v>
      </c>
      <c r="J1757" s="204"/>
      <c r="K1757" s="214" t="s">
        <v>314</v>
      </c>
      <c r="L1757" s="78"/>
      <c r="M1757" s="78"/>
      <c r="N1757" s="78"/>
      <c r="O1757" s="149"/>
    </row>
    <row r="1758" spans="1:15" x14ac:dyDescent="0.35">
      <c r="A1758" s="212" t="s">
        <v>1085</v>
      </c>
      <c r="B1758" s="212" t="s">
        <v>1086</v>
      </c>
      <c r="C1758" s="212" t="s">
        <v>1073</v>
      </c>
      <c r="D1758" s="212" t="s">
        <v>1074</v>
      </c>
      <c r="E1758" s="212" t="s">
        <v>654</v>
      </c>
      <c r="F1758" s="212" t="s">
        <v>655</v>
      </c>
      <c r="G1758" s="212" t="s">
        <v>81</v>
      </c>
      <c r="H1758" s="212" t="s">
        <v>328</v>
      </c>
      <c r="I1758" s="213">
        <v>1737.68</v>
      </c>
      <c r="J1758" s="204"/>
      <c r="K1758" s="214" t="s">
        <v>293</v>
      </c>
      <c r="L1758" s="78"/>
      <c r="M1758" s="78"/>
      <c r="N1758" s="78"/>
      <c r="O1758" s="149"/>
    </row>
    <row r="1759" spans="1:15" x14ac:dyDescent="0.35">
      <c r="A1759" s="212" t="s">
        <v>1085</v>
      </c>
      <c r="B1759" s="212" t="s">
        <v>1086</v>
      </c>
      <c r="C1759" s="212" t="s">
        <v>1073</v>
      </c>
      <c r="D1759" s="212" t="s">
        <v>1074</v>
      </c>
      <c r="E1759" s="212" t="s">
        <v>444</v>
      </c>
      <c r="F1759" s="212" t="s">
        <v>445</v>
      </c>
      <c r="G1759" s="212" t="s">
        <v>81</v>
      </c>
      <c r="H1759" s="212" t="s">
        <v>328</v>
      </c>
      <c r="I1759" s="213">
        <v>48779.519999999997</v>
      </c>
      <c r="J1759" s="204"/>
      <c r="K1759" s="214" t="s">
        <v>293</v>
      </c>
      <c r="L1759" s="78"/>
      <c r="M1759" s="78"/>
      <c r="N1759" s="78"/>
      <c r="O1759" s="149"/>
    </row>
    <row r="1760" spans="1:15" x14ac:dyDescent="0.35">
      <c r="A1760" s="212" t="s">
        <v>1085</v>
      </c>
      <c r="B1760" s="212" t="s">
        <v>1086</v>
      </c>
      <c r="C1760" s="212" t="s">
        <v>1073</v>
      </c>
      <c r="D1760" s="212" t="s">
        <v>1074</v>
      </c>
      <c r="E1760" s="212" t="s">
        <v>347</v>
      </c>
      <c r="F1760" s="212" t="s">
        <v>348</v>
      </c>
      <c r="G1760" s="212" t="s">
        <v>81</v>
      </c>
      <c r="H1760" s="212" t="s">
        <v>328</v>
      </c>
      <c r="I1760" s="213">
        <v>43.35</v>
      </c>
      <c r="J1760" s="204"/>
      <c r="K1760" s="214" t="s">
        <v>293</v>
      </c>
      <c r="L1760" s="78"/>
      <c r="M1760" s="78"/>
      <c r="N1760" s="78"/>
      <c r="O1760" s="149"/>
    </row>
    <row r="1761" spans="1:15" x14ac:dyDescent="0.35">
      <c r="A1761" s="212" t="s">
        <v>1085</v>
      </c>
      <c r="B1761" s="212" t="s">
        <v>1086</v>
      </c>
      <c r="C1761" s="212" t="s">
        <v>1073</v>
      </c>
      <c r="D1761" s="212" t="s">
        <v>1074</v>
      </c>
      <c r="E1761" s="212" t="s">
        <v>446</v>
      </c>
      <c r="F1761" s="212" t="s">
        <v>447</v>
      </c>
      <c r="G1761" s="212" t="s">
        <v>81</v>
      </c>
      <c r="H1761" s="212" t="s">
        <v>328</v>
      </c>
      <c r="I1761" s="213">
        <v>14170</v>
      </c>
      <c r="J1761" s="204"/>
      <c r="K1761" s="214" t="s">
        <v>293</v>
      </c>
      <c r="L1761" s="78"/>
      <c r="M1761" s="78"/>
      <c r="N1761" s="78"/>
      <c r="O1761" s="149"/>
    </row>
    <row r="1762" spans="1:15" x14ac:dyDescent="0.35">
      <c r="A1762" s="212" t="s">
        <v>1085</v>
      </c>
      <c r="B1762" s="212" t="s">
        <v>1086</v>
      </c>
      <c r="C1762" s="212" t="s">
        <v>1073</v>
      </c>
      <c r="D1762" s="212" t="s">
        <v>1074</v>
      </c>
      <c r="E1762" s="212" t="s">
        <v>1077</v>
      </c>
      <c r="F1762" s="212" t="s">
        <v>1078</v>
      </c>
      <c r="G1762" s="212" t="s">
        <v>81</v>
      </c>
      <c r="H1762" s="212" t="s">
        <v>328</v>
      </c>
      <c r="I1762" s="213">
        <v>2646873.85</v>
      </c>
      <c r="J1762" s="204"/>
      <c r="K1762" s="214" t="s">
        <v>293</v>
      </c>
      <c r="L1762" s="78"/>
      <c r="M1762" s="78"/>
      <c r="N1762" s="78"/>
      <c r="O1762" s="149"/>
    </row>
    <row r="1763" spans="1:15" x14ac:dyDescent="0.35">
      <c r="A1763" s="212" t="s">
        <v>1085</v>
      </c>
      <c r="B1763" s="212" t="s">
        <v>1086</v>
      </c>
      <c r="C1763" s="212" t="s">
        <v>1073</v>
      </c>
      <c r="D1763" s="212" t="s">
        <v>1074</v>
      </c>
      <c r="E1763" s="212" t="s">
        <v>1083</v>
      </c>
      <c r="F1763" s="212" t="s">
        <v>1084</v>
      </c>
      <c r="G1763" s="212" t="s">
        <v>81</v>
      </c>
      <c r="H1763" s="212" t="s">
        <v>328</v>
      </c>
      <c r="I1763" s="213">
        <v>1024207.06</v>
      </c>
      <c r="J1763" s="204"/>
      <c r="K1763" s="214" t="s">
        <v>293</v>
      </c>
      <c r="L1763" s="78"/>
      <c r="M1763" s="78"/>
      <c r="N1763" s="78"/>
      <c r="O1763" s="149"/>
    </row>
    <row r="1764" spans="1:15" x14ac:dyDescent="0.35">
      <c r="A1764" s="212" t="s">
        <v>1085</v>
      </c>
      <c r="B1764" s="212" t="s">
        <v>1086</v>
      </c>
      <c r="C1764" s="212" t="s">
        <v>1073</v>
      </c>
      <c r="D1764" s="212" t="s">
        <v>1074</v>
      </c>
      <c r="E1764" s="212" t="s">
        <v>349</v>
      </c>
      <c r="F1764" s="212" t="s">
        <v>350</v>
      </c>
      <c r="G1764" s="212" t="s">
        <v>81</v>
      </c>
      <c r="H1764" s="212" t="s">
        <v>328</v>
      </c>
      <c r="I1764" s="213">
        <v>486521.84</v>
      </c>
      <c r="J1764" s="204"/>
      <c r="K1764" s="214" t="s">
        <v>296</v>
      </c>
      <c r="L1764" s="78"/>
      <c r="M1764" s="78"/>
      <c r="N1764" s="78"/>
      <c r="O1764" s="149"/>
    </row>
    <row r="1765" spans="1:15" x14ac:dyDescent="0.35">
      <c r="A1765" s="212" t="s">
        <v>1085</v>
      </c>
      <c r="B1765" s="212" t="s">
        <v>1086</v>
      </c>
      <c r="C1765" s="212" t="s">
        <v>1073</v>
      </c>
      <c r="D1765" s="212" t="s">
        <v>1074</v>
      </c>
      <c r="E1765" s="212" t="s">
        <v>351</v>
      </c>
      <c r="F1765" s="212" t="s">
        <v>352</v>
      </c>
      <c r="G1765" s="212" t="s">
        <v>81</v>
      </c>
      <c r="H1765" s="212" t="s">
        <v>328</v>
      </c>
      <c r="I1765" s="213">
        <v>6306.49</v>
      </c>
      <c r="J1765" s="204"/>
      <c r="K1765" s="214" t="s">
        <v>293</v>
      </c>
      <c r="L1765" s="78"/>
      <c r="M1765" s="78"/>
      <c r="N1765" s="78"/>
      <c r="O1765" s="149"/>
    </row>
    <row r="1766" spans="1:15" x14ac:dyDescent="0.35">
      <c r="A1766" s="212" t="s">
        <v>1085</v>
      </c>
      <c r="B1766" s="212" t="s">
        <v>1086</v>
      </c>
      <c r="C1766" s="212" t="s">
        <v>1073</v>
      </c>
      <c r="D1766" s="212" t="s">
        <v>1074</v>
      </c>
      <c r="E1766" s="212" t="s">
        <v>353</v>
      </c>
      <c r="F1766" s="212" t="s">
        <v>354</v>
      </c>
      <c r="G1766" s="212" t="s">
        <v>81</v>
      </c>
      <c r="H1766" s="212" t="s">
        <v>328</v>
      </c>
      <c r="I1766" s="213">
        <v>-6306.49</v>
      </c>
      <c r="J1766" s="204"/>
      <c r="K1766" s="214" t="s">
        <v>293</v>
      </c>
      <c r="L1766" s="78"/>
      <c r="M1766" s="78"/>
      <c r="N1766" s="78"/>
      <c r="O1766" s="149"/>
    </row>
    <row r="1767" spans="1:15" x14ac:dyDescent="0.35">
      <c r="A1767" s="212" t="s">
        <v>1085</v>
      </c>
      <c r="B1767" s="212" t="s">
        <v>1086</v>
      </c>
      <c r="C1767" s="212" t="s">
        <v>1073</v>
      </c>
      <c r="D1767" s="212" t="s">
        <v>1074</v>
      </c>
      <c r="E1767" s="212" t="s">
        <v>355</v>
      </c>
      <c r="F1767" s="212" t="s">
        <v>356</v>
      </c>
      <c r="G1767" s="212" t="s">
        <v>81</v>
      </c>
      <c r="H1767" s="212" t="s">
        <v>328</v>
      </c>
      <c r="I1767" s="213">
        <v>512550.02</v>
      </c>
      <c r="J1767" s="204"/>
      <c r="K1767" s="214" t="s">
        <v>301</v>
      </c>
      <c r="L1767" s="78"/>
      <c r="M1767" s="78"/>
      <c r="N1767" s="78"/>
      <c r="O1767" s="149"/>
    </row>
    <row r="1768" spans="1:15" x14ac:dyDescent="0.35">
      <c r="A1768" s="212" t="s">
        <v>1085</v>
      </c>
      <c r="B1768" s="212" t="s">
        <v>1086</v>
      </c>
      <c r="C1768" s="212" t="s">
        <v>1073</v>
      </c>
      <c r="D1768" s="212" t="s">
        <v>1074</v>
      </c>
      <c r="E1768" s="212" t="s">
        <v>415</v>
      </c>
      <c r="F1768" s="212" t="s">
        <v>416</v>
      </c>
      <c r="G1768" s="212" t="s">
        <v>1087</v>
      </c>
      <c r="H1768" s="212" t="s">
        <v>1088</v>
      </c>
      <c r="I1768" s="213">
        <v>3744.25</v>
      </c>
      <c r="J1768" s="204"/>
      <c r="K1768" s="214" t="s">
        <v>292</v>
      </c>
      <c r="L1768" s="78"/>
      <c r="M1768" s="78"/>
      <c r="N1768" s="78"/>
      <c r="O1768" s="149"/>
    </row>
    <row r="1769" spans="1:15" x14ac:dyDescent="0.35">
      <c r="A1769" s="212" t="s">
        <v>1085</v>
      </c>
      <c r="B1769" s="212" t="s">
        <v>1086</v>
      </c>
      <c r="C1769" s="212" t="s">
        <v>1073</v>
      </c>
      <c r="D1769" s="212" t="s">
        <v>1074</v>
      </c>
      <c r="E1769" s="212" t="s">
        <v>375</v>
      </c>
      <c r="F1769" s="212" t="s">
        <v>376</v>
      </c>
      <c r="G1769" s="212" t="s">
        <v>81</v>
      </c>
      <c r="H1769" s="212" t="s">
        <v>328</v>
      </c>
      <c r="I1769" s="213">
        <v>265958.46999999997</v>
      </c>
      <c r="J1769" s="204"/>
      <c r="K1769" s="214" t="s">
        <v>292</v>
      </c>
      <c r="L1769" s="78"/>
      <c r="M1769" s="78"/>
      <c r="N1769" s="78"/>
      <c r="O1769" s="149"/>
    </row>
    <row r="1770" spans="1:15" x14ac:dyDescent="0.35">
      <c r="A1770" s="212" t="s">
        <v>1085</v>
      </c>
      <c r="B1770" s="212" t="s">
        <v>1086</v>
      </c>
      <c r="C1770" s="212" t="s">
        <v>1073</v>
      </c>
      <c r="D1770" s="212" t="s">
        <v>1074</v>
      </c>
      <c r="E1770" s="212" t="s">
        <v>357</v>
      </c>
      <c r="F1770" s="212" t="s">
        <v>358</v>
      </c>
      <c r="G1770" s="212" t="s">
        <v>81</v>
      </c>
      <c r="H1770" s="212" t="s">
        <v>328</v>
      </c>
      <c r="I1770" s="213">
        <v>101.15</v>
      </c>
      <c r="J1770" s="204"/>
      <c r="K1770" s="214" t="s">
        <v>292</v>
      </c>
      <c r="L1770" s="78"/>
      <c r="M1770" s="78"/>
      <c r="N1770" s="78"/>
      <c r="O1770" s="149"/>
    </row>
    <row r="1771" spans="1:15" x14ac:dyDescent="0.35">
      <c r="A1771" s="212" t="s">
        <v>1085</v>
      </c>
      <c r="B1771" s="212" t="s">
        <v>1086</v>
      </c>
      <c r="C1771" s="212" t="s">
        <v>1073</v>
      </c>
      <c r="D1771" s="212" t="s">
        <v>1074</v>
      </c>
      <c r="E1771" s="212" t="s">
        <v>359</v>
      </c>
      <c r="F1771" s="212" t="s">
        <v>360</v>
      </c>
      <c r="G1771" s="212" t="s">
        <v>81</v>
      </c>
      <c r="H1771" s="212" t="s">
        <v>328</v>
      </c>
      <c r="I1771" s="213">
        <v>157.65</v>
      </c>
      <c r="J1771" s="204"/>
      <c r="K1771" s="214" t="s">
        <v>292</v>
      </c>
      <c r="L1771" s="78"/>
      <c r="M1771" s="78"/>
      <c r="N1771" s="78"/>
      <c r="O1771" s="149"/>
    </row>
    <row r="1772" spans="1:15" x14ac:dyDescent="0.35">
      <c r="A1772" s="212" t="s">
        <v>1085</v>
      </c>
      <c r="B1772" s="212" t="s">
        <v>1086</v>
      </c>
      <c r="C1772" s="212" t="s">
        <v>1073</v>
      </c>
      <c r="D1772" s="212" t="s">
        <v>1074</v>
      </c>
      <c r="E1772" s="212" t="s">
        <v>530</v>
      </c>
      <c r="F1772" s="212" t="s">
        <v>531</v>
      </c>
      <c r="G1772" s="212" t="s">
        <v>1089</v>
      </c>
      <c r="H1772" s="212" t="s">
        <v>1090</v>
      </c>
      <c r="I1772" s="213">
        <v>686.77</v>
      </c>
      <c r="J1772" s="204"/>
      <c r="K1772" s="214" t="s">
        <v>292</v>
      </c>
      <c r="L1772" s="78"/>
      <c r="M1772" s="78"/>
      <c r="N1772" s="78"/>
      <c r="O1772" s="149"/>
    </row>
    <row r="1773" spans="1:15" x14ac:dyDescent="0.35">
      <c r="A1773" s="212" t="s">
        <v>1085</v>
      </c>
      <c r="B1773" s="212" t="s">
        <v>1086</v>
      </c>
      <c r="C1773" s="212" t="s">
        <v>1073</v>
      </c>
      <c r="D1773" s="212" t="s">
        <v>1074</v>
      </c>
      <c r="E1773" s="212" t="s">
        <v>530</v>
      </c>
      <c r="F1773" s="212" t="s">
        <v>531</v>
      </c>
      <c r="G1773" s="212" t="s">
        <v>1087</v>
      </c>
      <c r="H1773" s="212" t="s">
        <v>1088</v>
      </c>
      <c r="I1773" s="213">
        <v>702.24</v>
      </c>
      <c r="J1773" s="204"/>
      <c r="K1773" s="214" t="s">
        <v>292</v>
      </c>
      <c r="L1773" s="78"/>
      <c r="M1773" s="78"/>
      <c r="N1773" s="78"/>
      <c r="O1773" s="149"/>
    </row>
    <row r="1774" spans="1:15" x14ac:dyDescent="0.35">
      <c r="A1774" s="212" t="s">
        <v>1085</v>
      </c>
      <c r="B1774" s="212" t="s">
        <v>1086</v>
      </c>
      <c r="C1774" s="212" t="s">
        <v>1073</v>
      </c>
      <c r="D1774" s="212" t="s">
        <v>1074</v>
      </c>
      <c r="E1774" s="212" t="s">
        <v>452</v>
      </c>
      <c r="F1774" s="212" t="s">
        <v>453</v>
      </c>
      <c r="G1774" s="212" t="s">
        <v>81</v>
      </c>
      <c r="H1774" s="212" t="s">
        <v>328</v>
      </c>
      <c r="I1774" s="213">
        <v>142958.70000000001</v>
      </c>
      <c r="J1774" s="204"/>
      <c r="K1774" s="214" t="s">
        <v>292</v>
      </c>
      <c r="L1774" s="78"/>
      <c r="M1774" s="78"/>
      <c r="N1774" s="78"/>
      <c r="O1774" s="149"/>
    </row>
    <row r="1775" spans="1:15" x14ac:dyDescent="0.35">
      <c r="A1775" s="212" t="s">
        <v>1085</v>
      </c>
      <c r="B1775" s="212" t="s">
        <v>1086</v>
      </c>
      <c r="C1775" s="212" t="s">
        <v>1073</v>
      </c>
      <c r="D1775" s="212" t="s">
        <v>1074</v>
      </c>
      <c r="E1775" s="212" t="s">
        <v>816</v>
      </c>
      <c r="F1775" s="212" t="s">
        <v>817</v>
      </c>
      <c r="G1775" s="212" t="s">
        <v>81</v>
      </c>
      <c r="H1775" s="212" t="s">
        <v>328</v>
      </c>
      <c r="I1775" s="213">
        <v>13000</v>
      </c>
      <c r="J1775" s="204"/>
      <c r="K1775" s="214" t="s">
        <v>292</v>
      </c>
      <c r="L1775" s="78"/>
      <c r="M1775" s="78"/>
      <c r="N1775" s="78"/>
      <c r="O1775" s="149"/>
    </row>
    <row r="1776" spans="1:15" x14ac:dyDescent="0.35">
      <c r="A1776" s="212" t="s">
        <v>1085</v>
      </c>
      <c r="B1776" s="212" t="s">
        <v>1086</v>
      </c>
      <c r="C1776" s="212" t="s">
        <v>1073</v>
      </c>
      <c r="D1776" s="212" t="s">
        <v>1074</v>
      </c>
      <c r="E1776" s="212" t="s">
        <v>816</v>
      </c>
      <c r="F1776" s="212" t="s">
        <v>817</v>
      </c>
      <c r="G1776" s="212" t="s">
        <v>1089</v>
      </c>
      <c r="H1776" s="212" t="s">
        <v>1090</v>
      </c>
      <c r="I1776" s="213">
        <v>5599.27</v>
      </c>
      <c r="J1776" s="204"/>
      <c r="K1776" s="214" t="s">
        <v>292</v>
      </c>
      <c r="L1776" s="78"/>
      <c r="M1776" s="78"/>
      <c r="N1776" s="78"/>
      <c r="O1776" s="149"/>
    </row>
    <row r="1777" spans="1:15" x14ac:dyDescent="0.35">
      <c r="A1777" s="212" t="s">
        <v>1085</v>
      </c>
      <c r="B1777" s="212" t="s">
        <v>1086</v>
      </c>
      <c r="C1777" s="212" t="s">
        <v>1073</v>
      </c>
      <c r="D1777" s="212" t="s">
        <v>1074</v>
      </c>
      <c r="E1777" s="212" t="s">
        <v>816</v>
      </c>
      <c r="F1777" s="212" t="s">
        <v>817</v>
      </c>
      <c r="G1777" s="212" t="s">
        <v>1087</v>
      </c>
      <c r="H1777" s="212" t="s">
        <v>1088</v>
      </c>
      <c r="I1777" s="213">
        <v>33926.25</v>
      </c>
      <c r="J1777" s="204"/>
      <c r="K1777" s="214" t="s">
        <v>292</v>
      </c>
      <c r="L1777" s="78"/>
      <c r="M1777" s="78"/>
      <c r="N1777" s="78"/>
      <c r="O1777" s="149"/>
    </row>
    <row r="1778" spans="1:15" x14ac:dyDescent="0.35">
      <c r="A1778" s="212" t="s">
        <v>1085</v>
      </c>
      <c r="B1778" s="212" t="s">
        <v>1086</v>
      </c>
      <c r="C1778" s="212" t="s">
        <v>1073</v>
      </c>
      <c r="D1778" s="212" t="s">
        <v>1074</v>
      </c>
      <c r="E1778" s="212" t="s">
        <v>307</v>
      </c>
      <c r="F1778" s="212" t="s">
        <v>308</v>
      </c>
      <c r="G1778" s="212" t="s">
        <v>81</v>
      </c>
      <c r="H1778" s="212" t="s">
        <v>328</v>
      </c>
      <c r="I1778" s="213">
        <v>6709.64</v>
      </c>
      <c r="J1778" s="204"/>
      <c r="K1778" s="214" t="s">
        <v>292</v>
      </c>
      <c r="L1778" s="78"/>
      <c r="M1778" s="78"/>
      <c r="N1778" s="78"/>
      <c r="O1778" s="149"/>
    </row>
    <row r="1779" spans="1:15" x14ac:dyDescent="0.35">
      <c r="A1779" s="212" t="s">
        <v>1085</v>
      </c>
      <c r="B1779" s="212" t="s">
        <v>1086</v>
      </c>
      <c r="C1779" s="212" t="s">
        <v>1073</v>
      </c>
      <c r="D1779" s="212" t="s">
        <v>1074</v>
      </c>
      <c r="E1779" s="212" t="s">
        <v>312</v>
      </c>
      <c r="F1779" s="212" t="s">
        <v>313</v>
      </c>
      <c r="G1779" s="212" t="s">
        <v>81</v>
      </c>
      <c r="H1779" s="212" t="s">
        <v>328</v>
      </c>
      <c r="I1779" s="213">
        <v>103906.84</v>
      </c>
      <c r="J1779" s="204"/>
      <c r="K1779" s="214" t="s">
        <v>306</v>
      </c>
      <c r="L1779" s="78"/>
      <c r="M1779" s="78"/>
      <c r="N1779" s="78"/>
      <c r="O1779" s="149"/>
    </row>
    <row r="1780" spans="1:15" x14ac:dyDescent="0.35">
      <c r="A1780" s="212" t="s">
        <v>1085</v>
      </c>
      <c r="B1780" s="212" t="s">
        <v>1086</v>
      </c>
      <c r="C1780" s="212" t="s">
        <v>1073</v>
      </c>
      <c r="D1780" s="212" t="s">
        <v>1074</v>
      </c>
      <c r="E1780" s="212" t="s">
        <v>401</v>
      </c>
      <c r="F1780" s="212" t="s">
        <v>402</v>
      </c>
      <c r="G1780" s="212" t="s">
        <v>81</v>
      </c>
      <c r="H1780" s="212" t="s">
        <v>328</v>
      </c>
      <c r="I1780" s="213">
        <v>-703986.4</v>
      </c>
      <c r="J1780" s="204"/>
      <c r="K1780" s="214" t="s">
        <v>311</v>
      </c>
      <c r="L1780" s="78"/>
      <c r="M1780" s="78"/>
      <c r="N1780" s="78"/>
      <c r="O1780" s="149"/>
    </row>
    <row r="1781" spans="1:15" x14ac:dyDescent="0.35">
      <c r="A1781" s="212" t="s">
        <v>1085</v>
      </c>
      <c r="B1781" s="212" t="s">
        <v>1086</v>
      </c>
      <c r="C1781" s="212" t="s">
        <v>1073</v>
      </c>
      <c r="D1781" s="212" t="s">
        <v>1074</v>
      </c>
      <c r="E1781" s="212" t="s">
        <v>320</v>
      </c>
      <c r="F1781" s="212" t="s">
        <v>313</v>
      </c>
      <c r="G1781" s="212" t="s">
        <v>81</v>
      </c>
      <c r="H1781" s="212" t="s">
        <v>328</v>
      </c>
      <c r="I1781" s="213">
        <v>-103906.84</v>
      </c>
      <c r="J1781" s="204"/>
      <c r="K1781" s="214" t="s">
        <v>314</v>
      </c>
      <c r="L1781" s="78"/>
      <c r="M1781" s="78"/>
      <c r="N1781" s="78"/>
      <c r="O1781" s="149"/>
    </row>
    <row r="1782" spans="1:15" x14ac:dyDescent="0.35">
      <c r="A1782" s="212" t="s">
        <v>1091</v>
      </c>
      <c r="B1782" s="212" t="s">
        <v>1092</v>
      </c>
      <c r="C1782" s="212" t="s">
        <v>1073</v>
      </c>
      <c r="D1782" s="212" t="s">
        <v>1074</v>
      </c>
      <c r="E1782" s="212" t="s">
        <v>347</v>
      </c>
      <c r="F1782" s="212" t="s">
        <v>348</v>
      </c>
      <c r="G1782" s="212" t="s">
        <v>81</v>
      </c>
      <c r="H1782" s="212" t="s">
        <v>328</v>
      </c>
      <c r="I1782" s="213">
        <v>399.15</v>
      </c>
      <c r="J1782" s="204"/>
      <c r="K1782" s="214" t="s">
        <v>293</v>
      </c>
      <c r="L1782" s="78"/>
      <c r="M1782" s="78"/>
      <c r="N1782" s="78"/>
      <c r="O1782" s="149"/>
    </row>
    <row r="1783" spans="1:15" x14ac:dyDescent="0.35">
      <c r="A1783" s="212" t="s">
        <v>1091</v>
      </c>
      <c r="B1783" s="212" t="s">
        <v>1092</v>
      </c>
      <c r="C1783" s="212" t="s">
        <v>1073</v>
      </c>
      <c r="D1783" s="212" t="s">
        <v>1074</v>
      </c>
      <c r="E1783" s="212" t="s">
        <v>446</v>
      </c>
      <c r="F1783" s="212" t="s">
        <v>447</v>
      </c>
      <c r="G1783" s="212" t="s">
        <v>81</v>
      </c>
      <c r="H1783" s="212" t="s">
        <v>328</v>
      </c>
      <c r="I1783" s="213">
        <v>16170</v>
      </c>
      <c r="J1783" s="204"/>
      <c r="K1783" s="214" t="s">
        <v>293</v>
      </c>
      <c r="L1783" s="78"/>
      <c r="M1783" s="78"/>
      <c r="N1783" s="78"/>
      <c r="O1783" s="149"/>
    </row>
    <row r="1784" spans="1:15" x14ac:dyDescent="0.35">
      <c r="A1784" s="212" t="s">
        <v>1091</v>
      </c>
      <c r="B1784" s="212" t="s">
        <v>1092</v>
      </c>
      <c r="C1784" s="212" t="s">
        <v>1073</v>
      </c>
      <c r="D1784" s="212" t="s">
        <v>1074</v>
      </c>
      <c r="E1784" s="212" t="s">
        <v>1077</v>
      </c>
      <c r="F1784" s="212" t="s">
        <v>1078</v>
      </c>
      <c r="G1784" s="212" t="s">
        <v>81</v>
      </c>
      <c r="H1784" s="212" t="s">
        <v>328</v>
      </c>
      <c r="I1784" s="213">
        <v>2569535.12</v>
      </c>
      <c r="J1784" s="204"/>
      <c r="K1784" s="214" t="s">
        <v>293</v>
      </c>
      <c r="L1784" s="78"/>
      <c r="M1784" s="78"/>
      <c r="N1784" s="78"/>
      <c r="O1784" s="149"/>
    </row>
    <row r="1785" spans="1:15" x14ac:dyDescent="0.35">
      <c r="A1785" s="212" t="s">
        <v>1091</v>
      </c>
      <c r="B1785" s="212" t="s">
        <v>1092</v>
      </c>
      <c r="C1785" s="212" t="s">
        <v>1073</v>
      </c>
      <c r="D1785" s="212" t="s">
        <v>1074</v>
      </c>
      <c r="E1785" s="212" t="s">
        <v>1083</v>
      </c>
      <c r="F1785" s="212" t="s">
        <v>1084</v>
      </c>
      <c r="G1785" s="212" t="s">
        <v>81</v>
      </c>
      <c r="H1785" s="212" t="s">
        <v>328</v>
      </c>
      <c r="I1785" s="213">
        <v>100698.09</v>
      </c>
      <c r="J1785" s="204"/>
      <c r="K1785" s="214" t="s">
        <v>293</v>
      </c>
      <c r="L1785" s="78"/>
      <c r="M1785" s="78"/>
      <c r="N1785" s="78"/>
      <c r="O1785" s="149"/>
    </row>
    <row r="1786" spans="1:15" x14ac:dyDescent="0.35">
      <c r="A1786" s="212" t="s">
        <v>1091</v>
      </c>
      <c r="B1786" s="212" t="s">
        <v>1092</v>
      </c>
      <c r="C1786" s="212" t="s">
        <v>1073</v>
      </c>
      <c r="D1786" s="212" t="s">
        <v>1074</v>
      </c>
      <c r="E1786" s="212" t="s">
        <v>349</v>
      </c>
      <c r="F1786" s="212" t="s">
        <v>350</v>
      </c>
      <c r="G1786" s="212" t="s">
        <v>81</v>
      </c>
      <c r="H1786" s="212" t="s">
        <v>328</v>
      </c>
      <c r="I1786" s="213">
        <v>368486.51</v>
      </c>
      <c r="J1786" s="204"/>
      <c r="K1786" s="214" t="s">
        <v>296</v>
      </c>
      <c r="L1786" s="78"/>
      <c r="M1786" s="78"/>
      <c r="N1786" s="78"/>
      <c r="O1786" s="149"/>
    </row>
    <row r="1787" spans="1:15" x14ac:dyDescent="0.35">
      <c r="A1787" s="212" t="s">
        <v>1091</v>
      </c>
      <c r="B1787" s="212" t="s">
        <v>1092</v>
      </c>
      <c r="C1787" s="212" t="s">
        <v>1073</v>
      </c>
      <c r="D1787" s="212" t="s">
        <v>1074</v>
      </c>
      <c r="E1787" s="212" t="s">
        <v>351</v>
      </c>
      <c r="F1787" s="212" t="s">
        <v>352</v>
      </c>
      <c r="G1787" s="212" t="s">
        <v>81</v>
      </c>
      <c r="H1787" s="212" t="s">
        <v>328</v>
      </c>
      <c r="I1787" s="213">
        <v>5750.37</v>
      </c>
      <c r="J1787" s="204"/>
      <c r="K1787" s="214" t="s">
        <v>293</v>
      </c>
      <c r="L1787" s="78"/>
      <c r="M1787" s="78"/>
      <c r="N1787" s="78"/>
      <c r="O1787" s="149"/>
    </row>
    <row r="1788" spans="1:15" x14ac:dyDescent="0.35">
      <c r="A1788" s="212" t="s">
        <v>1091</v>
      </c>
      <c r="B1788" s="212" t="s">
        <v>1092</v>
      </c>
      <c r="C1788" s="212" t="s">
        <v>1073</v>
      </c>
      <c r="D1788" s="212" t="s">
        <v>1074</v>
      </c>
      <c r="E1788" s="212" t="s">
        <v>353</v>
      </c>
      <c r="F1788" s="212" t="s">
        <v>354</v>
      </c>
      <c r="G1788" s="212" t="s">
        <v>81</v>
      </c>
      <c r="H1788" s="212" t="s">
        <v>328</v>
      </c>
      <c r="I1788" s="213">
        <v>-5750.37</v>
      </c>
      <c r="J1788" s="204"/>
      <c r="K1788" s="214" t="s">
        <v>293</v>
      </c>
      <c r="L1788" s="78"/>
      <c r="M1788" s="78"/>
      <c r="N1788" s="78"/>
      <c r="O1788" s="149"/>
    </row>
    <row r="1789" spans="1:15" x14ac:dyDescent="0.35">
      <c r="A1789" s="212" t="s">
        <v>1091</v>
      </c>
      <c r="B1789" s="212" t="s">
        <v>1092</v>
      </c>
      <c r="C1789" s="212" t="s">
        <v>1073</v>
      </c>
      <c r="D1789" s="212" t="s">
        <v>1074</v>
      </c>
      <c r="E1789" s="212" t="s">
        <v>355</v>
      </c>
      <c r="F1789" s="212" t="s">
        <v>356</v>
      </c>
      <c r="G1789" s="212" t="s">
        <v>81</v>
      </c>
      <c r="H1789" s="212" t="s">
        <v>328</v>
      </c>
      <c r="I1789" s="213">
        <v>424511.43</v>
      </c>
      <c r="J1789" s="204"/>
      <c r="K1789" s="214" t="s">
        <v>301</v>
      </c>
      <c r="L1789" s="78"/>
      <c r="M1789" s="78"/>
      <c r="N1789" s="78"/>
      <c r="O1789" s="149"/>
    </row>
    <row r="1790" spans="1:15" x14ac:dyDescent="0.35">
      <c r="A1790" s="212" t="s">
        <v>1091</v>
      </c>
      <c r="B1790" s="212" t="s">
        <v>1092</v>
      </c>
      <c r="C1790" s="212" t="s">
        <v>1073</v>
      </c>
      <c r="D1790" s="212" t="s">
        <v>1074</v>
      </c>
      <c r="E1790" s="212" t="s">
        <v>375</v>
      </c>
      <c r="F1790" s="212" t="s">
        <v>376</v>
      </c>
      <c r="G1790" s="212" t="s">
        <v>81</v>
      </c>
      <c r="H1790" s="212" t="s">
        <v>328</v>
      </c>
      <c r="I1790" s="213">
        <v>201464.72</v>
      </c>
      <c r="J1790" s="204"/>
      <c r="K1790" s="214" t="s">
        <v>292</v>
      </c>
      <c r="L1790" s="78"/>
      <c r="M1790" s="78"/>
      <c r="N1790" s="78"/>
      <c r="O1790" s="149"/>
    </row>
    <row r="1791" spans="1:15" x14ac:dyDescent="0.35">
      <c r="A1791" s="212" t="s">
        <v>1091</v>
      </c>
      <c r="B1791" s="212" t="s">
        <v>1092</v>
      </c>
      <c r="C1791" s="212" t="s">
        <v>1073</v>
      </c>
      <c r="D1791" s="212" t="s">
        <v>1074</v>
      </c>
      <c r="E1791" s="212" t="s">
        <v>288</v>
      </c>
      <c r="F1791" s="212" t="s">
        <v>289</v>
      </c>
      <c r="G1791" s="212" t="s">
        <v>81</v>
      </c>
      <c r="H1791" s="212" t="s">
        <v>328</v>
      </c>
      <c r="I1791" s="213">
        <v>249.7</v>
      </c>
      <c r="J1791" s="204"/>
      <c r="K1791" s="214" t="s">
        <v>292</v>
      </c>
      <c r="L1791" s="78"/>
      <c r="M1791" s="78"/>
      <c r="N1791" s="78"/>
      <c r="O1791" s="149"/>
    </row>
    <row r="1792" spans="1:15" x14ac:dyDescent="0.35">
      <c r="A1792" s="212" t="s">
        <v>1091</v>
      </c>
      <c r="B1792" s="212" t="s">
        <v>1092</v>
      </c>
      <c r="C1792" s="212" t="s">
        <v>1073</v>
      </c>
      <c r="D1792" s="212" t="s">
        <v>1074</v>
      </c>
      <c r="E1792" s="212" t="s">
        <v>357</v>
      </c>
      <c r="F1792" s="212" t="s">
        <v>358</v>
      </c>
      <c r="G1792" s="212" t="s">
        <v>81</v>
      </c>
      <c r="H1792" s="212" t="s">
        <v>328</v>
      </c>
      <c r="I1792" s="213">
        <v>931.35</v>
      </c>
      <c r="J1792" s="204"/>
      <c r="K1792" s="214" t="s">
        <v>292</v>
      </c>
      <c r="L1792" s="78"/>
      <c r="M1792" s="78"/>
      <c r="N1792" s="78"/>
      <c r="O1792" s="149"/>
    </row>
    <row r="1793" spans="1:15" x14ac:dyDescent="0.35">
      <c r="A1793" s="212" t="s">
        <v>1091</v>
      </c>
      <c r="B1793" s="212" t="s">
        <v>1092</v>
      </c>
      <c r="C1793" s="212" t="s">
        <v>1073</v>
      </c>
      <c r="D1793" s="212" t="s">
        <v>1074</v>
      </c>
      <c r="E1793" s="212" t="s">
        <v>624</v>
      </c>
      <c r="F1793" s="212" t="s">
        <v>625</v>
      </c>
      <c r="G1793" s="212" t="s">
        <v>924</v>
      </c>
      <c r="H1793" s="212" t="s">
        <v>245</v>
      </c>
      <c r="I1793" s="213">
        <v>1350.4</v>
      </c>
      <c r="J1793" s="204"/>
      <c r="K1793" s="214" t="s">
        <v>292</v>
      </c>
      <c r="L1793" s="78"/>
      <c r="M1793" s="78"/>
      <c r="N1793" s="78"/>
      <c r="O1793" s="149"/>
    </row>
    <row r="1794" spans="1:15" x14ac:dyDescent="0.35">
      <c r="A1794" s="212" t="s">
        <v>1091</v>
      </c>
      <c r="B1794" s="212" t="s">
        <v>1092</v>
      </c>
      <c r="C1794" s="212" t="s">
        <v>1073</v>
      </c>
      <c r="D1794" s="212" t="s">
        <v>1074</v>
      </c>
      <c r="E1794" s="212" t="s">
        <v>452</v>
      </c>
      <c r="F1794" s="212" t="s">
        <v>453</v>
      </c>
      <c r="G1794" s="212" t="s">
        <v>81</v>
      </c>
      <c r="H1794" s="212" t="s">
        <v>328</v>
      </c>
      <c r="I1794" s="213">
        <v>1833.18</v>
      </c>
      <c r="J1794" s="204"/>
      <c r="K1794" s="214" t="s">
        <v>292</v>
      </c>
      <c r="L1794" s="78"/>
      <c r="M1794" s="78"/>
      <c r="N1794" s="78"/>
      <c r="O1794" s="149"/>
    </row>
    <row r="1795" spans="1:15" x14ac:dyDescent="0.35">
      <c r="A1795" s="212" t="s">
        <v>1091</v>
      </c>
      <c r="B1795" s="212" t="s">
        <v>1092</v>
      </c>
      <c r="C1795" s="212" t="s">
        <v>1073</v>
      </c>
      <c r="D1795" s="212" t="s">
        <v>1074</v>
      </c>
      <c r="E1795" s="212" t="s">
        <v>972</v>
      </c>
      <c r="F1795" s="212" t="s">
        <v>973</v>
      </c>
      <c r="G1795" s="212" t="s">
        <v>81</v>
      </c>
      <c r="H1795" s="212" t="s">
        <v>328</v>
      </c>
      <c r="I1795" s="213">
        <v>10122.040000000001</v>
      </c>
      <c r="J1795" s="204"/>
      <c r="K1795" s="214" t="s">
        <v>292</v>
      </c>
      <c r="L1795" s="78"/>
      <c r="M1795" s="78"/>
      <c r="N1795" s="78"/>
      <c r="O1795" s="149"/>
    </row>
    <row r="1796" spans="1:15" x14ac:dyDescent="0.35">
      <c r="A1796" s="212" t="s">
        <v>1091</v>
      </c>
      <c r="B1796" s="212" t="s">
        <v>1092</v>
      </c>
      <c r="C1796" s="212" t="s">
        <v>1073</v>
      </c>
      <c r="D1796" s="212" t="s">
        <v>1074</v>
      </c>
      <c r="E1796" s="212" t="s">
        <v>307</v>
      </c>
      <c r="F1796" s="212" t="s">
        <v>308</v>
      </c>
      <c r="G1796" s="212" t="s">
        <v>81</v>
      </c>
      <c r="H1796" s="212" t="s">
        <v>328</v>
      </c>
      <c r="I1796" s="213">
        <v>9483.2000000000007</v>
      </c>
      <c r="J1796" s="204"/>
      <c r="K1796" s="214" t="s">
        <v>292</v>
      </c>
      <c r="L1796" s="78"/>
      <c r="M1796" s="78"/>
      <c r="N1796" s="78"/>
      <c r="O1796" s="149"/>
    </row>
    <row r="1797" spans="1:15" x14ac:dyDescent="0.35">
      <c r="A1797" s="212" t="s">
        <v>1091</v>
      </c>
      <c r="B1797" s="212" t="s">
        <v>1092</v>
      </c>
      <c r="C1797" s="212" t="s">
        <v>1073</v>
      </c>
      <c r="D1797" s="212" t="s">
        <v>1074</v>
      </c>
      <c r="E1797" s="212" t="s">
        <v>312</v>
      </c>
      <c r="F1797" s="212" t="s">
        <v>313</v>
      </c>
      <c r="G1797" s="212" t="s">
        <v>81</v>
      </c>
      <c r="H1797" s="212" t="s">
        <v>328</v>
      </c>
      <c r="I1797" s="213">
        <v>55788.39</v>
      </c>
      <c r="J1797" s="204"/>
      <c r="K1797" s="214" t="s">
        <v>306</v>
      </c>
      <c r="L1797" s="78"/>
      <c r="M1797" s="78"/>
      <c r="N1797" s="78"/>
      <c r="O1797" s="149"/>
    </row>
    <row r="1798" spans="1:15" x14ac:dyDescent="0.35">
      <c r="A1798" s="212" t="s">
        <v>1091</v>
      </c>
      <c r="B1798" s="212" t="s">
        <v>1092</v>
      </c>
      <c r="C1798" s="212" t="s">
        <v>1073</v>
      </c>
      <c r="D1798" s="212" t="s">
        <v>1074</v>
      </c>
      <c r="E1798" s="212" t="s">
        <v>312</v>
      </c>
      <c r="F1798" s="212" t="s">
        <v>313</v>
      </c>
      <c r="G1798" s="212" t="s">
        <v>924</v>
      </c>
      <c r="H1798" s="212" t="s">
        <v>245</v>
      </c>
      <c r="I1798" s="213">
        <v>337.6</v>
      </c>
      <c r="J1798" s="204"/>
      <c r="K1798" s="214" t="s">
        <v>306</v>
      </c>
      <c r="L1798" s="78"/>
      <c r="M1798" s="78"/>
      <c r="N1798" s="78"/>
      <c r="O1798" s="149"/>
    </row>
    <row r="1799" spans="1:15" x14ac:dyDescent="0.35">
      <c r="A1799" s="212" t="s">
        <v>1091</v>
      </c>
      <c r="B1799" s="212" t="s">
        <v>1092</v>
      </c>
      <c r="C1799" s="212" t="s">
        <v>1073</v>
      </c>
      <c r="D1799" s="212" t="s">
        <v>1074</v>
      </c>
      <c r="E1799" s="212" t="s">
        <v>401</v>
      </c>
      <c r="F1799" s="212" t="s">
        <v>402</v>
      </c>
      <c r="G1799" s="212" t="s">
        <v>81</v>
      </c>
      <c r="H1799" s="212" t="s">
        <v>328</v>
      </c>
      <c r="I1799" s="213">
        <v>-34396.9</v>
      </c>
      <c r="J1799" s="204"/>
      <c r="K1799" s="214" t="s">
        <v>311</v>
      </c>
      <c r="L1799" s="78"/>
      <c r="M1799" s="78"/>
      <c r="N1799" s="78"/>
      <c r="O1799" s="149"/>
    </row>
    <row r="1800" spans="1:15" x14ac:dyDescent="0.35">
      <c r="A1800" s="212" t="s">
        <v>1091</v>
      </c>
      <c r="B1800" s="212" t="s">
        <v>1092</v>
      </c>
      <c r="C1800" s="212" t="s">
        <v>1073</v>
      </c>
      <c r="D1800" s="212" t="s">
        <v>1074</v>
      </c>
      <c r="E1800" s="212" t="s">
        <v>456</v>
      </c>
      <c r="F1800" s="212" t="s">
        <v>457</v>
      </c>
      <c r="G1800" s="212" t="s">
        <v>81</v>
      </c>
      <c r="H1800" s="212" t="s">
        <v>328</v>
      </c>
      <c r="I1800" s="213">
        <v>-9394.7000000000007</v>
      </c>
      <c r="J1800" s="204"/>
      <c r="K1800" s="214" t="s">
        <v>311</v>
      </c>
      <c r="L1800" s="78"/>
      <c r="M1800" s="78"/>
      <c r="N1800" s="78"/>
      <c r="O1800" s="149"/>
    </row>
    <row r="1801" spans="1:15" x14ac:dyDescent="0.35">
      <c r="A1801" s="212" t="s">
        <v>1091</v>
      </c>
      <c r="B1801" s="212" t="s">
        <v>1092</v>
      </c>
      <c r="C1801" s="212" t="s">
        <v>1073</v>
      </c>
      <c r="D1801" s="212" t="s">
        <v>1074</v>
      </c>
      <c r="E1801" s="212" t="s">
        <v>320</v>
      </c>
      <c r="F1801" s="212" t="s">
        <v>313</v>
      </c>
      <c r="G1801" s="212" t="s">
        <v>81</v>
      </c>
      <c r="H1801" s="212" t="s">
        <v>328</v>
      </c>
      <c r="I1801" s="213">
        <v>-55788.39</v>
      </c>
      <c r="J1801" s="204"/>
      <c r="K1801" s="214" t="s">
        <v>314</v>
      </c>
      <c r="L1801" s="78"/>
      <c r="M1801" s="78"/>
      <c r="N1801" s="78"/>
      <c r="O1801" s="149"/>
    </row>
    <row r="1802" spans="1:15" x14ac:dyDescent="0.35">
      <c r="A1802" s="212" t="s">
        <v>1091</v>
      </c>
      <c r="B1802" s="212" t="s">
        <v>1092</v>
      </c>
      <c r="C1802" s="212" t="s">
        <v>1073</v>
      </c>
      <c r="D1802" s="212" t="s">
        <v>1074</v>
      </c>
      <c r="E1802" s="212" t="s">
        <v>320</v>
      </c>
      <c r="F1802" s="212" t="s">
        <v>313</v>
      </c>
      <c r="G1802" s="212" t="s">
        <v>924</v>
      </c>
      <c r="H1802" s="212" t="s">
        <v>245</v>
      </c>
      <c r="I1802" s="213">
        <v>-337.6</v>
      </c>
      <c r="J1802" s="204"/>
      <c r="K1802" s="214" t="s">
        <v>314</v>
      </c>
      <c r="L1802" s="78"/>
      <c r="M1802" s="78"/>
      <c r="N1802" s="78"/>
      <c r="O1802" s="149"/>
    </row>
    <row r="1803" spans="1:15" x14ac:dyDescent="0.35">
      <c r="A1803" s="212" t="s">
        <v>1093</v>
      </c>
      <c r="B1803" s="212" t="s">
        <v>1094</v>
      </c>
      <c r="C1803" s="212" t="s">
        <v>1073</v>
      </c>
      <c r="D1803" s="212" t="s">
        <v>1074</v>
      </c>
      <c r="E1803" s="212" t="s">
        <v>345</v>
      </c>
      <c r="F1803" s="212" t="s">
        <v>346</v>
      </c>
      <c r="G1803" s="212" t="s">
        <v>81</v>
      </c>
      <c r="H1803" s="212" t="s">
        <v>328</v>
      </c>
      <c r="I1803" s="213">
        <v>-11421.66</v>
      </c>
      <c r="J1803" s="204"/>
      <c r="K1803" s="214" t="s">
        <v>293</v>
      </c>
      <c r="L1803" s="78"/>
      <c r="M1803" s="78"/>
      <c r="N1803" s="78"/>
      <c r="O1803" s="149"/>
    </row>
    <row r="1804" spans="1:15" x14ac:dyDescent="0.35">
      <c r="A1804" s="212" t="s">
        <v>1093</v>
      </c>
      <c r="B1804" s="212" t="s">
        <v>1094</v>
      </c>
      <c r="C1804" s="212" t="s">
        <v>1073</v>
      </c>
      <c r="D1804" s="212" t="s">
        <v>1074</v>
      </c>
      <c r="E1804" s="212" t="s">
        <v>654</v>
      </c>
      <c r="F1804" s="212" t="s">
        <v>655</v>
      </c>
      <c r="G1804" s="212" t="s">
        <v>81</v>
      </c>
      <c r="H1804" s="212" t="s">
        <v>328</v>
      </c>
      <c r="I1804" s="213">
        <v>2631.37</v>
      </c>
      <c r="J1804" s="204"/>
      <c r="K1804" s="214" t="s">
        <v>293</v>
      </c>
      <c r="L1804" s="78"/>
      <c r="M1804" s="78"/>
      <c r="N1804" s="78"/>
      <c r="O1804" s="149"/>
    </row>
    <row r="1805" spans="1:15" x14ac:dyDescent="0.35">
      <c r="A1805" s="212" t="s">
        <v>1093</v>
      </c>
      <c r="B1805" s="212" t="s">
        <v>1094</v>
      </c>
      <c r="C1805" s="212" t="s">
        <v>1073</v>
      </c>
      <c r="D1805" s="212" t="s">
        <v>1074</v>
      </c>
      <c r="E1805" s="212" t="s">
        <v>968</v>
      </c>
      <c r="F1805" s="212" t="s">
        <v>969</v>
      </c>
      <c r="G1805" s="212" t="s">
        <v>81</v>
      </c>
      <c r="H1805" s="212" t="s">
        <v>328</v>
      </c>
      <c r="I1805" s="213">
        <v>4073.36</v>
      </c>
      <c r="J1805" s="204"/>
      <c r="K1805" s="214" t="s">
        <v>293</v>
      </c>
      <c r="L1805" s="78"/>
      <c r="M1805" s="78"/>
      <c r="N1805" s="78"/>
      <c r="O1805" s="149"/>
    </row>
    <row r="1806" spans="1:15" x14ac:dyDescent="0.35">
      <c r="A1806" s="212" t="s">
        <v>1093</v>
      </c>
      <c r="B1806" s="212" t="s">
        <v>1094</v>
      </c>
      <c r="C1806" s="212" t="s">
        <v>1073</v>
      </c>
      <c r="D1806" s="212" t="s">
        <v>1074</v>
      </c>
      <c r="E1806" s="212" t="s">
        <v>444</v>
      </c>
      <c r="F1806" s="212" t="s">
        <v>445</v>
      </c>
      <c r="G1806" s="212" t="s">
        <v>81</v>
      </c>
      <c r="H1806" s="212" t="s">
        <v>328</v>
      </c>
      <c r="I1806" s="213">
        <v>155623</v>
      </c>
      <c r="J1806" s="204"/>
      <c r="K1806" s="214" t="s">
        <v>293</v>
      </c>
      <c r="L1806" s="78"/>
      <c r="M1806" s="78"/>
      <c r="N1806" s="78"/>
      <c r="O1806" s="149"/>
    </row>
    <row r="1807" spans="1:15" x14ac:dyDescent="0.35">
      <c r="A1807" s="212" t="s">
        <v>1093</v>
      </c>
      <c r="B1807" s="212" t="s">
        <v>1094</v>
      </c>
      <c r="C1807" s="212" t="s">
        <v>1073</v>
      </c>
      <c r="D1807" s="212" t="s">
        <v>1074</v>
      </c>
      <c r="E1807" s="212" t="s">
        <v>446</v>
      </c>
      <c r="F1807" s="212" t="s">
        <v>447</v>
      </c>
      <c r="G1807" s="212" t="s">
        <v>81</v>
      </c>
      <c r="H1807" s="212" t="s">
        <v>328</v>
      </c>
      <c r="I1807" s="213">
        <v>14874</v>
      </c>
      <c r="J1807" s="204"/>
      <c r="K1807" s="214" t="s">
        <v>293</v>
      </c>
      <c r="L1807" s="78"/>
      <c r="M1807" s="78"/>
      <c r="N1807" s="78"/>
      <c r="O1807" s="149"/>
    </row>
    <row r="1808" spans="1:15" x14ac:dyDescent="0.35">
      <c r="A1808" s="212" t="s">
        <v>1093</v>
      </c>
      <c r="B1808" s="212" t="s">
        <v>1094</v>
      </c>
      <c r="C1808" s="212" t="s">
        <v>1073</v>
      </c>
      <c r="D1808" s="212" t="s">
        <v>1074</v>
      </c>
      <c r="E1808" s="212" t="s">
        <v>1077</v>
      </c>
      <c r="F1808" s="212" t="s">
        <v>1078</v>
      </c>
      <c r="G1808" s="212" t="s">
        <v>81</v>
      </c>
      <c r="H1808" s="212" t="s">
        <v>328</v>
      </c>
      <c r="I1808" s="213">
        <v>2344361.5099999998</v>
      </c>
      <c r="J1808" s="204"/>
      <c r="K1808" s="214" t="s">
        <v>293</v>
      </c>
      <c r="L1808" s="78"/>
      <c r="M1808" s="78"/>
      <c r="N1808" s="78"/>
      <c r="O1808" s="149"/>
    </row>
    <row r="1809" spans="1:15" x14ac:dyDescent="0.35">
      <c r="A1809" s="212" t="s">
        <v>1093</v>
      </c>
      <c r="B1809" s="212" t="s">
        <v>1094</v>
      </c>
      <c r="C1809" s="212" t="s">
        <v>1073</v>
      </c>
      <c r="D1809" s="212" t="s">
        <v>1074</v>
      </c>
      <c r="E1809" s="212" t="s">
        <v>1083</v>
      </c>
      <c r="F1809" s="212" t="s">
        <v>1084</v>
      </c>
      <c r="G1809" s="212" t="s">
        <v>81</v>
      </c>
      <c r="H1809" s="212" t="s">
        <v>328</v>
      </c>
      <c r="I1809" s="213">
        <v>61134.94</v>
      </c>
      <c r="J1809" s="204"/>
      <c r="K1809" s="214" t="s">
        <v>293</v>
      </c>
      <c r="L1809" s="78"/>
      <c r="M1809" s="78"/>
      <c r="N1809" s="78"/>
      <c r="O1809" s="149"/>
    </row>
    <row r="1810" spans="1:15" x14ac:dyDescent="0.35">
      <c r="A1810" s="212" t="s">
        <v>1093</v>
      </c>
      <c r="B1810" s="212" t="s">
        <v>1094</v>
      </c>
      <c r="C1810" s="212" t="s">
        <v>1073</v>
      </c>
      <c r="D1810" s="212" t="s">
        <v>1074</v>
      </c>
      <c r="E1810" s="212" t="s">
        <v>349</v>
      </c>
      <c r="F1810" s="212" t="s">
        <v>350</v>
      </c>
      <c r="G1810" s="212" t="s">
        <v>81</v>
      </c>
      <c r="H1810" s="212" t="s">
        <v>328</v>
      </c>
      <c r="I1810" s="213">
        <v>333216.36</v>
      </c>
      <c r="J1810" s="204"/>
      <c r="K1810" s="214" t="s">
        <v>296</v>
      </c>
      <c r="L1810" s="78"/>
      <c r="M1810" s="78"/>
      <c r="N1810" s="78"/>
      <c r="O1810" s="149"/>
    </row>
    <row r="1811" spans="1:15" x14ac:dyDescent="0.35">
      <c r="A1811" s="212" t="s">
        <v>1093</v>
      </c>
      <c r="B1811" s="212" t="s">
        <v>1094</v>
      </c>
      <c r="C1811" s="212" t="s">
        <v>1073</v>
      </c>
      <c r="D1811" s="212" t="s">
        <v>1074</v>
      </c>
      <c r="E1811" s="212" t="s">
        <v>351</v>
      </c>
      <c r="F1811" s="212" t="s">
        <v>352</v>
      </c>
      <c r="G1811" s="212" t="s">
        <v>81</v>
      </c>
      <c r="H1811" s="212" t="s">
        <v>328</v>
      </c>
      <c r="I1811" s="213">
        <v>4772.75</v>
      </c>
      <c r="J1811" s="204"/>
      <c r="K1811" s="214" t="s">
        <v>293</v>
      </c>
      <c r="L1811" s="78"/>
      <c r="M1811" s="78"/>
      <c r="N1811" s="78"/>
      <c r="O1811" s="149"/>
    </row>
    <row r="1812" spans="1:15" x14ac:dyDescent="0.35">
      <c r="A1812" s="212" t="s">
        <v>1093</v>
      </c>
      <c r="B1812" s="212" t="s">
        <v>1094</v>
      </c>
      <c r="C1812" s="212" t="s">
        <v>1073</v>
      </c>
      <c r="D1812" s="212" t="s">
        <v>1074</v>
      </c>
      <c r="E1812" s="212" t="s">
        <v>353</v>
      </c>
      <c r="F1812" s="212" t="s">
        <v>354</v>
      </c>
      <c r="G1812" s="212" t="s">
        <v>81</v>
      </c>
      <c r="H1812" s="212" t="s">
        <v>328</v>
      </c>
      <c r="I1812" s="213">
        <v>-4772.75</v>
      </c>
      <c r="J1812" s="204"/>
      <c r="K1812" s="214" t="s">
        <v>293</v>
      </c>
      <c r="L1812" s="78"/>
      <c r="M1812" s="78"/>
      <c r="N1812" s="78"/>
      <c r="O1812" s="149"/>
    </row>
    <row r="1813" spans="1:15" x14ac:dyDescent="0.35">
      <c r="A1813" s="212" t="s">
        <v>1093</v>
      </c>
      <c r="B1813" s="212" t="s">
        <v>1094</v>
      </c>
      <c r="C1813" s="212" t="s">
        <v>1073</v>
      </c>
      <c r="D1813" s="212" t="s">
        <v>1074</v>
      </c>
      <c r="E1813" s="212" t="s">
        <v>355</v>
      </c>
      <c r="F1813" s="212" t="s">
        <v>356</v>
      </c>
      <c r="G1813" s="212" t="s">
        <v>81</v>
      </c>
      <c r="H1813" s="212" t="s">
        <v>328</v>
      </c>
      <c r="I1813" s="213">
        <v>404018.39</v>
      </c>
      <c r="J1813" s="204"/>
      <c r="K1813" s="214" t="s">
        <v>301</v>
      </c>
      <c r="L1813" s="78"/>
      <c r="M1813" s="78"/>
      <c r="N1813" s="78"/>
      <c r="O1813" s="149"/>
    </row>
    <row r="1814" spans="1:15" x14ac:dyDescent="0.35">
      <c r="A1814" s="212" t="s">
        <v>1093</v>
      </c>
      <c r="B1814" s="212" t="s">
        <v>1094</v>
      </c>
      <c r="C1814" s="212" t="s">
        <v>1073</v>
      </c>
      <c r="D1814" s="212" t="s">
        <v>1074</v>
      </c>
      <c r="E1814" s="212" t="s">
        <v>375</v>
      </c>
      <c r="F1814" s="212" t="s">
        <v>376</v>
      </c>
      <c r="G1814" s="212" t="s">
        <v>81</v>
      </c>
      <c r="H1814" s="212" t="s">
        <v>328</v>
      </c>
      <c r="I1814" s="213">
        <v>224079.35</v>
      </c>
      <c r="J1814" s="204"/>
      <c r="K1814" s="214" t="s">
        <v>292</v>
      </c>
      <c r="L1814" s="78"/>
      <c r="M1814" s="78"/>
      <c r="N1814" s="78"/>
      <c r="O1814" s="149"/>
    </row>
    <row r="1815" spans="1:15" x14ac:dyDescent="0.35">
      <c r="A1815" s="212" t="s">
        <v>1093</v>
      </c>
      <c r="B1815" s="212" t="s">
        <v>1094</v>
      </c>
      <c r="C1815" s="212" t="s">
        <v>1073</v>
      </c>
      <c r="D1815" s="212" t="s">
        <v>1074</v>
      </c>
      <c r="E1815" s="212" t="s">
        <v>288</v>
      </c>
      <c r="F1815" s="212" t="s">
        <v>289</v>
      </c>
      <c r="G1815" s="212" t="s">
        <v>81</v>
      </c>
      <c r="H1815" s="212" t="s">
        <v>328</v>
      </c>
      <c r="I1815" s="213">
        <v>249.7</v>
      </c>
      <c r="J1815" s="204"/>
      <c r="K1815" s="214" t="s">
        <v>292</v>
      </c>
      <c r="L1815" s="78"/>
      <c r="M1815" s="78"/>
      <c r="N1815" s="78"/>
      <c r="O1815" s="149"/>
    </row>
    <row r="1816" spans="1:15" x14ac:dyDescent="0.35">
      <c r="A1816" s="212" t="s">
        <v>1093</v>
      </c>
      <c r="B1816" s="212" t="s">
        <v>1094</v>
      </c>
      <c r="C1816" s="212" t="s">
        <v>1073</v>
      </c>
      <c r="D1816" s="212" t="s">
        <v>1074</v>
      </c>
      <c r="E1816" s="212" t="s">
        <v>816</v>
      </c>
      <c r="F1816" s="212" t="s">
        <v>817</v>
      </c>
      <c r="G1816" s="212" t="s">
        <v>1095</v>
      </c>
      <c r="H1816" s="212" t="s">
        <v>1096</v>
      </c>
      <c r="I1816" s="213">
        <v>2390</v>
      </c>
      <c r="J1816" s="204"/>
      <c r="K1816" s="214" t="s">
        <v>292</v>
      </c>
      <c r="L1816" s="78"/>
      <c r="M1816" s="78"/>
      <c r="N1816" s="78"/>
      <c r="O1816" s="149"/>
    </row>
    <row r="1817" spans="1:15" x14ac:dyDescent="0.35">
      <c r="A1817" s="212" t="s">
        <v>1093</v>
      </c>
      <c r="B1817" s="212" t="s">
        <v>1094</v>
      </c>
      <c r="C1817" s="212" t="s">
        <v>1073</v>
      </c>
      <c r="D1817" s="212" t="s">
        <v>1074</v>
      </c>
      <c r="E1817" s="212" t="s">
        <v>816</v>
      </c>
      <c r="F1817" s="212" t="s">
        <v>817</v>
      </c>
      <c r="G1817" s="212" t="s">
        <v>1097</v>
      </c>
      <c r="H1817" s="212" t="s">
        <v>1098</v>
      </c>
      <c r="I1817" s="213">
        <v>4477.75</v>
      </c>
      <c r="J1817" s="204"/>
      <c r="K1817" s="214" t="s">
        <v>292</v>
      </c>
      <c r="L1817" s="78"/>
      <c r="M1817" s="78"/>
      <c r="N1817" s="78"/>
      <c r="O1817" s="149"/>
    </row>
    <row r="1818" spans="1:15" x14ac:dyDescent="0.35">
      <c r="A1818" s="212" t="s">
        <v>1093</v>
      </c>
      <c r="B1818" s="212" t="s">
        <v>1094</v>
      </c>
      <c r="C1818" s="212" t="s">
        <v>1073</v>
      </c>
      <c r="D1818" s="212" t="s">
        <v>1074</v>
      </c>
      <c r="E1818" s="212" t="s">
        <v>972</v>
      </c>
      <c r="F1818" s="212" t="s">
        <v>973</v>
      </c>
      <c r="G1818" s="212" t="s">
        <v>81</v>
      </c>
      <c r="H1818" s="212" t="s">
        <v>328</v>
      </c>
      <c r="I1818" s="213">
        <v>11943.4</v>
      </c>
      <c r="J1818" s="204"/>
      <c r="K1818" s="214" t="s">
        <v>292</v>
      </c>
      <c r="L1818" s="78"/>
      <c r="M1818" s="78"/>
      <c r="N1818" s="78"/>
      <c r="O1818" s="149"/>
    </row>
    <row r="1819" spans="1:15" x14ac:dyDescent="0.35">
      <c r="A1819" s="212" t="s">
        <v>1093</v>
      </c>
      <c r="B1819" s="212" t="s">
        <v>1094</v>
      </c>
      <c r="C1819" s="212" t="s">
        <v>1073</v>
      </c>
      <c r="D1819" s="212" t="s">
        <v>1074</v>
      </c>
      <c r="E1819" s="212" t="s">
        <v>307</v>
      </c>
      <c r="F1819" s="212" t="s">
        <v>308</v>
      </c>
      <c r="G1819" s="212" t="s">
        <v>81</v>
      </c>
      <c r="H1819" s="212" t="s">
        <v>328</v>
      </c>
      <c r="I1819" s="213">
        <v>18162.88</v>
      </c>
      <c r="J1819" s="204"/>
      <c r="K1819" s="214" t="s">
        <v>292</v>
      </c>
      <c r="L1819" s="78"/>
      <c r="M1819" s="78"/>
      <c r="N1819" s="78"/>
      <c r="O1819" s="149"/>
    </row>
    <row r="1820" spans="1:15" x14ac:dyDescent="0.35">
      <c r="A1820" s="212" t="s">
        <v>1093</v>
      </c>
      <c r="B1820" s="212" t="s">
        <v>1094</v>
      </c>
      <c r="C1820" s="212" t="s">
        <v>1073</v>
      </c>
      <c r="D1820" s="212" t="s">
        <v>1074</v>
      </c>
      <c r="E1820" s="212" t="s">
        <v>312</v>
      </c>
      <c r="F1820" s="212" t="s">
        <v>313</v>
      </c>
      <c r="G1820" s="212" t="s">
        <v>81</v>
      </c>
      <c r="H1820" s="212" t="s">
        <v>328</v>
      </c>
      <c r="I1820" s="213">
        <v>63608.959999999999</v>
      </c>
      <c r="J1820" s="204"/>
      <c r="K1820" s="214" t="s">
        <v>306</v>
      </c>
      <c r="L1820" s="78"/>
      <c r="M1820" s="78"/>
      <c r="N1820" s="78"/>
      <c r="O1820" s="149"/>
    </row>
    <row r="1821" spans="1:15" x14ac:dyDescent="0.35">
      <c r="A1821" s="212" t="s">
        <v>1093</v>
      </c>
      <c r="B1821" s="212" t="s">
        <v>1094</v>
      </c>
      <c r="C1821" s="212" t="s">
        <v>1073</v>
      </c>
      <c r="D1821" s="212" t="s">
        <v>1074</v>
      </c>
      <c r="E1821" s="212" t="s">
        <v>312</v>
      </c>
      <c r="F1821" s="212" t="s">
        <v>313</v>
      </c>
      <c r="G1821" s="212" t="s">
        <v>1095</v>
      </c>
      <c r="H1821" s="212" t="s">
        <v>1096</v>
      </c>
      <c r="I1821" s="213">
        <v>597.5</v>
      </c>
      <c r="J1821" s="204"/>
      <c r="K1821" s="214" t="s">
        <v>306</v>
      </c>
      <c r="L1821" s="78"/>
      <c r="M1821" s="78"/>
      <c r="N1821" s="78"/>
      <c r="O1821" s="149"/>
    </row>
    <row r="1822" spans="1:15" x14ac:dyDescent="0.35">
      <c r="A1822" s="212" t="s">
        <v>1093</v>
      </c>
      <c r="B1822" s="212" t="s">
        <v>1094</v>
      </c>
      <c r="C1822" s="212" t="s">
        <v>1073</v>
      </c>
      <c r="D1822" s="212" t="s">
        <v>1074</v>
      </c>
      <c r="E1822" s="212" t="s">
        <v>460</v>
      </c>
      <c r="F1822" s="212" t="s">
        <v>461</v>
      </c>
      <c r="G1822" s="212" t="s">
        <v>81</v>
      </c>
      <c r="H1822" s="212" t="s">
        <v>328</v>
      </c>
      <c r="I1822" s="213">
        <v>-78000</v>
      </c>
      <c r="J1822" s="204"/>
      <c r="K1822" s="214" t="s">
        <v>316</v>
      </c>
      <c r="L1822" s="78"/>
      <c r="M1822" s="78"/>
      <c r="N1822" s="78"/>
      <c r="O1822" s="149"/>
    </row>
    <row r="1823" spans="1:15" x14ac:dyDescent="0.35">
      <c r="A1823" s="212" t="s">
        <v>1093</v>
      </c>
      <c r="B1823" s="212" t="s">
        <v>1094</v>
      </c>
      <c r="C1823" s="212" t="s">
        <v>1073</v>
      </c>
      <c r="D1823" s="212" t="s">
        <v>1074</v>
      </c>
      <c r="E1823" s="212" t="s">
        <v>401</v>
      </c>
      <c r="F1823" s="212" t="s">
        <v>402</v>
      </c>
      <c r="G1823" s="212" t="s">
        <v>81</v>
      </c>
      <c r="H1823" s="212" t="s">
        <v>328</v>
      </c>
      <c r="I1823" s="213">
        <v>-10836.99</v>
      </c>
      <c r="J1823" s="204"/>
      <c r="K1823" s="214" t="s">
        <v>311</v>
      </c>
      <c r="L1823" s="78"/>
      <c r="M1823" s="78"/>
      <c r="N1823" s="78"/>
      <c r="O1823" s="149"/>
    </row>
    <row r="1824" spans="1:15" x14ac:dyDescent="0.35">
      <c r="A1824" s="212" t="s">
        <v>1093</v>
      </c>
      <c r="B1824" s="212" t="s">
        <v>1094</v>
      </c>
      <c r="C1824" s="212" t="s">
        <v>1073</v>
      </c>
      <c r="D1824" s="212" t="s">
        <v>1074</v>
      </c>
      <c r="E1824" s="212" t="s">
        <v>456</v>
      </c>
      <c r="F1824" s="212" t="s">
        <v>457</v>
      </c>
      <c r="G1824" s="212" t="s">
        <v>81</v>
      </c>
      <c r="H1824" s="212" t="s">
        <v>328</v>
      </c>
      <c r="I1824" s="213">
        <v>4926</v>
      </c>
      <c r="J1824" s="204"/>
      <c r="K1824" s="214" t="s">
        <v>311</v>
      </c>
      <c r="L1824" s="78"/>
      <c r="M1824" s="78"/>
      <c r="N1824" s="78"/>
      <c r="O1824" s="149"/>
    </row>
    <row r="1825" spans="1:15" x14ac:dyDescent="0.35">
      <c r="A1825" s="212" t="s">
        <v>1093</v>
      </c>
      <c r="B1825" s="212" t="s">
        <v>1094</v>
      </c>
      <c r="C1825" s="212" t="s">
        <v>1073</v>
      </c>
      <c r="D1825" s="212" t="s">
        <v>1074</v>
      </c>
      <c r="E1825" s="212" t="s">
        <v>496</v>
      </c>
      <c r="F1825" s="212" t="s">
        <v>497</v>
      </c>
      <c r="G1825" s="212" t="s">
        <v>81</v>
      </c>
      <c r="H1825" s="212" t="s">
        <v>328</v>
      </c>
      <c r="I1825" s="213">
        <v>-72963.600000000006</v>
      </c>
      <c r="J1825" s="204"/>
      <c r="K1825" s="214" t="s">
        <v>311</v>
      </c>
      <c r="L1825" s="78"/>
      <c r="M1825" s="78"/>
      <c r="N1825" s="78"/>
      <c r="O1825" s="149"/>
    </row>
    <row r="1826" spans="1:15" x14ac:dyDescent="0.35">
      <c r="A1826" s="212" t="s">
        <v>1093</v>
      </c>
      <c r="B1826" s="212" t="s">
        <v>1094</v>
      </c>
      <c r="C1826" s="212" t="s">
        <v>1073</v>
      </c>
      <c r="D1826" s="212" t="s">
        <v>1074</v>
      </c>
      <c r="E1826" s="212" t="s">
        <v>320</v>
      </c>
      <c r="F1826" s="212" t="s">
        <v>313</v>
      </c>
      <c r="G1826" s="212" t="s">
        <v>81</v>
      </c>
      <c r="H1826" s="212" t="s">
        <v>328</v>
      </c>
      <c r="I1826" s="213">
        <v>-63608.959999999999</v>
      </c>
      <c r="J1826" s="204"/>
      <c r="K1826" s="214" t="s">
        <v>314</v>
      </c>
      <c r="L1826" s="78"/>
      <c r="M1826" s="78"/>
      <c r="N1826" s="78"/>
      <c r="O1826" s="149"/>
    </row>
    <row r="1827" spans="1:15" x14ac:dyDescent="0.35">
      <c r="A1827" s="212" t="s">
        <v>1093</v>
      </c>
      <c r="B1827" s="212" t="s">
        <v>1094</v>
      </c>
      <c r="C1827" s="212" t="s">
        <v>1073</v>
      </c>
      <c r="D1827" s="212" t="s">
        <v>1074</v>
      </c>
      <c r="E1827" s="212" t="s">
        <v>320</v>
      </c>
      <c r="F1827" s="212" t="s">
        <v>313</v>
      </c>
      <c r="G1827" s="212" t="s">
        <v>1095</v>
      </c>
      <c r="H1827" s="212" t="s">
        <v>1096</v>
      </c>
      <c r="I1827" s="213">
        <v>-597.5</v>
      </c>
      <c r="J1827" s="204"/>
      <c r="K1827" s="214" t="s">
        <v>314</v>
      </c>
      <c r="L1827" s="78"/>
      <c r="M1827" s="78"/>
      <c r="N1827" s="78"/>
      <c r="O1827" s="149"/>
    </row>
    <row r="1828" spans="1:15" x14ac:dyDescent="0.35">
      <c r="A1828" s="212" t="s">
        <v>1099</v>
      </c>
      <c r="B1828" s="212" t="s">
        <v>1100</v>
      </c>
      <c r="C1828" s="212" t="s">
        <v>1073</v>
      </c>
      <c r="D1828" s="212" t="s">
        <v>1074</v>
      </c>
      <c r="E1828" s="212" t="s">
        <v>444</v>
      </c>
      <c r="F1828" s="212" t="s">
        <v>445</v>
      </c>
      <c r="G1828" s="212" t="s">
        <v>81</v>
      </c>
      <c r="H1828" s="212" t="s">
        <v>328</v>
      </c>
      <c r="I1828" s="213">
        <v>34523.519999999997</v>
      </c>
      <c r="J1828" s="204"/>
      <c r="K1828" s="214" t="s">
        <v>293</v>
      </c>
      <c r="L1828" s="78"/>
      <c r="M1828" s="78"/>
      <c r="N1828" s="78"/>
      <c r="O1828" s="149"/>
    </row>
    <row r="1829" spans="1:15" x14ac:dyDescent="0.35">
      <c r="A1829" s="212" t="s">
        <v>1099</v>
      </c>
      <c r="B1829" s="212" t="s">
        <v>1100</v>
      </c>
      <c r="C1829" s="212" t="s">
        <v>1073</v>
      </c>
      <c r="D1829" s="212" t="s">
        <v>1074</v>
      </c>
      <c r="E1829" s="212" t="s">
        <v>1077</v>
      </c>
      <c r="F1829" s="212" t="s">
        <v>1078</v>
      </c>
      <c r="G1829" s="212" t="s">
        <v>81</v>
      </c>
      <c r="H1829" s="212" t="s">
        <v>328</v>
      </c>
      <c r="I1829" s="213">
        <v>202757.32</v>
      </c>
      <c r="J1829" s="204"/>
      <c r="K1829" s="214" t="s">
        <v>293</v>
      </c>
      <c r="L1829" s="78"/>
      <c r="M1829" s="78"/>
      <c r="N1829" s="78"/>
      <c r="O1829" s="149"/>
    </row>
    <row r="1830" spans="1:15" x14ac:dyDescent="0.35">
      <c r="A1830" s="212" t="s">
        <v>1099</v>
      </c>
      <c r="B1830" s="212" t="s">
        <v>1100</v>
      </c>
      <c r="C1830" s="212" t="s">
        <v>1073</v>
      </c>
      <c r="D1830" s="212" t="s">
        <v>1074</v>
      </c>
      <c r="E1830" s="212" t="s">
        <v>1083</v>
      </c>
      <c r="F1830" s="212" t="s">
        <v>1084</v>
      </c>
      <c r="G1830" s="212" t="s">
        <v>81</v>
      </c>
      <c r="H1830" s="212" t="s">
        <v>328</v>
      </c>
      <c r="I1830" s="213">
        <v>28160.25</v>
      </c>
      <c r="J1830" s="204"/>
      <c r="K1830" s="214" t="s">
        <v>293</v>
      </c>
      <c r="L1830" s="78"/>
      <c r="M1830" s="78"/>
      <c r="N1830" s="78"/>
      <c r="O1830" s="149"/>
    </row>
    <row r="1831" spans="1:15" x14ac:dyDescent="0.35">
      <c r="A1831" s="212" t="s">
        <v>1099</v>
      </c>
      <c r="B1831" s="212" t="s">
        <v>1100</v>
      </c>
      <c r="C1831" s="212" t="s">
        <v>1073</v>
      </c>
      <c r="D1831" s="212" t="s">
        <v>1074</v>
      </c>
      <c r="E1831" s="212" t="s">
        <v>349</v>
      </c>
      <c r="F1831" s="212" t="s">
        <v>350</v>
      </c>
      <c r="G1831" s="212" t="s">
        <v>81</v>
      </c>
      <c r="H1831" s="212" t="s">
        <v>328</v>
      </c>
      <c r="I1831" s="213">
        <v>29483.22</v>
      </c>
      <c r="J1831" s="204"/>
      <c r="K1831" s="214" t="s">
        <v>296</v>
      </c>
      <c r="L1831" s="78"/>
      <c r="M1831" s="78"/>
      <c r="N1831" s="78"/>
      <c r="O1831" s="149"/>
    </row>
    <row r="1832" spans="1:15" x14ac:dyDescent="0.35">
      <c r="A1832" s="212" t="s">
        <v>1099</v>
      </c>
      <c r="B1832" s="212" t="s">
        <v>1100</v>
      </c>
      <c r="C1832" s="212" t="s">
        <v>1073</v>
      </c>
      <c r="D1832" s="212" t="s">
        <v>1074</v>
      </c>
      <c r="E1832" s="212" t="s">
        <v>351</v>
      </c>
      <c r="F1832" s="212" t="s">
        <v>352</v>
      </c>
      <c r="G1832" s="212" t="s">
        <v>81</v>
      </c>
      <c r="H1832" s="212" t="s">
        <v>328</v>
      </c>
      <c r="I1832" s="213">
        <v>267.83999999999997</v>
      </c>
      <c r="J1832" s="204"/>
      <c r="K1832" s="214" t="s">
        <v>293</v>
      </c>
      <c r="L1832" s="78"/>
      <c r="M1832" s="78"/>
      <c r="N1832" s="78"/>
      <c r="O1832" s="149"/>
    </row>
    <row r="1833" spans="1:15" x14ac:dyDescent="0.35">
      <c r="A1833" s="212" t="s">
        <v>1099</v>
      </c>
      <c r="B1833" s="212" t="s">
        <v>1100</v>
      </c>
      <c r="C1833" s="212" t="s">
        <v>1073</v>
      </c>
      <c r="D1833" s="212" t="s">
        <v>1074</v>
      </c>
      <c r="E1833" s="212" t="s">
        <v>353</v>
      </c>
      <c r="F1833" s="212" t="s">
        <v>354</v>
      </c>
      <c r="G1833" s="212" t="s">
        <v>81</v>
      </c>
      <c r="H1833" s="212" t="s">
        <v>328</v>
      </c>
      <c r="I1833" s="213">
        <v>-267.83999999999997</v>
      </c>
      <c r="J1833" s="204"/>
      <c r="K1833" s="214" t="s">
        <v>293</v>
      </c>
      <c r="L1833" s="78"/>
      <c r="M1833" s="78"/>
      <c r="N1833" s="78"/>
      <c r="O1833" s="149"/>
    </row>
    <row r="1834" spans="1:15" x14ac:dyDescent="0.35">
      <c r="A1834" s="212" t="s">
        <v>1099</v>
      </c>
      <c r="B1834" s="212" t="s">
        <v>1100</v>
      </c>
      <c r="C1834" s="212" t="s">
        <v>1073</v>
      </c>
      <c r="D1834" s="212" t="s">
        <v>1074</v>
      </c>
      <c r="E1834" s="212" t="s">
        <v>355</v>
      </c>
      <c r="F1834" s="212" t="s">
        <v>356</v>
      </c>
      <c r="G1834" s="212" t="s">
        <v>81</v>
      </c>
      <c r="H1834" s="212" t="s">
        <v>328</v>
      </c>
      <c r="I1834" s="213">
        <v>41622.11</v>
      </c>
      <c r="J1834" s="204"/>
      <c r="K1834" s="214" t="s">
        <v>301</v>
      </c>
      <c r="L1834" s="78"/>
      <c r="M1834" s="78"/>
      <c r="N1834" s="78"/>
      <c r="O1834" s="149"/>
    </row>
    <row r="1835" spans="1:15" x14ac:dyDescent="0.35">
      <c r="A1835" s="212" t="s">
        <v>1099</v>
      </c>
      <c r="B1835" s="212" t="s">
        <v>1100</v>
      </c>
      <c r="C1835" s="212" t="s">
        <v>1073</v>
      </c>
      <c r="D1835" s="212" t="s">
        <v>1074</v>
      </c>
      <c r="E1835" s="212" t="s">
        <v>375</v>
      </c>
      <c r="F1835" s="212" t="s">
        <v>376</v>
      </c>
      <c r="G1835" s="212" t="s">
        <v>81</v>
      </c>
      <c r="H1835" s="212" t="s">
        <v>328</v>
      </c>
      <c r="I1835" s="213">
        <v>3155.12</v>
      </c>
      <c r="J1835" s="204"/>
      <c r="K1835" s="214" t="s">
        <v>292</v>
      </c>
      <c r="L1835" s="78"/>
      <c r="M1835" s="78"/>
      <c r="N1835" s="78"/>
      <c r="O1835" s="149"/>
    </row>
    <row r="1836" spans="1:15" x14ac:dyDescent="0.35">
      <c r="A1836" s="212" t="s">
        <v>1099</v>
      </c>
      <c r="B1836" s="212" t="s">
        <v>1100</v>
      </c>
      <c r="C1836" s="212" t="s">
        <v>1073</v>
      </c>
      <c r="D1836" s="212" t="s">
        <v>1074</v>
      </c>
      <c r="E1836" s="212" t="s">
        <v>312</v>
      </c>
      <c r="F1836" s="212" t="s">
        <v>313</v>
      </c>
      <c r="G1836" s="212" t="s">
        <v>81</v>
      </c>
      <c r="H1836" s="212" t="s">
        <v>328</v>
      </c>
      <c r="I1836" s="213">
        <v>788.79</v>
      </c>
      <c r="J1836" s="204"/>
      <c r="K1836" s="214" t="s">
        <v>306</v>
      </c>
      <c r="L1836" s="78"/>
      <c r="M1836" s="78"/>
      <c r="N1836" s="78"/>
      <c r="O1836" s="149"/>
    </row>
    <row r="1837" spans="1:15" x14ac:dyDescent="0.35">
      <c r="A1837" s="212" t="s">
        <v>1099</v>
      </c>
      <c r="B1837" s="212" t="s">
        <v>1100</v>
      </c>
      <c r="C1837" s="212" t="s">
        <v>1073</v>
      </c>
      <c r="D1837" s="212" t="s">
        <v>1074</v>
      </c>
      <c r="E1837" s="212" t="s">
        <v>320</v>
      </c>
      <c r="F1837" s="212" t="s">
        <v>313</v>
      </c>
      <c r="G1837" s="212" t="s">
        <v>81</v>
      </c>
      <c r="H1837" s="212" t="s">
        <v>328</v>
      </c>
      <c r="I1837" s="213">
        <v>-788.79</v>
      </c>
      <c r="J1837" s="204"/>
      <c r="K1837" s="214" t="s">
        <v>314</v>
      </c>
      <c r="L1837" s="78"/>
      <c r="M1837" s="78"/>
      <c r="N1837" s="78"/>
      <c r="O1837" s="149"/>
    </row>
    <row r="1838" spans="1:15" x14ac:dyDescent="0.35">
      <c r="A1838" s="212" t="s">
        <v>1101</v>
      </c>
      <c r="B1838" s="212" t="s">
        <v>1102</v>
      </c>
      <c r="C1838" s="212" t="s">
        <v>1073</v>
      </c>
      <c r="D1838" s="212" t="s">
        <v>1074</v>
      </c>
      <c r="E1838" s="212" t="s">
        <v>345</v>
      </c>
      <c r="F1838" s="212" t="s">
        <v>346</v>
      </c>
      <c r="G1838" s="212" t="s">
        <v>81</v>
      </c>
      <c r="H1838" s="212" t="s">
        <v>328</v>
      </c>
      <c r="I1838" s="213">
        <v>403493.13</v>
      </c>
      <c r="J1838" s="204"/>
      <c r="K1838" s="214" t="s">
        <v>293</v>
      </c>
      <c r="L1838" s="78"/>
      <c r="M1838" s="78"/>
      <c r="N1838" s="78"/>
      <c r="O1838" s="149"/>
    </row>
    <row r="1839" spans="1:15" x14ac:dyDescent="0.35">
      <c r="A1839" s="212" t="s">
        <v>1101</v>
      </c>
      <c r="B1839" s="212" t="s">
        <v>1102</v>
      </c>
      <c r="C1839" s="212" t="s">
        <v>1073</v>
      </c>
      <c r="D1839" s="212" t="s">
        <v>1074</v>
      </c>
      <c r="E1839" s="212" t="s">
        <v>446</v>
      </c>
      <c r="F1839" s="212" t="s">
        <v>447</v>
      </c>
      <c r="G1839" s="212" t="s">
        <v>81</v>
      </c>
      <c r="H1839" s="212" t="s">
        <v>328</v>
      </c>
      <c r="I1839" s="213">
        <v>1750</v>
      </c>
      <c r="J1839" s="204"/>
      <c r="K1839" s="214" t="s">
        <v>293</v>
      </c>
      <c r="L1839" s="78"/>
      <c r="M1839" s="78"/>
      <c r="N1839" s="78"/>
      <c r="O1839" s="149"/>
    </row>
    <row r="1840" spans="1:15" x14ac:dyDescent="0.35">
      <c r="A1840" s="212" t="s">
        <v>1101</v>
      </c>
      <c r="B1840" s="212" t="s">
        <v>1102</v>
      </c>
      <c r="C1840" s="212" t="s">
        <v>1073</v>
      </c>
      <c r="D1840" s="212" t="s">
        <v>1074</v>
      </c>
      <c r="E1840" s="212" t="s">
        <v>349</v>
      </c>
      <c r="F1840" s="212" t="s">
        <v>350</v>
      </c>
      <c r="G1840" s="212" t="s">
        <v>81</v>
      </c>
      <c r="H1840" s="212" t="s">
        <v>328</v>
      </c>
      <c r="I1840" s="213">
        <v>57200.03</v>
      </c>
      <c r="J1840" s="204"/>
      <c r="K1840" s="214" t="s">
        <v>296</v>
      </c>
      <c r="L1840" s="78"/>
      <c r="M1840" s="78"/>
      <c r="N1840" s="78"/>
      <c r="O1840" s="149"/>
    </row>
    <row r="1841" spans="1:15" x14ac:dyDescent="0.35">
      <c r="A1841" s="212" t="s">
        <v>1101</v>
      </c>
      <c r="B1841" s="212" t="s">
        <v>1102</v>
      </c>
      <c r="C1841" s="212" t="s">
        <v>1073</v>
      </c>
      <c r="D1841" s="212" t="s">
        <v>1074</v>
      </c>
      <c r="E1841" s="212" t="s">
        <v>351</v>
      </c>
      <c r="F1841" s="212" t="s">
        <v>352</v>
      </c>
      <c r="G1841" s="212" t="s">
        <v>81</v>
      </c>
      <c r="H1841" s="212" t="s">
        <v>328</v>
      </c>
      <c r="I1841" s="213">
        <v>6.45</v>
      </c>
      <c r="J1841" s="204"/>
      <c r="K1841" s="214" t="s">
        <v>293</v>
      </c>
      <c r="L1841" s="78"/>
      <c r="M1841" s="78"/>
      <c r="N1841" s="78"/>
      <c r="O1841" s="149"/>
    </row>
    <row r="1842" spans="1:15" x14ac:dyDescent="0.35">
      <c r="A1842" s="212" t="s">
        <v>1101</v>
      </c>
      <c r="B1842" s="212" t="s">
        <v>1102</v>
      </c>
      <c r="C1842" s="212" t="s">
        <v>1073</v>
      </c>
      <c r="D1842" s="212" t="s">
        <v>1074</v>
      </c>
      <c r="E1842" s="212" t="s">
        <v>353</v>
      </c>
      <c r="F1842" s="212" t="s">
        <v>354</v>
      </c>
      <c r="G1842" s="212" t="s">
        <v>81</v>
      </c>
      <c r="H1842" s="212" t="s">
        <v>328</v>
      </c>
      <c r="I1842" s="213">
        <v>-6.45</v>
      </c>
      <c r="J1842" s="204"/>
      <c r="K1842" s="214" t="s">
        <v>293</v>
      </c>
      <c r="L1842" s="78"/>
      <c r="M1842" s="78"/>
      <c r="N1842" s="78"/>
      <c r="O1842" s="149"/>
    </row>
    <row r="1843" spans="1:15" x14ac:dyDescent="0.35">
      <c r="A1843" s="212" t="s">
        <v>1101</v>
      </c>
      <c r="B1843" s="212" t="s">
        <v>1102</v>
      </c>
      <c r="C1843" s="212" t="s">
        <v>1073</v>
      </c>
      <c r="D1843" s="212" t="s">
        <v>1074</v>
      </c>
      <c r="E1843" s="212" t="s">
        <v>355</v>
      </c>
      <c r="F1843" s="212" t="s">
        <v>356</v>
      </c>
      <c r="G1843" s="212" t="s">
        <v>81</v>
      </c>
      <c r="H1843" s="212" t="s">
        <v>328</v>
      </c>
      <c r="I1843" s="213">
        <v>61711.6</v>
      </c>
      <c r="J1843" s="204"/>
      <c r="K1843" s="214" t="s">
        <v>301</v>
      </c>
      <c r="L1843" s="78"/>
      <c r="M1843" s="78"/>
      <c r="N1843" s="78"/>
      <c r="O1843" s="149"/>
    </row>
    <row r="1844" spans="1:15" x14ac:dyDescent="0.35">
      <c r="A1844" s="212" t="s">
        <v>1101</v>
      </c>
      <c r="B1844" s="212" t="s">
        <v>1102</v>
      </c>
      <c r="C1844" s="212" t="s">
        <v>1073</v>
      </c>
      <c r="D1844" s="212" t="s">
        <v>1074</v>
      </c>
      <c r="E1844" s="212" t="s">
        <v>401</v>
      </c>
      <c r="F1844" s="212" t="s">
        <v>402</v>
      </c>
      <c r="G1844" s="212" t="s">
        <v>81</v>
      </c>
      <c r="H1844" s="212" t="s">
        <v>328</v>
      </c>
      <c r="I1844" s="213">
        <v>-18400</v>
      </c>
      <c r="J1844" s="204"/>
      <c r="K1844" s="214" t="s">
        <v>311</v>
      </c>
      <c r="L1844" s="78"/>
      <c r="M1844" s="78"/>
      <c r="N1844" s="78"/>
      <c r="O1844" s="149"/>
    </row>
    <row r="1845" spans="1:15" x14ac:dyDescent="0.35">
      <c r="A1845" s="212" t="s">
        <v>691</v>
      </c>
      <c r="B1845" s="212" t="s">
        <v>692</v>
      </c>
      <c r="C1845" s="212" t="s">
        <v>1073</v>
      </c>
      <c r="D1845" s="212" t="s">
        <v>1074</v>
      </c>
      <c r="E1845" s="212" t="s">
        <v>349</v>
      </c>
      <c r="F1845" s="212" t="s">
        <v>350</v>
      </c>
      <c r="G1845" s="212" t="s">
        <v>81</v>
      </c>
      <c r="H1845" s="212" t="s">
        <v>328</v>
      </c>
      <c r="I1845" s="213">
        <v>-52514.73</v>
      </c>
      <c r="J1845" s="204"/>
      <c r="K1845" s="214" t="s">
        <v>296</v>
      </c>
      <c r="L1845" s="78"/>
      <c r="M1845" s="78"/>
      <c r="N1845" s="78"/>
      <c r="O1845" s="149"/>
    </row>
    <row r="1846" spans="1:15" x14ac:dyDescent="0.35">
      <c r="A1846" s="212" t="s">
        <v>691</v>
      </c>
      <c r="B1846" s="212" t="s">
        <v>692</v>
      </c>
      <c r="C1846" s="212" t="s">
        <v>1073</v>
      </c>
      <c r="D1846" s="212" t="s">
        <v>1074</v>
      </c>
      <c r="E1846" s="212" t="s">
        <v>693</v>
      </c>
      <c r="F1846" s="212" t="s">
        <v>694</v>
      </c>
      <c r="G1846" s="212" t="s">
        <v>81</v>
      </c>
      <c r="H1846" s="212" t="s">
        <v>328</v>
      </c>
      <c r="I1846" s="213">
        <v>1233726.94</v>
      </c>
      <c r="J1846" s="204"/>
      <c r="K1846" s="214" t="s">
        <v>296</v>
      </c>
      <c r="L1846" s="78"/>
      <c r="M1846" s="78"/>
      <c r="N1846" s="78"/>
      <c r="O1846" s="149"/>
    </row>
    <row r="1847" spans="1:15" x14ac:dyDescent="0.35">
      <c r="A1847" s="212" t="s">
        <v>691</v>
      </c>
      <c r="B1847" s="212" t="s">
        <v>692</v>
      </c>
      <c r="C1847" s="212" t="s">
        <v>1073</v>
      </c>
      <c r="D1847" s="212" t="s">
        <v>1074</v>
      </c>
      <c r="E1847" s="212" t="s">
        <v>355</v>
      </c>
      <c r="F1847" s="212" t="s">
        <v>356</v>
      </c>
      <c r="G1847" s="212" t="s">
        <v>81</v>
      </c>
      <c r="H1847" s="212" t="s">
        <v>328</v>
      </c>
      <c r="I1847" s="213">
        <v>152803.71</v>
      </c>
      <c r="J1847" s="204"/>
      <c r="K1847" s="214" t="s">
        <v>301</v>
      </c>
      <c r="L1847" s="78"/>
      <c r="M1847" s="78"/>
      <c r="N1847" s="78"/>
      <c r="O1847" s="149"/>
    </row>
  </sheetData>
  <autoFilter ref="C3:O1847" xr:uid="{00000000-0001-0000-0400-000000000000}"/>
  <mergeCells count="1">
    <mergeCell ref="A1:M1"/>
  </mergeCells>
  <conditionalFormatting sqref="J4:J284 J286:J802 J804:J966 J968:J2328">
    <cfRule type="expression" dxfId="3" priority="11">
      <formula>AND(COUNTA($L4,$M4,$N4)&gt;0,$J4&lt;&gt;SUM($L4:$N4))</formula>
    </cfRule>
  </conditionalFormatting>
  <conditionalFormatting sqref="K4:K20000">
    <cfRule type="expression" dxfId="2" priority="13">
      <formula>AND($I4&lt;&gt;"",LEN(TRIM($K4))=0)</formula>
    </cfRule>
  </conditionalFormatting>
  <conditionalFormatting sqref="O4:O2328">
    <cfRule type="expression" dxfId="1" priority="12">
      <formula>AND($O4="",OR(COUNTA($L4,$M4,$N4)&gt;0,COUNTA($J4)&gt;0))</formula>
    </cfRule>
  </conditionalFormatting>
  <conditionalFormatting sqref="S4:S21">
    <cfRule type="duplicateValues" dxfId="0" priority="10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K4:K2328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abSelected="1" workbookViewId="0">
      <selection activeCell="I20" sqref="I20"/>
    </sheetView>
  </sheetViews>
  <sheetFormatPr baseColWidth="10" defaultColWidth="8.81640625" defaultRowHeight="14.5" x14ac:dyDescent="0.35"/>
  <cols>
    <col min="1" max="1" width="57.453125" customWidth="1"/>
    <col min="2" max="2" width="22" customWidth="1"/>
    <col min="3" max="3" width="22.1796875" bestFit="1" customWidth="1"/>
    <col min="4" max="4" width="30" customWidth="1"/>
    <col min="11" max="11" width="39.81640625" bestFit="1" customWidth="1"/>
    <col min="12" max="12" width="32.1796875" bestFit="1" customWidth="1"/>
    <col min="13" max="13" width="1.54296875" bestFit="1" customWidth="1"/>
    <col min="14" max="14" width="9.81640625" bestFit="1" customWidth="1"/>
  </cols>
  <sheetData>
    <row r="1" spans="1:7" ht="28" customHeight="1" x14ac:dyDescent="0.35">
      <c r="A1" s="251" t="s">
        <v>1103</v>
      </c>
      <c r="B1" s="249"/>
      <c r="C1" s="249"/>
      <c r="D1" s="249"/>
    </row>
    <row r="2" spans="1:7" ht="20.149999999999999" customHeight="1" x14ac:dyDescent="0.35">
      <c r="A2" s="250" t="s">
        <v>1104</v>
      </c>
      <c r="B2" s="249"/>
      <c r="C2" s="249"/>
      <c r="D2" s="249"/>
    </row>
    <row r="3" spans="1:7" ht="26.15" customHeight="1" x14ac:dyDescent="0.35">
      <c r="A3" s="24" t="s">
        <v>1105</v>
      </c>
      <c r="B3" s="24" t="s">
        <v>1106</v>
      </c>
      <c r="C3" s="24" t="s">
        <v>1107</v>
      </c>
      <c r="D3" s="24" t="s">
        <v>1108</v>
      </c>
    </row>
    <row r="4" spans="1:7" ht="20.149999999999999" customHeight="1" x14ac:dyDescent="0.35">
      <c r="A4" s="253" t="s">
        <v>1109</v>
      </c>
      <c r="B4" s="249"/>
      <c r="C4" s="249"/>
      <c r="D4" s="249"/>
    </row>
    <row r="5" spans="1:7" ht="16" customHeight="1" x14ac:dyDescent="0.35">
      <c r="A5" s="89" t="s">
        <v>1110</v>
      </c>
      <c r="B5" s="91">
        <f>IFERROR('3a. Økonomirapport 201'!$S$4,0)</f>
        <v>413021276.07000011</v>
      </c>
      <c r="C5" s="92" t="s">
        <v>1111</v>
      </c>
      <c r="D5" s="89"/>
      <c r="G5" t="s">
        <v>1112</v>
      </c>
    </row>
    <row r="6" spans="1:7" ht="16" customHeight="1" x14ac:dyDescent="0.35">
      <c r="A6" s="89" t="s">
        <v>1113</v>
      </c>
      <c r="B6" s="91">
        <f>IFERROR('3a. Økonomirapport 201'!$S$5,0)</f>
        <v>97115672.779999986</v>
      </c>
      <c r="C6" s="92" t="s">
        <v>1114</v>
      </c>
      <c r="D6" s="89" t="s">
        <v>1115</v>
      </c>
    </row>
    <row r="7" spans="1:7" ht="16" customHeight="1" x14ac:dyDescent="0.35">
      <c r="A7" s="89" t="s">
        <v>356</v>
      </c>
      <c r="B7" s="91">
        <f>IFERROR('3a. Økonomirapport 201'!$S$6,0)</f>
        <v>67260426.270000011</v>
      </c>
      <c r="C7" s="92" t="s">
        <v>1116</v>
      </c>
      <c r="D7" s="89"/>
    </row>
    <row r="8" spans="1:7" ht="16" customHeight="1" x14ac:dyDescent="0.35">
      <c r="A8" s="89" t="s">
        <v>1117</v>
      </c>
      <c r="B8" s="91">
        <f>IFERROR(-($B$6*(1+'0. Oppsett'!$C$11)),0)</f>
        <v>-110808982.64197999</v>
      </c>
      <c r="C8" s="92"/>
      <c r="D8" s="89"/>
    </row>
    <row r="9" spans="1:7" ht="16" customHeight="1" x14ac:dyDescent="0.35">
      <c r="A9" s="89" t="s">
        <v>1118</v>
      </c>
      <c r="B9" s="91">
        <f>IFERROR('3a. Økonomirapport 201'!$S$7,0)</f>
        <v>22931964.849999983</v>
      </c>
      <c r="C9" s="92" t="s">
        <v>1119</v>
      </c>
      <c r="D9" s="89"/>
    </row>
    <row r="10" spans="1:7" ht="16" customHeight="1" x14ac:dyDescent="0.35">
      <c r="A10" s="89" t="s">
        <v>1120</v>
      </c>
      <c r="B10" s="91">
        <f>IFERROR('3a. Økonomirapport 201'!$S$8,0)</f>
        <v>3513818.2100000004</v>
      </c>
      <c r="C10" s="92" t="s">
        <v>1121</v>
      </c>
      <c r="D10" s="89"/>
    </row>
    <row r="11" spans="1:7" ht="16" customHeight="1" x14ac:dyDescent="0.35">
      <c r="A11" s="89" t="s">
        <v>1122</v>
      </c>
      <c r="B11" s="91">
        <f>IFERROR('3a. Økonomirapport 201'!$S$9,0)</f>
        <v>-30750597.710000001</v>
      </c>
      <c r="C11" s="92" t="s">
        <v>1123</v>
      </c>
      <c r="D11" s="89"/>
    </row>
    <row r="12" spans="1:7" ht="16" customHeight="1" x14ac:dyDescent="0.35">
      <c r="A12" s="89" t="s">
        <v>1124</v>
      </c>
      <c r="B12" s="91">
        <f>IFERROR('3a. Økonomirapport 201'!$S$10,0)</f>
        <v>-3513818.2100000004</v>
      </c>
      <c r="C12" s="92" t="s">
        <v>1125</v>
      </c>
      <c r="D12" s="89"/>
    </row>
    <row r="13" spans="1:7" ht="16" customHeight="1" x14ac:dyDescent="0.35">
      <c r="A13" s="89" t="s">
        <v>1126</v>
      </c>
      <c r="B13" s="91">
        <f>IFERROR('3a. Økonomirapport 201'!$S$12,0)</f>
        <v>-3188337.74</v>
      </c>
      <c r="C13" s="92" t="s">
        <v>1127</v>
      </c>
      <c r="D13" s="89"/>
    </row>
    <row r="14" spans="1:7" ht="22" customHeight="1" x14ac:dyDescent="0.35">
      <c r="A14" s="108" t="s">
        <v>1128</v>
      </c>
      <c r="B14" s="109">
        <f>SUM(B5:B13)</f>
        <v>455581421.87802011</v>
      </c>
      <c r="C14" s="110"/>
      <c r="D14" s="110"/>
    </row>
    <row r="15" spans="1:7" ht="20.149999999999999" customHeight="1" x14ac:dyDescent="0.35">
      <c r="A15" s="252" t="s">
        <v>1129</v>
      </c>
      <c r="B15" s="249"/>
      <c r="C15" s="249"/>
      <c r="D15" s="249"/>
    </row>
    <row r="16" spans="1:7" ht="16" customHeight="1" x14ac:dyDescent="0.35">
      <c r="A16" s="190" t="s">
        <v>1110</v>
      </c>
      <c r="B16" s="91">
        <f>IFERROR('3b. Økonomirapport 221'!$T$4,0)</f>
        <v>21257557.669999998</v>
      </c>
      <c r="C16" s="92" t="s">
        <v>1111</v>
      </c>
      <c r="D16" s="93"/>
    </row>
    <row r="17" spans="1:4" ht="16" customHeight="1" x14ac:dyDescent="0.35">
      <c r="A17" s="89" t="s">
        <v>1113</v>
      </c>
      <c r="B17" s="91">
        <f>IFERROR('3b. Økonomirapport 221'!$T$5,0)</f>
        <v>5077815.5500000007</v>
      </c>
      <c r="C17" s="92" t="s">
        <v>1114</v>
      </c>
      <c r="D17" s="93"/>
    </row>
    <row r="18" spans="1:4" ht="16" customHeight="1" x14ac:dyDescent="0.35">
      <c r="A18" s="89" t="s">
        <v>356</v>
      </c>
      <c r="B18" s="91">
        <f>IFERROR('3b. Økonomirapport 221'!$T$6,0)</f>
        <v>3920046.2700000005</v>
      </c>
      <c r="C18" s="92" t="s">
        <v>1116</v>
      </c>
      <c r="D18" s="93"/>
    </row>
    <row r="19" spans="1:4" ht="16" customHeight="1" x14ac:dyDescent="0.35">
      <c r="A19" s="89" t="s">
        <v>1117</v>
      </c>
      <c r="B19" s="91">
        <f>IFERROR(-($B$17*(1+'0. Oppsett'!$C$11)),0)</f>
        <v>-5793787.5425500013</v>
      </c>
      <c r="C19" s="92"/>
      <c r="D19" s="93"/>
    </row>
    <row r="20" spans="1:4" ht="16" customHeight="1" x14ac:dyDescent="0.35">
      <c r="A20" s="89" t="s">
        <v>1118</v>
      </c>
      <c r="B20" s="91">
        <f>IFERROR('3b. Økonomirapport 221'!$T$7,0)</f>
        <v>33665004.549999982</v>
      </c>
      <c r="C20" s="92" t="s">
        <v>1119</v>
      </c>
      <c r="D20" s="93"/>
    </row>
    <row r="21" spans="1:4" ht="16" customHeight="1" x14ac:dyDescent="0.35">
      <c r="A21" s="89" t="s">
        <v>1120</v>
      </c>
      <c r="B21" s="91">
        <f>IFERROR('3b. Økonomirapport 221'!$T$8,0)</f>
        <v>8045790.7899999935</v>
      </c>
      <c r="C21" s="92" t="s">
        <v>1121</v>
      </c>
      <c r="D21" s="93"/>
    </row>
    <row r="22" spans="1:4" ht="16" customHeight="1" x14ac:dyDescent="0.35">
      <c r="A22" s="89" t="s">
        <v>1130</v>
      </c>
      <c r="B22" s="91">
        <f>IFERROR('3b. Økonomirapport 221'!$T$9,0)</f>
        <v>-1372744.41</v>
      </c>
      <c r="C22" s="92" t="s">
        <v>1123</v>
      </c>
      <c r="D22" s="93"/>
    </row>
    <row r="23" spans="1:4" ht="16" customHeight="1" x14ac:dyDescent="0.35">
      <c r="A23" s="89" t="s">
        <v>1124</v>
      </c>
      <c r="B23" s="91">
        <f>IFERROR('3b. Økonomirapport 221'!$T$10,0)</f>
        <v>-8045790.7899999935</v>
      </c>
      <c r="C23" s="92" t="s">
        <v>1125</v>
      </c>
      <c r="D23" s="93"/>
    </row>
    <row r="24" spans="1:4" ht="16" customHeight="1" x14ac:dyDescent="0.35">
      <c r="A24" s="89" t="s">
        <v>1126</v>
      </c>
      <c r="B24" s="91">
        <f>IFERROR('3b. Økonomirapport 221'!$T$12,0)</f>
        <v>-161622.75</v>
      </c>
      <c r="C24" s="92" t="s">
        <v>1127</v>
      </c>
      <c r="D24" s="193"/>
    </row>
    <row r="25" spans="1:4" ht="16" customHeight="1" x14ac:dyDescent="0.35">
      <c r="A25" s="111" t="s">
        <v>1131</v>
      </c>
      <c r="B25" s="112">
        <v>-995071</v>
      </c>
      <c r="C25" s="113" t="s">
        <v>1132</v>
      </c>
      <c r="D25" s="193" t="s">
        <v>1133</v>
      </c>
    </row>
    <row r="26" spans="1:4" ht="22" customHeight="1" x14ac:dyDescent="0.35">
      <c r="A26" s="108" t="s">
        <v>1134</v>
      </c>
      <c r="B26" s="109">
        <f>SUM(B16:B25)</f>
        <v>55597198.337449983</v>
      </c>
      <c r="C26" s="110"/>
      <c r="D26" s="110"/>
    </row>
    <row r="27" spans="1:4" ht="20.149999999999999" customHeight="1" x14ac:dyDescent="0.35">
      <c r="A27" s="252" t="s">
        <v>1135</v>
      </c>
      <c r="B27" s="249"/>
      <c r="C27" s="249"/>
      <c r="D27" s="249"/>
    </row>
    <row r="28" spans="1:4" ht="16" customHeight="1" x14ac:dyDescent="0.35">
      <c r="A28" s="245" t="s">
        <v>1136</v>
      </c>
      <c r="B28" s="94">
        <v>1079699</v>
      </c>
      <c r="C28" s="92"/>
      <c r="D28" s="93" t="s">
        <v>1133</v>
      </c>
    </row>
    <row r="29" spans="1:4" ht="16" customHeight="1" x14ac:dyDescent="0.35">
      <c r="A29" s="89" t="s">
        <v>1137</v>
      </c>
      <c r="B29" s="94">
        <v>0</v>
      </c>
      <c r="C29" s="92"/>
      <c r="D29" s="93" t="s">
        <v>1133</v>
      </c>
    </row>
    <row r="30" spans="1:4" ht="16" customHeight="1" x14ac:dyDescent="0.35">
      <c r="A30" s="245" t="s">
        <v>1138</v>
      </c>
      <c r="B30" s="94">
        <v>1280719</v>
      </c>
      <c r="C30" s="92"/>
      <c r="D30" s="93" t="s">
        <v>1133</v>
      </c>
    </row>
    <row r="31" spans="1:4" ht="16" customHeight="1" x14ac:dyDescent="0.35">
      <c r="A31" s="89" t="s">
        <v>1139</v>
      </c>
      <c r="B31" s="94">
        <v>0</v>
      </c>
      <c r="C31" s="92"/>
      <c r="D31" s="93" t="s">
        <v>1133</v>
      </c>
    </row>
    <row r="32" spans="1:4" ht="16" customHeight="1" x14ac:dyDescent="0.35">
      <c r="A32" s="89" t="s">
        <v>1140</v>
      </c>
      <c r="B32" s="94">
        <v>0</v>
      </c>
      <c r="C32" s="92"/>
      <c r="D32" s="93" t="s">
        <v>1133</v>
      </c>
    </row>
    <row r="33" spans="1:4" ht="16" customHeight="1" x14ac:dyDescent="0.35">
      <c r="A33" s="89" t="s">
        <v>1126</v>
      </c>
      <c r="B33" s="94">
        <v>0</v>
      </c>
      <c r="C33" s="92"/>
      <c r="D33" s="93" t="s">
        <v>1133</v>
      </c>
    </row>
    <row r="34" spans="1:4" ht="22" customHeight="1" x14ac:dyDescent="0.35">
      <c r="A34" s="108" t="s">
        <v>1141</v>
      </c>
      <c r="B34" s="109">
        <f>IFERROR(SUM(B28,B29,B30,B31,B32,B33),0)</f>
        <v>2360418</v>
      </c>
      <c r="C34" s="110"/>
      <c r="D34" s="110"/>
    </row>
    <row r="35" spans="1:4" ht="22" customHeight="1" x14ac:dyDescent="0.35">
      <c r="A35" s="114" t="s">
        <v>1142</v>
      </c>
      <c r="B35" s="115">
        <f>IFERROR(B14+B26+B34,0)</f>
        <v>513539038.21547008</v>
      </c>
      <c r="C35" s="116"/>
      <c r="D35" s="116"/>
    </row>
    <row r="36" spans="1:4" ht="16" customHeight="1" x14ac:dyDescent="0.35">
      <c r="A36" s="123" t="s">
        <v>1143</v>
      </c>
      <c r="B36" s="124">
        <f>IFERROR(B35*'0. Oppsett'!$C$12,0)</f>
        <v>24136334.796127092</v>
      </c>
      <c r="C36" s="125">
        <f>'0. Oppsett'!$C$12</f>
        <v>4.7E-2</v>
      </c>
      <c r="D36" s="126"/>
    </row>
    <row r="37" spans="1:4" ht="15.5" x14ac:dyDescent="0.35">
      <c r="A37" s="117" t="s">
        <v>1144</v>
      </c>
      <c r="B37" s="118">
        <f>IFERROR(B35+B36,0)</f>
        <v>537675373.01159716</v>
      </c>
      <c r="C37" s="119"/>
      <c r="D37" s="120"/>
    </row>
    <row r="38" spans="1:4" ht="15.5" x14ac:dyDescent="0.35">
      <c r="A38" s="105" t="s">
        <v>1145</v>
      </c>
      <c r="B38" s="106">
        <f>$B$37*(1+'0. Oppsett'!$C$13)</f>
        <v>559720063.30507255</v>
      </c>
      <c r="C38" s="107" t="s">
        <v>1146</v>
      </c>
      <c r="D38" s="100"/>
    </row>
    <row r="39" spans="1:4" ht="15.5" x14ac:dyDescent="0.35">
      <c r="A39" s="105" t="s">
        <v>1147</v>
      </c>
      <c r="B39" s="106">
        <f>$B$38*(1+'0. Oppsett'!$C$14)</f>
        <v>578750545.45744503</v>
      </c>
      <c r="C39" s="217" t="s">
        <v>1148</v>
      </c>
      <c r="D39" s="100"/>
    </row>
    <row r="40" spans="1:4" ht="20.149999999999999" customHeight="1" x14ac:dyDescent="0.35"/>
    <row r="41" spans="1:4" ht="16" customHeight="1" x14ac:dyDescent="0.35">
      <c r="A41" s="248" t="s">
        <v>1149</v>
      </c>
      <c r="B41" s="249"/>
      <c r="C41" s="249"/>
      <c r="D41" s="249"/>
    </row>
    <row r="42" spans="1:4" ht="16" customHeight="1" x14ac:dyDescent="0.35">
      <c r="A42" s="25" t="s">
        <v>1150</v>
      </c>
      <c r="B42" s="29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907.32231666666667</v>
      </c>
      <c r="C42" s="28" t="s">
        <v>1151</v>
      </c>
      <c r="D42" s="28"/>
    </row>
    <row r="43" spans="1:4" x14ac:dyDescent="0.35">
      <c r="A43" s="25" t="s">
        <v>1152</v>
      </c>
      <c r="B43" s="29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1746.4611500000001</v>
      </c>
      <c r="C43" s="28"/>
      <c r="D43" s="28"/>
    </row>
    <row r="44" spans="1:4" x14ac:dyDescent="0.35">
      <c r="A44" s="28" t="s">
        <v>1153</v>
      </c>
      <c r="B44" s="29">
        <f>IFERROR(B42*1.8+B43,0)</f>
        <v>3379.6413200000002</v>
      </c>
      <c r="C44" s="28"/>
      <c r="D44" s="28"/>
    </row>
    <row r="45" spans="1:4" x14ac:dyDescent="0.35">
      <c r="A45" s="28" t="s">
        <v>1154</v>
      </c>
      <c r="B45" s="30">
        <f>IFERROR(B42*1.8/B44,0)</f>
        <v>0.4832406801086217</v>
      </c>
      <c r="C45" s="28"/>
      <c r="D45" s="28"/>
    </row>
    <row r="46" spans="1:4" x14ac:dyDescent="0.35">
      <c r="A46" s="28" t="s">
        <v>1155</v>
      </c>
      <c r="B46" s="30">
        <f>IFERROR(B43/B44,0)</f>
        <v>0.51675931989137824</v>
      </c>
      <c r="C46" s="28"/>
      <c r="D46" s="28"/>
    </row>
    <row r="47" spans="1:4" ht="16" customHeight="1" x14ac:dyDescent="0.35"/>
    <row r="48" spans="1:4" ht="16" customHeight="1" x14ac:dyDescent="0.35">
      <c r="A48" s="248" t="s">
        <v>1156</v>
      </c>
      <c r="B48" s="249"/>
      <c r="C48" s="249"/>
      <c r="D48" s="249"/>
    </row>
    <row r="49" spans="1:4" ht="16" customHeight="1" x14ac:dyDescent="0.35">
      <c r="A49" s="121" t="s">
        <v>1157</v>
      </c>
      <c r="B49" s="102">
        <f>IFERROR(B42*('0. Oppsett'!$C$15),0)</f>
        <v>11976654.58</v>
      </c>
      <c r="C49" s="122"/>
      <c r="D49" s="104"/>
    </row>
    <row r="50" spans="1:4" x14ac:dyDescent="0.35">
      <c r="A50" s="121" t="s">
        <v>1158</v>
      </c>
      <c r="B50" s="102">
        <f>IFERROR(B43*('0. Oppsett'!$C$15),0)</f>
        <v>23053287.18</v>
      </c>
      <c r="C50" s="122"/>
      <c r="D50" s="104"/>
    </row>
    <row r="51" spans="1:4" x14ac:dyDescent="0.35">
      <c r="A51" s="121" t="s">
        <v>1159</v>
      </c>
      <c r="B51" s="102">
        <f>('3a. Økonomirapport 201'!$S$11*-1)*(1+'0. Oppsett'!$C$13)*(1+'0. Oppsett'!$C$14)</f>
        <v>13939656.12147174</v>
      </c>
      <c r="C51" s="122"/>
      <c r="D51" s="104"/>
    </row>
    <row r="52" spans="1:4" ht="20.149999999999999" customHeight="1" x14ac:dyDescent="0.35">
      <c r="A52" s="121" t="s">
        <v>1160</v>
      </c>
      <c r="B52" s="102">
        <f>IFERROR(B39*B45,0)</f>
        <v>279675807.20009154</v>
      </c>
      <c r="C52" s="122"/>
      <c r="D52" s="104"/>
    </row>
    <row r="53" spans="1:4" ht="16" customHeight="1" x14ac:dyDescent="0.35">
      <c r="A53" s="121" t="s">
        <v>1161</v>
      </c>
      <c r="B53" s="102">
        <f>IFERROR(B39*B46,0)</f>
        <v>299074738.25735348</v>
      </c>
      <c r="C53" s="122"/>
      <c r="D53" s="104"/>
    </row>
    <row r="54" spans="1:4" ht="16" customHeight="1" x14ac:dyDescent="0.35"/>
    <row r="55" spans="1:4" ht="16" customHeight="1" thickBot="1" x14ac:dyDescent="0.4">
      <c r="A55" s="31" t="s">
        <v>1162</v>
      </c>
      <c r="B55" s="32">
        <f>IFERROR((($B$52-$B$49)+(-$B$51*($B$42/($B$42+$B$43))))/$B$42,0)</f>
        <v>289790.31177243101</v>
      </c>
    </row>
    <row r="56" spans="1:4" ht="16" customHeight="1" thickBot="1" x14ac:dyDescent="0.4">
      <c r="A56" s="31" t="s">
        <v>1163</v>
      </c>
      <c r="B56" s="32">
        <f>IFERROR((($B$53-$B$50)+(-$B$51*($B$43/($B$42+$B$43))))/$B$43,0)</f>
        <v>152793.39626367041</v>
      </c>
    </row>
  </sheetData>
  <mergeCells count="7">
    <mergeCell ref="A48:D48"/>
    <mergeCell ref="A2:D2"/>
    <mergeCell ref="A1:D1"/>
    <mergeCell ref="A15:D15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workbookViewId="0">
      <selection activeCell="C23" sqref="C23"/>
    </sheetView>
  </sheetViews>
  <sheetFormatPr baseColWidth="10" defaultColWidth="8.81640625" defaultRowHeight="14.5" x14ac:dyDescent="0.3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8" customHeight="1" x14ac:dyDescent="0.35">
      <c r="A1" s="251" t="s">
        <v>1164</v>
      </c>
      <c r="B1" s="251"/>
      <c r="C1" s="251"/>
      <c r="D1" s="251"/>
      <c r="E1" s="251"/>
    </row>
    <row r="2" spans="1:5" ht="20.149999999999999" customHeight="1" x14ac:dyDescent="0.35">
      <c r="A2" s="194" t="s">
        <v>1104</v>
      </c>
      <c r="B2" s="194"/>
      <c r="C2" s="194"/>
      <c r="D2" s="194"/>
      <c r="E2" s="194"/>
    </row>
    <row r="3" spans="1:5" ht="26.15" customHeight="1" x14ac:dyDescent="0.35">
      <c r="A3" s="24" t="s">
        <v>1105</v>
      </c>
      <c r="B3" s="24" t="s">
        <v>1165</v>
      </c>
      <c r="C3" s="24" t="s">
        <v>1166</v>
      </c>
      <c r="D3" s="24" t="s">
        <v>1107</v>
      </c>
      <c r="E3" s="24" t="s">
        <v>1108</v>
      </c>
    </row>
    <row r="4" spans="1:5" ht="20.149999999999999" customHeight="1" x14ac:dyDescent="0.35">
      <c r="A4" s="253" t="s">
        <v>1109</v>
      </c>
      <c r="B4" s="253"/>
      <c r="C4" s="253"/>
      <c r="D4" s="253"/>
      <c r="E4" s="253"/>
    </row>
    <row r="5" spans="1:5" ht="16" customHeight="1" x14ac:dyDescent="0.35">
      <c r="A5" s="89" t="s">
        <v>1110</v>
      </c>
      <c r="B5" s="91">
        <f>IFERROR('3a. Økonomirapport 201'!$V$4,0)</f>
        <v>0</v>
      </c>
      <c r="C5" s="91">
        <f>IFERROR('3a. Økonomirapport 201'!$W$4,0)</f>
        <v>0</v>
      </c>
      <c r="D5" s="92" t="s">
        <v>1111</v>
      </c>
      <c r="E5" s="93"/>
    </row>
    <row r="6" spans="1:5" ht="16" customHeight="1" x14ac:dyDescent="0.35">
      <c r="A6" s="89" t="s">
        <v>1113</v>
      </c>
      <c r="B6" s="91">
        <f>IFERROR('3a. Økonomirapport 201'!$V$5,0)</f>
        <v>0</v>
      </c>
      <c r="C6" s="91">
        <f>IFERROR('3a. Økonomirapport 201'!$W$5,0)</f>
        <v>0</v>
      </c>
      <c r="D6" s="92" t="s">
        <v>1114</v>
      </c>
      <c r="E6" s="93" t="s">
        <v>1115</v>
      </c>
    </row>
    <row r="7" spans="1:5" ht="16" customHeight="1" x14ac:dyDescent="0.35">
      <c r="A7" s="89" t="s">
        <v>356</v>
      </c>
      <c r="B7" s="91">
        <f>IFERROR('3a. Økonomirapport 201'!$V$6,0)</f>
        <v>0</v>
      </c>
      <c r="C7" s="91">
        <f>IFERROR('3a. Økonomirapport 201'!$W$6,0)</f>
        <v>0</v>
      </c>
      <c r="D7" s="92" t="s">
        <v>1116</v>
      </c>
      <c r="E7" s="93"/>
    </row>
    <row r="8" spans="1:5" ht="16" customHeight="1" x14ac:dyDescent="0.35">
      <c r="A8" s="89" t="s">
        <v>1117</v>
      </c>
      <c r="B8" s="91">
        <f>IFERROR(-(B6*(1+'0. Oppsett'!$C$11)),0)</f>
        <v>0</v>
      </c>
      <c r="C8" s="91">
        <f>IFERROR(-(C6*(1+'0. Oppsett'!$C$11)),0)</f>
        <v>0</v>
      </c>
      <c r="D8" s="133"/>
      <c r="E8" s="93"/>
    </row>
    <row r="9" spans="1:5" ht="16" customHeight="1" x14ac:dyDescent="0.35">
      <c r="A9" s="89" t="s">
        <v>1118</v>
      </c>
      <c r="B9" s="91">
        <f>IFERROR('3a. Økonomirapport 201'!$V$7,0)</f>
        <v>0</v>
      </c>
      <c r="C9" s="91">
        <f>IFERROR('3a. Økonomirapport 201'!$W$7,0)</f>
        <v>0</v>
      </c>
      <c r="D9" s="92" t="s">
        <v>1119</v>
      </c>
      <c r="E9" s="93"/>
    </row>
    <row r="10" spans="1:5" ht="16" customHeight="1" x14ac:dyDescent="0.35">
      <c r="A10" s="89" t="s">
        <v>1120</v>
      </c>
      <c r="B10" s="91">
        <f>IFERROR('3a. Økonomirapport 201'!$V$8,0)</f>
        <v>0</v>
      </c>
      <c r="C10" s="91">
        <f>IFERROR('3a. Økonomirapport 201'!$W$8,0)</f>
        <v>0</v>
      </c>
      <c r="D10" s="92" t="s">
        <v>1121</v>
      </c>
      <c r="E10" s="93"/>
    </row>
    <row r="11" spans="1:5" ht="16" customHeight="1" x14ac:dyDescent="0.35">
      <c r="A11" s="89" t="s">
        <v>1122</v>
      </c>
      <c r="B11" s="91">
        <f>IFERROR('3a. Økonomirapport 201'!$V$9,0)</f>
        <v>0</v>
      </c>
      <c r="C11" s="91">
        <f>IFERROR('3a. Økonomirapport 201'!$W$9,0)</f>
        <v>0</v>
      </c>
      <c r="D11" s="92" t="s">
        <v>1123</v>
      </c>
      <c r="E11" s="93"/>
    </row>
    <row r="12" spans="1:5" ht="16" customHeight="1" x14ac:dyDescent="0.35">
      <c r="A12" s="89" t="s">
        <v>1124</v>
      </c>
      <c r="B12" s="91">
        <f>IFERROR('3a. Økonomirapport 201'!$V$10,0)</f>
        <v>0</v>
      </c>
      <c r="C12" s="91">
        <f>IFERROR('3a. Økonomirapport 201'!$W$10,0)</f>
        <v>0</v>
      </c>
      <c r="D12" s="92" t="s">
        <v>1125</v>
      </c>
      <c r="E12" s="93"/>
    </row>
    <row r="13" spans="1:5" ht="16" customHeight="1" x14ac:dyDescent="0.35">
      <c r="A13" s="89" t="s">
        <v>1167</v>
      </c>
      <c r="B13" s="91">
        <f>IFERROR('3a. Økonomirapport 201'!$V$12,0)</f>
        <v>0</v>
      </c>
      <c r="C13" s="91">
        <f>IFERROR('3a. Økonomirapport 201'!$W$12,0)</f>
        <v>0</v>
      </c>
      <c r="D13" s="92" t="s">
        <v>1168</v>
      </c>
      <c r="E13" s="93"/>
    </row>
    <row r="14" spans="1:5" ht="22" customHeight="1" thickBot="1" x14ac:dyDescent="0.4">
      <c r="A14" s="25" t="s">
        <v>1128</v>
      </c>
      <c r="B14" s="26">
        <f>SUM(B5:B13)</f>
        <v>0</v>
      </c>
      <c r="C14" s="26">
        <f>SUM(C5:C13)</f>
        <v>0</v>
      </c>
      <c r="D14" s="27"/>
      <c r="E14" s="27"/>
    </row>
    <row r="15" spans="1:5" ht="20.149999999999999" customHeight="1" x14ac:dyDescent="0.35">
      <c r="A15" s="252" t="s">
        <v>1129</v>
      </c>
      <c r="B15" s="252"/>
      <c r="C15" s="252"/>
      <c r="D15" s="252"/>
      <c r="E15" s="252"/>
    </row>
    <row r="16" spans="1:5" ht="16" customHeight="1" x14ac:dyDescent="0.35">
      <c r="A16" s="90" t="s">
        <v>1169</v>
      </c>
      <c r="B16" s="17">
        <f>IFERROR('3b. Økonomirapport 221'!$W$4,0)</f>
        <v>0</v>
      </c>
      <c r="C16" s="17">
        <f>IFERROR('3b. Økonomirapport 221'!$X$4,0)</f>
        <v>0</v>
      </c>
      <c r="D16" s="92" t="s">
        <v>1111</v>
      </c>
      <c r="E16" s="93"/>
    </row>
    <row r="17" spans="1:5" ht="16" customHeight="1" x14ac:dyDescent="0.35">
      <c r="A17" s="89" t="s">
        <v>1113</v>
      </c>
      <c r="B17" s="17">
        <f>IFERROR('3b. Økonomirapport 221'!W5,0)</f>
        <v>0</v>
      </c>
      <c r="C17" s="17">
        <f>IFERROR('3b. Økonomirapport 221'!X5,0)</f>
        <v>0</v>
      </c>
      <c r="D17" s="92" t="s">
        <v>1114</v>
      </c>
      <c r="E17" s="93"/>
    </row>
    <row r="18" spans="1:5" ht="16" customHeight="1" x14ac:dyDescent="0.35">
      <c r="A18" s="89" t="s">
        <v>356</v>
      </c>
      <c r="B18" s="17">
        <f>IFERROR('3b. Økonomirapport 221'!W6,0)</f>
        <v>0</v>
      </c>
      <c r="C18" s="17">
        <f>IFERROR('3b. Økonomirapport 221'!X6,0)</f>
        <v>0</v>
      </c>
      <c r="D18" s="92" t="s">
        <v>1116</v>
      </c>
      <c r="E18" s="93"/>
    </row>
    <row r="19" spans="1:5" ht="16" customHeight="1" x14ac:dyDescent="0.35">
      <c r="A19" s="89" t="s">
        <v>1117</v>
      </c>
      <c r="B19" s="17">
        <f>IFERROR(-(B17*(1+'0. Oppsett'!$C$11)),0)</f>
        <v>0</v>
      </c>
      <c r="C19" s="17">
        <f>IFERROR(-(C17*(1+'0. Oppsett'!$C$11)),0)</f>
        <v>0</v>
      </c>
      <c r="D19" s="92"/>
      <c r="E19" s="93"/>
    </row>
    <row r="20" spans="1:5" ht="16" customHeight="1" x14ac:dyDescent="0.35">
      <c r="A20" s="89" t="s">
        <v>1118</v>
      </c>
      <c r="B20" s="17">
        <f>IFERROR('3b. Økonomirapport 221'!W7,0)</f>
        <v>0</v>
      </c>
      <c r="C20" s="17">
        <f>IFERROR('3b. Økonomirapport 221'!X7,0)</f>
        <v>0</v>
      </c>
      <c r="D20" s="92" t="s">
        <v>1119</v>
      </c>
      <c r="E20" s="93"/>
    </row>
    <row r="21" spans="1:5" ht="16" customHeight="1" x14ac:dyDescent="0.35">
      <c r="A21" s="89" t="s">
        <v>1120</v>
      </c>
      <c r="B21" s="17">
        <f>IFERROR('3b. Økonomirapport 221'!W8,0)</f>
        <v>0</v>
      </c>
      <c r="C21" s="17">
        <f>IFERROR('3b. Økonomirapport 221'!X8,0)</f>
        <v>0</v>
      </c>
      <c r="D21" s="92" t="s">
        <v>1121</v>
      </c>
      <c r="E21" s="93"/>
    </row>
    <row r="22" spans="1:5" ht="16" customHeight="1" x14ac:dyDescent="0.35">
      <c r="A22" s="89" t="s">
        <v>1122</v>
      </c>
      <c r="B22" s="17">
        <f>IFERROR('3b. Økonomirapport 221'!W9,0)</f>
        <v>0</v>
      </c>
      <c r="C22" s="17">
        <f>IFERROR('3b. Økonomirapport 221'!X9,0)</f>
        <v>0</v>
      </c>
      <c r="D22" s="92" t="s">
        <v>1123</v>
      </c>
      <c r="E22" s="93"/>
    </row>
    <row r="23" spans="1:5" ht="16" customHeight="1" x14ac:dyDescent="0.35">
      <c r="A23" s="89" t="s">
        <v>1124</v>
      </c>
      <c r="B23" s="17">
        <f>IFERROR('3b. Økonomirapport 221'!W10,0)</f>
        <v>0</v>
      </c>
      <c r="C23" s="17">
        <f>IFERROR('3b. Økonomirapport 221'!X10,0)</f>
        <v>0</v>
      </c>
      <c r="D23" s="92" t="s">
        <v>1125</v>
      </c>
      <c r="E23" s="93"/>
    </row>
    <row r="24" spans="1:5" ht="16" customHeight="1" x14ac:dyDescent="0.35">
      <c r="A24" s="89" t="s">
        <v>1131</v>
      </c>
      <c r="B24" s="20">
        <v>0</v>
      </c>
      <c r="C24" s="20">
        <v>0</v>
      </c>
      <c r="D24" s="92" t="s">
        <v>1132</v>
      </c>
      <c r="E24" s="93" t="s">
        <v>1170</v>
      </c>
    </row>
    <row r="25" spans="1:5" ht="22" customHeight="1" thickBot="1" x14ac:dyDescent="0.4">
      <c r="A25" s="25" t="s">
        <v>1134</v>
      </c>
      <c r="B25" s="26">
        <f>SUM(B16:B24)</f>
        <v>0</v>
      </c>
      <c r="C25" s="26">
        <f>SUM(C16:C24)</f>
        <v>0</v>
      </c>
      <c r="D25" s="27"/>
      <c r="E25" s="27"/>
    </row>
    <row r="26" spans="1:5" ht="20.149999999999999" customHeight="1" x14ac:dyDescent="0.35">
      <c r="A26" s="252" t="s">
        <v>1135</v>
      </c>
      <c r="B26" s="252"/>
      <c r="C26" s="252"/>
      <c r="D26" s="252"/>
      <c r="E26" s="252"/>
    </row>
    <row r="27" spans="1:5" ht="16" customHeight="1" x14ac:dyDescent="0.35">
      <c r="A27" s="89" t="s">
        <v>1171</v>
      </c>
      <c r="B27" s="20">
        <v>0</v>
      </c>
      <c r="C27" s="20">
        <v>0</v>
      </c>
      <c r="D27" s="92"/>
      <c r="E27" s="93" t="s">
        <v>1170</v>
      </c>
    </row>
    <row r="28" spans="1:5" ht="16" customHeight="1" x14ac:dyDescent="0.35">
      <c r="A28" s="89" t="s">
        <v>1137</v>
      </c>
      <c r="B28" s="20">
        <v>0</v>
      </c>
      <c r="C28" s="20">
        <v>0</v>
      </c>
      <c r="D28" s="92"/>
      <c r="E28" s="93" t="s">
        <v>1170</v>
      </c>
    </row>
    <row r="29" spans="1:5" ht="16" customHeight="1" x14ac:dyDescent="0.35">
      <c r="A29" s="89" t="s">
        <v>1172</v>
      </c>
      <c r="B29" s="20">
        <v>0</v>
      </c>
      <c r="C29" s="20">
        <v>0</v>
      </c>
      <c r="D29" s="92"/>
      <c r="E29" s="93" t="s">
        <v>1170</v>
      </c>
    </row>
    <row r="30" spans="1:5" ht="16" customHeight="1" x14ac:dyDescent="0.35">
      <c r="A30" s="89" t="s">
        <v>1139</v>
      </c>
      <c r="B30" s="20">
        <v>0</v>
      </c>
      <c r="C30" s="20">
        <v>0</v>
      </c>
      <c r="D30" s="92"/>
      <c r="E30" s="93" t="s">
        <v>1170</v>
      </c>
    </row>
    <row r="31" spans="1:5" ht="16" customHeight="1" x14ac:dyDescent="0.35">
      <c r="A31" s="89" t="s">
        <v>1173</v>
      </c>
      <c r="B31" s="20">
        <v>0</v>
      </c>
      <c r="C31" s="20">
        <v>0</v>
      </c>
      <c r="D31" s="92"/>
      <c r="E31" s="93" t="s">
        <v>1170</v>
      </c>
    </row>
    <row r="32" spans="1:5" ht="16" customHeight="1" x14ac:dyDescent="0.35">
      <c r="A32" s="89" t="s">
        <v>1174</v>
      </c>
      <c r="B32" s="20">
        <v>0</v>
      </c>
      <c r="C32" s="20">
        <v>0</v>
      </c>
      <c r="D32" s="92"/>
      <c r="E32" s="93" t="s">
        <v>1170</v>
      </c>
    </row>
    <row r="33" spans="1:5" ht="22" customHeight="1" thickBot="1" x14ac:dyDescent="0.4">
      <c r="A33" s="95" t="s">
        <v>1141</v>
      </c>
      <c r="B33" s="96">
        <f>IFERROR(SUM(B27,B28,B29,B30,B31,B32),0)</f>
        <v>0</v>
      </c>
      <c r="C33" s="132"/>
      <c r="D33" s="97"/>
      <c r="E33" s="97"/>
    </row>
    <row r="34" spans="1:5" ht="22" customHeight="1" x14ac:dyDescent="0.35">
      <c r="A34" s="98" t="s">
        <v>1142</v>
      </c>
      <c r="B34" s="99">
        <f>IFERROR(B14+B25+B33,0)</f>
        <v>0</v>
      </c>
      <c r="C34" s="99">
        <f>IFERROR(C14+C25+C33,0)</f>
        <v>0</v>
      </c>
      <c r="D34" s="100"/>
      <c r="E34" s="100"/>
    </row>
    <row r="35" spans="1:5" ht="16" customHeight="1" x14ac:dyDescent="0.35">
      <c r="A35" s="101" t="s">
        <v>1143</v>
      </c>
      <c r="B35" s="102">
        <f>IFERROR(B34*'0. Oppsett'!$C$12,0)</f>
        <v>0</v>
      </c>
      <c r="C35" s="102">
        <f>IFERROR(C34*'0. Oppsett'!$C$12,0)</f>
        <v>0</v>
      </c>
      <c r="D35" s="103">
        <f>'0. Oppsett'!$C$12</f>
        <v>4.7E-2</v>
      </c>
      <c r="E35" s="100"/>
    </row>
    <row r="36" spans="1:5" ht="22" customHeight="1" x14ac:dyDescent="0.35">
      <c r="A36" s="98" t="s">
        <v>1144</v>
      </c>
      <c r="B36" s="99">
        <f>IFERROR(B34+B35,0)</f>
        <v>0</v>
      </c>
      <c r="C36" s="99">
        <f>IFERROR(C34+C35,0)</f>
        <v>0</v>
      </c>
      <c r="D36" s="100"/>
      <c r="E36" s="100"/>
    </row>
    <row r="37" spans="1:5" ht="22" customHeight="1" x14ac:dyDescent="0.35">
      <c r="A37" s="105" t="s">
        <v>1145</v>
      </c>
      <c r="B37" s="106">
        <f>$B$36*(1+'0. Oppsett'!$C$13)</f>
        <v>0</v>
      </c>
      <c r="C37" s="106">
        <f>$C$36*(1+'0. Oppsett'!$C$13)</f>
        <v>0</v>
      </c>
      <c r="D37" s="107" t="s">
        <v>1146</v>
      </c>
      <c r="E37" s="100"/>
    </row>
    <row r="38" spans="1:5" ht="22" customHeight="1" x14ac:dyDescent="0.35">
      <c r="A38" s="105" t="s">
        <v>1147</v>
      </c>
      <c r="B38" s="106">
        <f>$B$37*(1+'0. Oppsett'!$C$14)</f>
        <v>0</v>
      </c>
      <c r="C38" s="106">
        <f>$C$37*(1+'0. Oppsett'!$C$14)</f>
        <v>0</v>
      </c>
      <c r="D38" s="107" t="s">
        <v>1148</v>
      </c>
      <c r="E38" s="100"/>
    </row>
    <row r="39" spans="1:5" ht="20.149999999999999" customHeight="1" x14ac:dyDescent="0.35"/>
    <row r="40" spans="1:5" ht="16" customHeight="1" x14ac:dyDescent="0.35">
      <c r="A40" s="248" t="s">
        <v>1175</v>
      </c>
      <c r="B40" s="248"/>
      <c r="C40" s="248"/>
      <c r="D40" s="248"/>
      <c r="E40" s="248"/>
    </row>
    <row r="41" spans="1:5" ht="16" customHeight="1" x14ac:dyDescent="0.35">
      <c r="A41" s="95" t="s">
        <v>1150</v>
      </c>
      <c r="B41" s="20"/>
      <c r="C41" s="20"/>
      <c r="D41" s="122" t="s">
        <v>1151</v>
      </c>
      <c r="E41" s="100" t="s">
        <v>1176</v>
      </c>
    </row>
    <row r="42" spans="1:5" x14ac:dyDescent="0.35">
      <c r="A42" s="95" t="s">
        <v>1152</v>
      </c>
      <c r="B42" s="20"/>
      <c r="C42" s="20"/>
      <c r="D42" s="100"/>
      <c r="E42" s="100" t="s">
        <v>1176</v>
      </c>
    </row>
    <row r="43" spans="1:5" ht="20.149999999999999" customHeight="1" x14ac:dyDescent="0.35">
      <c r="A43" s="101" t="s">
        <v>1153</v>
      </c>
      <c r="B43" s="130">
        <f>IFERROR(B41*1.8+B42,0)</f>
        <v>0</v>
      </c>
      <c r="C43" s="130">
        <f>IFERROR(C41*1.8+C42,0)</f>
        <v>0</v>
      </c>
      <c r="D43" s="100"/>
      <c r="E43" s="100"/>
    </row>
    <row r="44" spans="1:5" ht="24" customHeight="1" x14ac:dyDescent="0.35">
      <c r="A44" s="101" t="s">
        <v>1154</v>
      </c>
      <c r="B44" s="131">
        <f>IFERROR(B41*1.8/B43,0)</f>
        <v>0</v>
      </c>
      <c r="C44" s="131">
        <f>IFERROR(C41*1.8/C43,0)</f>
        <v>0</v>
      </c>
      <c r="D44" s="100"/>
      <c r="E44" s="100"/>
    </row>
    <row r="45" spans="1:5" ht="24" customHeight="1" x14ac:dyDescent="0.35">
      <c r="A45" s="101" t="s">
        <v>1155</v>
      </c>
      <c r="B45" s="131">
        <f>IFERROR(B42/B43,0)</f>
        <v>0</v>
      </c>
      <c r="C45" s="131">
        <f>IFERROR(C42/C43,0)</f>
        <v>0</v>
      </c>
      <c r="D45" s="100"/>
      <c r="E45" s="100"/>
    </row>
    <row r="46" spans="1:5" ht="16" customHeight="1" x14ac:dyDescent="0.35"/>
    <row r="47" spans="1:5" ht="16" customHeight="1" x14ac:dyDescent="0.35">
      <c r="A47" s="248" t="s">
        <v>1177</v>
      </c>
      <c r="B47" s="248"/>
      <c r="C47" s="248"/>
      <c r="D47" s="248"/>
      <c r="E47" s="248"/>
    </row>
    <row r="48" spans="1:5" ht="20.149999999999999" customHeight="1" x14ac:dyDescent="0.35">
      <c r="A48" s="121" t="s">
        <v>1178</v>
      </c>
      <c r="B48" s="102">
        <f>IFERROR(B38*B44,0)</f>
        <v>0</v>
      </c>
      <c r="C48" s="102">
        <f>IFERROR(C38*C44,0)</f>
        <v>0</v>
      </c>
      <c r="D48" s="122"/>
      <c r="E48" s="104"/>
    </row>
    <row r="49" spans="1:5" ht="16" customHeight="1" x14ac:dyDescent="0.35">
      <c r="A49" s="121" t="s">
        <v>1179</v>
      </c>
      <c r="B49" s="102">
        <f>IFERROR(B38*B45,0)</f>
        <v>0</v>
      </c>
      <c r="C49" s="102">
        <f>IFERROR(C38*C45,0)</f>
        <v>0</v>
      </c>
      <c r="D49" s="122"/>
      <c r="E49" s="104"/>
    </row>
    <row r="50" spans="1:5" ht="16" customHeight="1" x14ac:dyDescent="0.35">
      <c r="A50" s="127"/>
      <c r="B50" s="128"/>
      <c r="C50" s="128"/>
      <c r="D50" s="129"/>
      <c r="E50" s="107"/>
    </row>
    <row r="51" spans="1:5" ht="16" customHeight="1" x14ac:dyDescent="0.35">
      <c r="A51" s="127"/>
      <c r="B51" s="128"/>
      <c r="C51" s="128"/>
      <c r="D51" s="129"/>
      <c r="E51" s="107"/>
    </row>
    <row r="52" spans="1:5" ht="16" customHeight="1" x14ac:dyDescent="0.35">
      <c r="B52" t="s">
        <v>1180</v>
      </c>
      <c r="C52" t="s">
        <v>1180</v>
      </c>
    </row>
    <row r="53" spans="1:5" ht="16" customHeight="1" thickBot="1" x14ac:dyDescent="0.4">
      <c r="A53" s="31" t="s">
        <v>1181</v>
      </c>
      <c r="B53" s="32">
        <f>IFERROR((B48)/B41,0)</f>
        <v>0</v>
      </c>
      <c r="C53" s="32">
        <f>IFERROR((C48)/C41,0)</f>
        <v>0</v>
      </c>
    </row>
    <row r="54" spans="1:5" ht="16" customHeight="1" thickBot="1" x14ac:dyDescent="0.4">
      <c r="A54" s="31" t="s">
        <v>1182</v>
      </c>
      <c r="B54" s="32">
        <f>IFERROR((B49)/B42,0)</f>
        <v>0</v>
      </c>
      <c r="C54" s="32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J13" sqref="J13"/>
    </sheetView>
  </sheetViews>
  <sheetFormatPr baseColWidth="10" defaultColWidth="11.453125" defaultRowHeight="14.5" x14ac:dyDescent="0.35"/>
  <cols>
    <col min="2" max="2" width="27" customWidth="1"/>
    <col min="4" max="4" width="19.26953125" bestFit="1" customWidth="1"/>
    <col min="8" max="8" width="15" customWidth="1"/>
  </cols>
  <sheetData>
    <row r="1" spans="1:14" x14ac:dyDescent="0.35">
      <c r="A1" s="53" t="s">
        <v>1183</v>
      </c>
      <c r="B1" s="53"/>
      <c r="C1" s="53"/>
      <c r="D1" s="53"/>
      <c r="E1" s="53"/>
      <c r="F1" s="53"/>
      <c r="G1" s="53"/>
      <c r="H1" s="53"/>
      <c r="I1" s="53"/>
    </row>
    <row r="2" spans="1:14" ht="22.5" customHeight="1" x14ac:dyDescent="0.35">
      <c r="A2" s="264" t="s">
        <v>1184</v>
      </c>
      <c r="B2" s="265"/>
      <c r="C2" s="265"/>
      <c r="D2" s="265"/>
      <c r="E2" s="265"/>
      <c r="F2" s="265"/>
      <c r="G2" s="265"/>
      <c r="H2" s="265"/>
      <c r="I2" s="265"/>
    </row>
    <row r="3" spans="1:14" ht="21" customHeight="1" x14ac:dyDescent="0.35">
      <c r="A3" s="266" t="s">
        <v>1185</v>
      </c>
      <c r="B3" s="249"/>
      <c r="C3" s="249"/>
      <c r="D3" s="8"/>
      <c r="E3" s="267" t="s">
        <v>1186</v>
      </c>
      <c r="F3" s="268"/>
      <c r="G3" s="268"/>
      <c r="H3" s="268"/>
      <c r="I3" s="269"/>
      <c r="K3" s="152" t="s">
        <v>1187</v>
      </c>
      <c r="L3" s="152"/>
      <c r="M3" s="152">
        <f>MAXA('1.B BASIL-resultatregnskap'!$A$3:$A$400)</f>
        <v>2025</v>
      </c>
      <c r="N3" t="s">
        <v>1188</v>
      </c>
    </row>
    <row r="4" spans="1:14" ht="84" x14ac:dyDescent="0.35">
      <c r="A4" s="8" t="s">
        <v>1189</v>
      </c>
      <c r="B4" s="8" t="s">
        <v>1190</v>
      </c>
      <c r="C4" s="8" t="s">
        <v>1191</v>
      </c>
      <c r="D4" s="8" t="s">
        <v>1192</v>
      </c>
      <c r="E4" s="4" t="s">
        <v>1193</v>
      </c>
      <c r="F4" s="4" t="s">
        <v>1194</v>
      </c>
      <c r="G4" s="4" t="s">
        <v>1195</v>
      </c>
      <c r="H4" s="4" t="s">
        <v>1196</v>
      </c>
      <c r="I4" s="4" t="s">
        <v>1197</v>
      </c>
    </row>
    <row r="5" spans="1:14" x14ac:dyDescent="0.35">
      <c r="A5" s="134" cm="1">
        <f t="array" ref="A5:A17">_xlfn.SEQUENCE(COUNTA(_xlfn.ANCHORARRAY(B5)),1,1,1)</f>
        <v>1</v>
      </c>
      <c r="B5" s="135" t="str" cm="1">
        <f t="array" ref="B5:B17">_xlfn.UNIQUE(_xlfn._TRO_TRAILING('1.B BASIL-resultatregnskap'!C3:C200))</f>
        <v>Villenga barnehage</v>
      </c>
      <c r="C5" s="136" t="str" cm="1">
        <f t="array" ref="C5:C17">_xlfn.UNIQUE(_xlfn._TRO_TRAILING('1.B BASIL-resultatregnskap'!B3:B200))</f>
        <v>888839542</v>
      </c>
      <c r="D5" s="136" t="str" cm="1">
        <f t="array" ref="D5:D17">IFERROR(_xlfn.XLOOKUP(CLEAN(TRIM(_xlfn.ANCHORARRAY($C5))),CLEAN(TRIM(factPensjon[Virksomhetsnr.])),factPensjon[Forpliktelser]),"")</f>
        <v/>
      </c>
      <c r="E5" s="18"/>
      <c r="F5" s="137" t="str">
        <f>IFERROR(IF(E5="A",'0. Oppsett'!$C$23,IF(E5="B",'0. Oppsett'!$C$24,IF(E5="C",'0. Oppsett'!$C$25,""))),"")</f>
        <v/>
      </c>
      <c r="G5" s="138" cm="1">
        <f t="array" ref="G5:G17">SUMIFS(BasilRadata[8E. Oppgi antall årsverk barnehagen har pensjonsforpliktelser for:],'1. BASIL-rådata'!$I$3:$I$500,_xlfn.ANCHORARRAY('X. Satser pensjonstilskudd'!$C5),BasilRadata[År],'0. Oppsett'!$C$9)</f>
        <v>21.5</v>
      </c>
      <c r="H5" s="139" cm="1">
        <f t="array" ref="H5:H17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0</v>
      </c>
      <c r="I5" s="139" t="str">
        <f>IF(OR(E5="",H5="",NOT(AND(ISNUMBER(F5),ISNUMBER(H5)))),"",H5*F5*(1+'0. Oppsett'!$C$11))</f>
        <v/>
      </c>
    </row>
    <row r="6" spans="1:14" x14ac:dyDescent="0.35">
      <c r="A6" s="134">
        <v>2</v>
      </c>
      <c r="B6" s="90" t="str">
        <v>Læringsverkstedet Myrvoll idrettsbarnehage</v>
      </c>
      <c r="C6" s="136" t="str">
        <v>921550456</v>
      </c>
      <c r="D6" s="135" t="str">
        <v/>
      </c>
      <c r="E6" s="18"/>
      <c r="F6" s="137" t="str">
        <f>IFERROR(IF(E6="A",'0. Oppsett'!$C$23,IF(E6="B",'0. Oppsett'!$C$24,IF(E6="C",'0. Oppsett'!$C$25,""))),"")</f>
        <v/>
      </c>
      <c r="G6" s="138">
        <v>19.600000000000001</v>
      </c>
      <c r="H6" s="139">
        <v>0</v>
      </c>
      <c r="I6" s="139" t="str">
        <f>IF(OR(E6="",H6="",NOT(AND(ISNUMBER(F6),ISNUMBER(H6)))),"",H6*F6*(1+'0. Oppsett'!$C$11))</f>
        <v/>
      </c>
    </row>
    <row r="7" spans="1:14" x14ac:dyDescent="0.35">
      <c r="A7" s="134">
        <v>3</v>
      </c>
      <c r="B7" s="90" t="str">
        <v>Rosenlund barnehage</v>
      </c>
      <c r="C7" s="136" t="str">
        <v>972285501</v>
      </c>
      <c r="D7" s="136" t="str">
        <v/>
      </c>
      <c r="E7" s="18"/>
      <c r="F7" s="137" t="str">
        <f>IFERROR(IF(E7="A",'0. Oppsett'!$C$23,IF(E7="B",'0. Oppsett'!$C$24,IF(E7="C",'0. Oppsett'!$C$25,""))),"")</f>
        <v/>
      </c>
      <c r="G7" s="138">
        <v>19.899999999999999</v>
      </c>
      <c r="H7" s="139">
        <v>694174.55003246234</v>
      </c>
      <c r="I7" s="139" t="str">
        <f>IF(OR(E7="",H7="",NOT(AND(ISNUMBER(F7),ISNUMBER(H7)))),"",H7*F7*(1+'0. Oppsett'!$C$11))</f>
        <v/>
      </c>
    </row>
    <row r="8" spans="1:14" x14ac:dyDescent="0.35">
      <c r="A8" s="134">
        <v>4</v>
      </c>
      <c r="B8" s="90" t="str">
        <v>Hoelshytta barnehage</v>
      </c>
      <c r="C8" s="136" t="str">
        <v>974156245</v>
      </c>
      <c r="D8" s="136" t="str">
        <v/>
      </c>
      <c r="E8" s="18"/>
      <c r="F8" s="137" t="str">
        <f>IFERROR(IF(E8="A",'0. Oppsett'!$C$23,IF(E8="B",'0. Oppsett'!$C$24,IF(E8="C",'0. Oppsett'!$C$25,""))),"")</f>
        <v/>
      </c>
      <c r="G8" s="138">
        <v>8</v>
      </c>
      <c r="H8" s="139">
        <v>502943.21281049994</v>
      </c>
      <c r="I8" s="139" t="str">
        <f>IF(OR(E8="",H8="",NOT(AND(ISNUMBER(F8),ISNUMBER(H8)))),"",H8*F8*(1+'0. Oppsett'!$C$11))</f>
        <v/>
      </c>
    </row>
    <row r="9" spans="1:14" x14ac:dyDescent="0.35">
      <c r="A9" s="134">
        <v>5</v>
      </c>
      <c r="B9" s="90" t="str">
        <v>Hjertegryta barnehage</v>
      </c>
      <c r="C9" s="136" t="str">
        <v>974156253</v>
      </c>
      <c r="D9" s="136" t="str">
        <v/>
      </c>
      <c r="E9" s="18"/>
      <c r="F9" s="137" t="str">
        <f>IFERROR(IF(E9="A",'0. Oppsett'!$C$23,IF(E9="B",'0. Oppsett'!$C$24,IF(E9="C",'0. Oppsett'!$C$25,""))),"")</f>
        <v/>
      </c>
      <c r="G9" s="138">
        <v>6.9</v>
      </c>
      <c r="H9" s="139">
        <v>0</v>
      </c>
      <c r="I9" s="139" t="str">
        <f>IF(OR(E9="",H9="",NOT(AND(ISNUMBER(F9),ISNUMBER(H9)))),"",H9*F9*(1+'0. Oppsett'!$C$11))</f>
        <v/>
      </c>
    </row>
    <row r="10" spans="1:14" x14ac:dyDescent="0.35">
      <c r="A10" s="134">
        <v>6</v>
      </c>
      <c r="B10" s="90" t="str">
        <v>Spilloppen barnehage</v>
      </c>
      <c r="C10" s="136" t="str">
        <v>974195135</v>
      </c>
      <c r="D10" s="136" t="str">
        <v/>
      </c>
      <c r="E10" s="18"/>
      <c r="F10" s="137" t="str">
        <f>IFERROR(IF(E10="A",'0. Oppsett'!$C$23,IF(E10="B",'0. Oppsett'!$C$24,IF(E10="C",'0. Oppsett'!$C$25,""))),"")</f>
        <v/>
      </c>
      <c r="G10" s="138">
        <v>7</v>
      </c>
      <c r="H10" s="139">
        <v>0</v>
      </c>
      <c r="I10" s="139" t="str">
        <f>IF(OR(E10="",H10="",NOT(AND(ISNUMBER(F10),ISNUMBER(H10)))),"",H10*F10*(1+'0. Oppsett'!$C$11))</f>
        <v/>
      </c>
    </row>
    <row r="11" spans="1:14" x14ac:dyDescent="0.35">
      <c r="A11" s="134">
        <v>7</v>
      </c>
      <c r="B11" s="90" t="str">
        <v>Svartskog friluftsbarnehage SA</v>
      </c>
      <c r="C11" s="136" t="str">
        <v>974197901</v>
      </c>
      <c r="D11" s="136" t="str">
        <v>Historiske forpliktelser</v>
      </c>
      <c r="E11" s="18"/>
      <c r="F11" s="137" t="str">
        <f>IFERROR(IF(E11="A",'0. Oppsett'!$C$23,IF(E11="B",'0. Oppsett'!$C$24,IF(E11="C",'0. Oppsett'!$C$25,""))),"")</f>
        <v/>
      </c>
      <c r="G11" s="138">
        <v>3.5</v>
      </c>
      <c r="H11" s="139">
        <v>0</v>
      </c>
      <c r="I11" s="139" t="str">
        <f>IF(OR(E11="",H11="",NOT(AND(ISNUMBER(F11),ISNUMBER(H11)))),"",H11*F11*(1+'0. Oppsett'!$C$11))</f>
        <v/>
      </c>
    </row>
    <row r="12" spans="1:14" x14ac:dyDescent="0.35">
      <c r="A12" s="134">
        <v>8</v>
      </c>
      <c r="B12" s="90" t="str">
        <v>Maurtua barnehage AS</v>
      </c>
      <c r="C12" s="136" t="str">
        <v>974503913</v>
      </c>
      <c r="D12" s="136" t="str">
        <v/>
      </c>
      <c r="E12" s="18"/>
      <c r="F12" s="137" t="str">
        <f>IFERROR(IF(E12="A",'0. Oppsett'!$C$23,IF(E12="B",'0. Oppsett'!$C$24,IF(E12="C",'0. Oppsett'!$C$25,""))),"")</f>
        <v/>
      </c>
      <c r="G12" s="138">
        <v>9</v>
      </c>
      <c r="H12" s="139">
        <v>0</v>
      </c>
      <c r="I12" s="139" t="str">
        <f>IF(OR(E12="",H12="",NOT(AND(ISNUMBER(F12),ISNUMBER(H12)))),"",H12*F12*(1+'0. Oppsett'!$C$11))</f>
        <v/>
      </c>
    </row>
    <row r="13" spans="1:14" x14ac:dyDescent="0.35">
      <c r="A13" s="134">
        <v>9</v>
      </c>
      <c r="B13" s="90" t="str">
        <v>Rikeåsen barnehage SA</v>
      </c>
      <c r="C13" s="136" t="str">
        <v>976603079</v>
      </c>
      <c r="D13" s="136" t="str">
        <v/>
      </c>
      <c r="E13" s="18"/>
      <c r="F13" s="137" t="str">
        <f>IFERROR(IF(E13="A",'0. Oppsett'!$C$23,IF(E13="B",'0. Oppsett'!$C$24,IF(E13="C",'0. Oppsett'!$C$25,""))),"")</f>
        <v/>
      </c>
      <c r="G13" s="138">
        <v>17.7</v>
      </c>
      <c r="H13" s="139">
        <v>0</v>
      </c>
      <c r="I13" s="139" t="str">
        <f>IF(OR(E13="",H13="",NOT(AND(ISNUMBER(F13),ISNUMBER(H13)))),"",H13*F13*(1+'0. Oppsett'!$C$11))</f>
        <v/>
      </c>
    </row>
    <row r="14" spans="1:14" x14ac:dyDescent="0.35">
      <c r="A14" s="134">
        <v>10</v>
      </c>
      <c r="B14" s="90" t="str">
        <v>Vevelstadsaga barnehage SA</v>
      </c>
      <c r="C14" s="136" t="str">
        <v>977556791</v>
      </c>
      <c r="D14" s="136" t="str">
        <v/>
      </c>
      <c r="E14" s="18"/>
      <c r="F14" s="137" t="str">
        <f>IFERROR(IF(E14="A",'0. Oppsett'!$C$23,IF(E14="B",'0. Oppsett'!$C$24,IF(E14="C",'0. Oppsett'!$C$25,""))),"")</f>
        <v/>
      </c>
      <c r="G14" s="138">
        <v>17.5</v>
      </c>
      <c r="H14" s="139">
        <v>0</v>
      </c>
      <c r="I14" s="139" t="str">
        <f>IF(OR(E14="",H14="",NOT(AND(ISNUMBER(F14),ISNUMBER(H14)))),"",H14*F14*(1+'0. Oppsett'!$C$11))</f>
        <v/>
      </c>
    </row>
    <row r="15" spans="1:14" x14ac:dyDescent="0.35">
      <c r="A15" s="134">
        <v>11</v>
      </c>
      <c r="B15" s="90" t="str">
        <v>Sofiemyråsen barnehage SA</v>
      </c>
      <c r="C15" s="136" t="str">
        <v>981626257</v>
      </c>
      <c r="D15" s="136" t="str">
        <v/>
      </c>
      <c r="E15" s="18"/>
      <c r="F15" s="137" t="str">
        <f>IFERROR(IF(E15="A",'0. Oppsett'!$C$23,IF(E15="B",'0. Oppsett'!$C$24,IF(E15="C",'0. Oppsett'!$C$25,""))),"")</f>
        <v/>
      </c>
      <c r="G15" s="138">
        <v>18.2</v>
      </c>
      <c r="H15" s="139">
        <v>627238.20424087916</v>
      </c>
      <c r="I15" s="139" t="str">
        <f>IF(OR(E15="",H15="",NOT(AND(ISNUMBER(F15),ISNUMBER(H15)))),"",H15*F15*(1+'0. Oppsett'!$C$11))</f>
        <v/>
      </c>
    </row>
    <row r="16" spans="1:14" x14ac:dyDescent="0.35">
      <c r="A16" s="134">
        <v>12</v>
      </c>
      <c r="B16" s="90" t="str">
        <v>Hebekkskogen barnehage</v>
      </c>
      <c r="C16" s="136" t="str">
        <v>983267181</v>
      </c>
      <c r="D16" s="136" t="str">
        <v/>
      </c>
      <c r="E16" s="18"/>
      <c r="F16" s="137" t="str">
        <f>IFERROR(IF(E16="A",'0. Oppsett'!$C$23,IF(E16="B",'0. Oppsett'!$C$24,IF(E16="C",'0. Oppsett'!$C$25,""))),"")</f>
        <v/>
      </c>
      <c r="G16" s="138">
        <v>22.4</v>
      </c>
      <c r="H16" s="139">
        <v>0</v>
      </c>
      <c r="I16" s="139" t="str">
        <f>IF(OR(E16="",H16="",NOT(AND(ISNUMBER(F16),ISNUMBER(H16)))),"",H16*F16*(1+'0. Oppsett'!$C$11))</f>
        <v/>
      </c>
    </row>
    <row r="17" spans="1:9" x14ac:dyDescent="0.35">
      <c r="A17" s="134">
        <v>13</v>
      </c>
      <c r="B17" s="90" t="str">
        <v>Dalstunet barnehage</v>
      </c>
      <c r="C17" s="136" t="str">
        <v>987861649</v>
      </c>
      <c r="D17" s="136" t="str">
        <v/>
      </c>
      <c r="E17" s="18"/>
      <c r="F17" s="137" t="str">
        <f>IFERROR(IF(E17="A",'0. Oppsett'!$C$23,IF(E17="B",'0. Oppsett'!$C$24,IF(E17="C",'0. Oppsett'!$C$25,""))),"")</f>
        <v/>
      </c>
      <c r="G17" s="138">
        <v>14.4</v>
      </c>
      <c r="H17" s="139">
        <v>0</v>
      </c>
      <c r="I17" s="139" t="str">
        <f>IF(OR(E17="",H17="",NOT(AND(ISNUMBER(F17),ISNUMBER(H17)))),"",H17*F17*(1+'0. Oppsett'!$C$11))</f>
        <v/>
      </c>
    </row>
    <row r="18" spans="1:9" x14ac:dyDescent="0.35">
      <c r="A18" s="134"/>
      <c r="B18" s="90"/>
      <c r="C18" s="136"/>
      <c r="D18" s="136"/>
      <c r="E18" s="18"/>
      <c r="F18" s="137" t="str">
        <f>IFERROR(IF(E18="A",'0. Oppsett'!$C$23,IF(E18="B",'0. Oppsett'!$C$24,IF(E18="C",'0. Oppsett'!$C$25,""))),"")</f>
        <v/>
      </c>
      <c r="G18" s="138"/>
      <c r="H18" s="139"/>
      <c r="I18" s="139" t="str">
        <f>IF(OR(E18="",H18="",NOT(AND(ISNUMBER(F18),ISNUMBER(H18)))),"",H18*F18*(1+'0. Oppsett'!$C$11))</f>
        <v/>
      </c>
    </row>
    <row r="19" spans="1:9" x14ac:dyDescent="0.35">
      <c r="A19" s="134"/>
      <c r="B19" s="232" t="s">
        <v>1198</v>
      </c>
      <c r="C19" s="136"/>
      <c r="D19" s="136"/>
      <c r="E19" s="18"/>
      <c r="F19" s="137" t="str">
        <f>IFERROR(IF(E19="A",'0. Oppsett'!$C$23,IF(E19="B",'0. Oppsett'!$C$24,IF(E19="C",'0. Oppsett'!$C$25,""))),"")</f>
        <v/>
      </c>
      <c r="G19" s="231">
        <f>SUM(G5:G18)</f>
        <v>185.60000000000002</v>
      </c>
      <c r="H19" s="139">
        <f>SUM(H5:H18)</f>
        <v>1824355.9670838416</v>
      </c>
      <c r="I19" s="139"/>
    </row>
    <row r="20" spans="1:9" x14ac:dyDescent="0.35">
      <c r="A20" s="134"/>
      <c r="B20" s="90"/>
      <c r="C20" s="136"/>
      <c r="D20" s="136"/>
      <c r="E20" s="18"/>
      <c r="F20" s="137" t="str">
        <f>IFERROR(IF(E20="A",'0. Oppsett'!$C$23,IF(E20="B",'0. Oppsett'!$C$24,IF(E20="C",'0. Oppsett'!$C$25,""))),"")</f>
        <v/>
      </c>
      <c r="G20" s="138"/>
      <c r="H20" s="139"/>
      <c r="I20" s="139" t="str">
        <f>IF(OR(E20="",H20="",NOT(AND(ISNUMBER(F20),ISNUMBER(H20)))),"",H20*F20*(1+'0. Oppsett'!$C$11))</f>
        <v/>
      </c>
    </row>
    <row r="21" spans="1:9" x14ac:dyDescent="0.35">
      <c r="A21" s="134"/>
      <c r="B21" s="90"/>
      <c r="C21" s="136"/>
      <c r="D21" s="136"/>
      <c r="E21" s="18"/>
      <c r="F21" s="137" t="str">
        <f>IFERROR(IF(E21="A",'0. Oppsett'!$C$23,IF(E21="B",'0. Oppsett'!$C$24,IF(E21="C",'0. Oppsett'!$C$25,""))),"")</f>
        <v/>
      </c>
      <c r="G21" s="138"/>
      <c r="H21" s="139"/>
      <c r="I21" s="139" t="str">
        <f>IF(OR(E21="",H21="",NOT(AND(ISNUMBER(F21),ISNUMBER(H21)))),"",H21*F21*(1+'0. Oppsett'!$C$11))</f>
        <v/>
      </c>
    </row>
    <row r="22" spans="1:9" x14ac:dyDescent="0.35">
      <c r="A22" s="134"/>
      <c r="B22" s="90"/>
      <c r="C22" s="136"/>
      <c r="D22" s="136"/>
      <c r="E22" s="18"/>
      <c r="F22" s="137" t="str">
        <f>IFERROR(IF(E22="A",'0. Oppsett'!$C$23,IF(E22="B",'0. Oppsett'!$C$24,IF(E22="C",'0. Oppsett'!$C$25,""))),"")</f>
        <v/>
      </c>
      <c r="G22" s="138"/>
      <c r="H22" s="139"/>
      <c r="I22" s="139" t="str">
        <f>IF(OR(E22="",H22="",NOT(AND(ISNUMBER(F22),ISNUMBER(H22)))),"",H22*F22*(1+'0. Oppsett'!$C$11))</f>
        <v/>
      </c>
    </row>
    <row r="23" spans="1:9" x14ac:dyDescent="0.35">
      <c r="A23" s="134"/>
      <c r="B23" s="90"/>
      <c r="C23" s="136"/>
      <c r="D23" s="136"/>
      <c r="E23" s="18"/>
      <c r="F23" s="137" t="str">
        <f>IFERROR(IF(E23="A",'0. Oppsett'!$C$23,IF(E23="B",'0. Oppsett'!$C$24,IF(E23="C",'0. Oppsett'!$C$25,""))),"")</f>
        <v/>
      </c>
      <c r="G23" s="138"/>
      <c r="H23" s="139"/>
      <c r="I23" s="139" t="str">
        <f>IF(OR(E23="",H23="",NOT(AND(ISNUMBER(F23),ISNUMBER(H23)))),"",H23*F23*(1+'0. Oppsett'!$C$11))</f>
        <v/>
      </c>
    </row>
    <row r="24" spans="1:9" x14ac:dyDescent="0.35">
      <c r="A24" s="134"/>
      <c r="B24" s="90"/>
      <c r="C24" s="136"/>
      <c r="D24" s="136"/>
      <c r="E24" s="18"/>
      <c r="F24" s="137" t="str">
        <f>IFERROR(IF(E24="A",'0. Oppsett'!$C$23,IF(E24="B",'0. Oppsett'!$C$24,IF(E24="C",'0. Oppsett'!$C$25,""))),"")</f>
        <v/>
      </c>
      <c r="G24" s="138"/>
      <c r="H24" s="139"/>
      <c r="I24" s="139" t="str">
        <f>IF(OR(E24="",H24="",NOT(AND(ISNUMBER(F24),ISNUMBER(H24)))),"",H24*F24*(1+'0. Oppsett'!$C$11))</f>
        <v/>
      </c>
    </row>
    <row r="25" spans="1:9" x14ac:dyDescent="0.35">
      <c r="A25" s="134"/>
      <c r="B25" s="90"/>
      <c r="C25" s="136"/>
      <c r="D25" s="136"/>
      <c r="E25" s="18"/>
      <c r="F25" s="137" t="str">
        <f>IFERROR(IF(E25="A",'0. Oppsett'!$C$23,IF(E25="B",'0. Oppsett'!$C$24,IF(E25="C",'0. Oppsett'!$C$25,""))),"")</f>
        <v/>
      </c>
      <c r="G25" s="138"/>
      <c r="H25" s="139"/>
      <c r="I25" s="139" t="str">
        <f>IF(OR(E25="",H25="",NOT(AND(ISNUMBER(F25),ISNUMBER(H25)))),"",H25*F25*(1+'0. Oppsett'!$C$11))</f>
        <v/>
      </c>
    </row>
    <row r="26" spans="1:9" x14ac:dyDescent="0.35">
      <c r="A26" s="134"/>
      <c r="B26" s="90"/>
      <c r="C26" s="136"/>
      <c r="D26" s="136"/>
      <c r="E26" s="18"/>
      <c r="F26" s="137" t="str">
        <f>IFERROR(IF(E26="A",'0. Oppsett'!$C$23,IF(E26="B",'0. Oppsett'!$C$24,IF(E26="C",'0. Oppsett'!$C$25,""))),"")</f>
        <v/>
      </c>
      <c r="G26" s="138"/>
      <c r="H26" s="139"/>
      <c r="I26" s="139" t="str">
        <f>IF(OR(E26="",H26="",NOT(AND(ISNUMBER(F26),ISNUMBER(H26)))),"",H26*F26*(1+'0. Oppsett'!$C$11))</f>
        <v/>
      </c>
    </row>
    <row r="27" spans="1:9" x14ac:dyDescent="0.35">
      <c r="A27" s="134"/>
      <c r="B27" s="90"/>
      <c r="C27" s="136"/>
      <c r="D27" s="136"/>
      <c r="E27" s="18"/>
      <c r="F27" s="137" t="str">
        <f>IFERROR(IF(E27="A",'0. Oppsett'!$C$23,IF(E27="B",'0. Oppsett'!$C$24,IF(E27="C",'0. Oppsett'!$C$25,""))),"")</f>
        <v/>
      </c>
      <c r="G27" s="138"/>
      <c r="H27" s="139"/>
      <c r="I27" s="139" t="str">
        <f>IF(OR(E27="",H27="",NOT(AND(ISNUMBER(F27),ISNUMBER(H27)))),"",H27*F27*(1+'0. Oppsett'!$C$11))</f>
        <v/>
      </c>
    </row>
    <row r="28" spans="1:9" x14ac:dyDescent="0.35">
      <c r="A28" s="134"/>
      <c r="B28" s="90"/>
      <c r="C28" s="136"/>
      <c r="D28" s="136"/>
      <c r="E28" s="18"/>
      <c r="F28" s="137" t="str">
        <f>IFERROR(IF(E28="A",'0. Oppsett'!$C$23,IF(E28="B",'0. Oppsett'!$C$24,IF(E28="C",'0. Oppsett'!$C$25,""))),"")</f>
        <v/>
      </c>
      <c r="G28" s="138"/>
      <c r="H28" s="139"/>
      <c r="I28" s="139" t="str">
        <f>IF(OR(E28="",H28="",NOT(AND(ISNUMBER(F28),ISNUMBER(H28)))),"",H28*F28*(1+'0. Oppsett'!$C$11))</f>
        <v/>
      </c>
    </row>
    <row r="29" spans="1:9" x14ac:dyDescent="0.35">
      <c r="A29" s="134"/>
      <c r="B29" s="90"/>
      <c r="C29" s="136"/>
      <c r="D29" s="136"/>
      <c r="E29" s="18"/>
      <c r="F29" s="137" t="str">
        <f>IFERROR(IF(E29="A",'0. Oppsett'!$C$23,IF(E29="B",'0. Oppsett'!$C$24,IF(E29="C",'0. Oppsett'!$C$25,""))),"")</f>
        <v/>
      </c>
      <c r="G29" s="138"/>
      <c r="H29" s="139"/>
      <c r="I29" s="139" t="str">
        <f>IF(OR(E29="",H29="",NOT(AND(ISNUMBER(F29),ISNUMBER(H29)))),"",H29*F29*(1+'0. Oppsett'!$C$11))</f>
        <v/>
      </c>
    </row>
    <row r="30" spans="1:9" x14ac:dyDescent="0.35">
      <c r="A30" s="134"/>
      <c r="B30" s="90"/>
      <c r="C30" s="136"/>
      <c r="D30" s="136"/>
      <c r="E30" s="18"/>
      <c r="F30" s="137" t="str">
        <f>IFERROR(IF(E30="A",'0. Oppsett'!$C$23,IF(E30="B",'0. Oppsett'!$C$24,IF(E30="C",'0. Oppsett'!$C$25,""))),"")</f>
        <v/>
      </c>
      <c r="G30" s="138"/>
      <c r="H30" s="139"/>
      <c r="I30" s="139" t="str">
        <f>IF(OR(E30="",H30="",NOT(AND(ISNUMBER(F30),ISNUMBER(H30)))),"",H30*F30*(1+'0. Oppsett'!$C$11))</f>
        <v/>
      </c>
    </row>
    <row r="31" spans="1:9" x14ac:dyDescent="0.35">
      <c r="A31" s="134"/>
      <c r="B31" s="90"/>
      <c r="C31" s="136"/>
      <c r="D31" s="136"/>
      <c r="E31" s="18"/>
      <c r="F31" s="137" t="str">
        <f>IFERROR(IF(E31="A",'0. Oppsett'!$C$23,IF(E31="B",'0. Oppsett'!$C$24,IF(E31="C",'0. Oppsett'!$C$25,""))),"")</f>
        <v/>
      </c>
      <c r="G31" s="138"/>
      <c r="H31" s="139"/>
      <c r="I31" s="139" t="str">
        <f>IF(OR(E31="",H31="",NOT(AND(ISNUMBER(F31),ISNUMBER(H31)))),"",H31*F31*(1+'0. Oppsett'!$C$11))</f>
        <v/>
      </c>
    </row>
    <row r="32" spans="1:9" x14ac:dyDescent="0.35">
      <c r="A32" s="134"/>
      <c r="B32" s="90"/>
      <c r="C32" s="136"/>
      <c r="D32" s="136"/>
      <c r="E32" s="18"/>
      <c r="F32" s="137" t="str">
        <f>IFERROR(IF(E32="A",'0. Oppsett'!$C$23,IF(E32="B",'0. Oppsett'!$C$24,IF(E32="C",'0. Oppsett'!$C$25,""))),"")</f>
        <v/>
      </c>
      <c r="G32" s="138"/>
      <c r="H32" s="139"/>
      <c r="I32" s="139" t="str">
        <f>IF(OR(E32="",H32="",NOT(AND(ISNUMBER(F32),ISNUMBER(H32)))),"",H32*F32*(1+'0. Oppsett'!$C$11))</f>
        <v/>
      </c>
    </row>
    <row r="33" spans="1:9" x14ac:dyDescent="0.35">
      <c r="A33" s="134"/>
      <c r="B33" s="90"/>
      <c r="C33" s="136"/>
      <c r="D33" s="136"/>
      <c r="E33" s="18"/>
      <c r="F33" s="137" t="str">
        <f>IFERROR(IF(E33="A",'0. Oppsett'!$C$23,IF(E33="B",'0. Oppsett'!$C$24,IF(E33="C",'0. Oppsett'!$C$25,""))),"")</f>
        <v/>
      </c>
      <c r="G33" s="138"/>
      <c r="H33" s="139"/>
      <c r="I33" s="139" t="str">
        <f>IF(OR(E33="",H33="",NOT(AND(ISNUMBER(F33),ISNUMBER(H33)))),"",H33*F33*(1+'0. Oppsett'!$C$11))</f>
        <v/>
      </c>
    </row>
    <row r="34" spans="1:9" x14ac:dyDescent="0.35">
      <c r="A34" s="134"/>
      <c r="B34" s="90"/>
      <c r="C34" s="136"/>
      <c r="D34" s="136"/>
      <c r="E34" s="18"/>
      <c r="F34" s="137" t="str">
        <f>IFERROR(IF(E34="A",'0. Oppsett'!$C$23,IF(E34="B",'0. Oppsett'!$C$24,IF(E34="C",'0. Oppsett'!$C$25,""))),"")</f>
        <v/>
      </c>
      <c r="G34" s="138"/>
      <c r="H34" s="139"/>
      <c r="I34" s="139" t="str">
        <f>IF(OR(E34="",H34="",NOT(AND(ISNUMBER(F34),ISNUMBER(H34)))),"",H34*F34*(1+'0. Oppsett'!$C$11))</f>
        <v/>
      </c>
    </row>
    <row r="35" spans="1:9" x14ac:dyDescent="0.35">
      <c r="A35" s="134"/>
      <c r="B35" s="90"/>
      <c r="C35" s="136"/>
      <c r="D35" s="136"/>
      <c r="E35" s="18"/>
      <c r="F35" s="137" t="str">
        <f>IFERROR(IF(E35="A",'0. Oppsett'!$C$23,IF(E35="B",'0. Oppsett'!$C$24,IF(E35="C",'0. Oppsett'!$C$25,""))),"")</f>
        <v/>
      </c>
      <c r="G35" s="138"/>
      <c r="H35" s="139"/>
      <c r="I35" s="139" t="str">
        <f>IF(OR(E35="",H35="",NOT(AND(ISNUMBER(F35),ISNUMBER(H35)))),"",H35*F35*(1+'0. Oppsett'!$C$11))</f>
        <v/>
      </c>
    </row>
    <row r="36" spans="1:9" x14ac:dyDescent="0.35">
      <c r="A36" s="134"/>
      <c r="B36" s="90"/>
      <c r="C36" s="136"/>
      <c r="D36" s="136"/>
      <c r="E36" s="18"/>
      <c r="F36" s="137" t="str">
        <f>IFERROR(IF(E36="A",'0. Oppsett'!$C$23,IF(E36="B",'0. Oppsett'!$C$24,IF(E36="C",'0. Oppsett'!$C$25,""))),"")</f>
        <v/>
      </c>
      <c r="G36" s="138"/>
      <c r="H36" s="139"/>
      <c r="I36" s="139" t="str">
        <f>IF(OR(E36="",H36="",NOT(AND(ISNUMBER(F36),ISNUMBER(H36)))),"",H36*F36*(1+'0. Oppsett'!$C$11))</f>
        <v/>
      </c>
    </row>
    <row r="37" spans="1:9" x14ac:dyDescent="0.35">
      <c r="A37" s="134"/>
      <c r="B37" s="90"/>
      <c r="C37" s="136"/>
      <c r="D37" s="136"/>
      <c r="E37" s="18"/>
      <c r="F37" s="137" t="str">
        <f>IFERROR(IF(E37="A",'0. Oppsett'!$C$23,IF(E37="B",'0. Oppsett'!$C$24,IF(E37="C",'0. Oppsett'!$C$25,""))),"")</f>
        <v/>
      </c>
      <c r="G37" s="138"/>
      <c r="H37" s="139"/>
      <c r="I37" s="139" t="str">
        <f>IF(OR(E37="",H37="",NOT(AND(ISNUMBER(F37),ISNUMBER(H37)))),"",H37*F37*(1+'0. Oppsett'!$C$11))</f>
        <v/>
      </c>
    </row>
    <row r="38" spans="1:9" x14ac:dyDescent="0.35">
      <c r="A38" s="134"/>
      <c r="B38" s="90"/>
      <c r="C38" s="136"/>
      <c r="D38" s="136"/>
      <c r="E38" s="18"/>
      <c r="F38" s="137" t="str">
        <f>IFERROR(IF(E38="A",'0. Oppsett'!$C$23,IF(E38="B",'0. Oppsett'!$C$24,IF(E38="C",'0. Oppsett'!$C$25,""))),"")</f>
        <v/>
      </c>
      <c r="G38" s="138"/>
      <c r="H38" s="139"/>
      <c r="I38" s="139" t="str">
        <f>IF(OR(E38="",H38="",NOT(AND(ISNUMBER(F38),ISNUMBER(H38)))),"",H38*F38*(1+'0. Oppsett'!$C$11))</f>
        <v/>
      </c>
    </row>
    <row r="39" spans="1:9" x14ac:dyDescent="0.35">
      <c r="A39" s="134"/>
      <c r="B39" s="90"/>
      <c r="C39" s="136"/>
      <c r="D39" s="136"/>
      <c r="E39" s="18"/>
      <c r="F39" s="137" t="str">
        <f>IFERROR(IF(E39="A",'0. Oppsett'!$C$23,IF(E39="B",'0. Oppsett'!$C$24,IF(E39="C",'0. Oppsett'!$C$25,""))),"")</f>
        <v/>
      </c>
      <c r="G39" s="138"/>
      <c r="H39" s="139"/>
      <c r="I39" s="139" t="str">
        <f>IF(OR(E39="",H39="",NOT(AND(ISNUMBER(F39),ISNUMBER(H39)))),"",H39*F39*(1+'0. Oppsett'!$C$11))</f>
        <v/>
      </c>
    </row>
    <row r="40" spans="1:9" x14ac:dyDescent="0.35">
      <c r="A40" s="134"/>
      <c r="B40" s="90"/>
      <c r="C40" s="136"/>
      <c r="D40" s="136"/>
      <c r="E40" s="18"/>
      <c r="F40" s="137" t="str">
        <f>IFERROR(IF(E40="A",'0. Oppsett'!$C$23,IF(E40="B",'0. Oppsett'!$C$24,IF(E40="C",'0. Oppsett'!$C$25,""))),"")</f>
        <v/>
      </c>
      <c r="G40" s="138"/>
      <c r="H40" s="139"/>
      <c r="I40" s="139" t="str">
        <f>IF(OR(E40="",H40="",NOT(AND(ISNUMBER(F40),ISNUMBER(H40)))),"",H40*F40*(1+'0. Oppsett'!$C$11))</f>
        <v/>
      </c>
    </row>
    <row r="41" spans="1:9" x14ac:dyDescent="0.35">
      <c r="A41" s="134"/>
      <c r="B41" s="90"/>
      <c r="C41" s="136"/>
      <c r="D41" s="136"/>
      <c r="E41" s="18"/>
      <c r="F41" s="137" t="str">
        <f>IFERROR(IF(E41="A",'0. Oppsett'!$C$23,IF(E41="B",'0. Oppsett'!$C$24,IF(E41="C",'0. Oppsett'!$C$25,""))),"")</f>
        <v/>
      </c>
      <c r="G41" s="138"/>
      <c r="H41" s="139"/>
      <c r="I41" s="139" t="str">
        <f>IF(OR(E41="",H41="",NOT(AND(ISNUMBER(F41),ISNUMBER(H41)))),"",H41*F41*(1+'0. Oppsett'!$C$11))</f>
        <v/>
      </c>
    </row>
    <row r="42" spans="1:9" x14ac:dyDescent="0.35">
      <c r="A42" s="134"/>
      <c r="B42" s="90"/>
      <c r="C42" s="136"/>
      <c r="D42" s="136"/>
      <c r="E42" s="18"/>
      <c r="F42" s="137" t="str">
        <f>IFERROR(IF(E42="A",'0. Oppsett'!$C$23,IF(E42="B",'0. Oppsett'!$C$24,IF(E42="C",'0. Oppsett'!$C$25,""))),"")</f>
        <v/>
      </c>
      <c r="G42" s="138"/>
      <c r="H42" s="139"/>
      <c r="I42" s="139" t="str">
        <f>IF(OR(E42="",H42="",NOT(AND(ISNUMBER(F42),ISNUMBER(H42)))),"",H42*F42*(1+'0. Oppsett'!$C$11))</f>
        <v/>
      </c>
    </row>
    <row r="43" spans="1:9" x14ac:dyDescent="0.35">
      <c r="A43" s="134"/>
      <c r="B43" s="90"/>
      <c r="C43" s="136"/>
      <c r="D43" s="136"/>
      <c r="E43" s="18"/>
      <c r="F43" s="137" t="str">
        <f>IFERROR(IF(E43="A",'0. Oppsett'!$C$23,IF(E43="B",'0. Oppsett'!$C$24,IF(E43="C",'0. Oppsett'!$C$25,""))),"")</f>
        <v/>
      </c>
      <c r="G43" s="138"/>
      <c r="H43" s="139"/>
      <c r="I43" s="139" t="str">
        <f>IF(OR(E43="",H43="",NOT(AND(ISNUMBER(F43),ISNUMBER(H43)))),"",H43*F43*(1+'0. Oppsett'!$C$11))</f>
        <v/>
      </c>
    </row>
    <row r="44" spans="1:9" x14ac:dyDescent="0.35">
      <c r="A44" s="134"/>
      <c r="B44" s="90"/>
      <c r="C44" s="136"/>
      <c r="D44" s="136"/>
      <c r="E44" s="18"/>
      <c r="F44" s="137" t="str">
        <f>IFERROR(IF(E44="A",'0. Oppsett'!$C$23,IF(E44="B",'0. Oppsett'!$C$24,IF(E44="C",'0. Oppsett'!$C$25,""))),"")</f>
        <v/>
      </c>
      <c r="G44" s="138"/>
      <c r="H44" s="139"/>
      <c r="I44" s="139" t="str">
        <f>IF(OR(E44="",H44="",NOT(AND(ISNUMBER(F44),ISNUMBER(H44)))),"",H44*F44*(1+'0. Oppsett'!$C$11))</f>
        <v/>
      </c>
    </row>
    <row r="45" spans="1:9" x14ac:dyDescent="0.35">
      <c r="A45" s="134"/>
      <c r="B45" s="90"/>
      <c r="C45" s="136"/>
      <c r="D45" s="136"/>
      <c r="E45" s="18"/>
      <c r="F45" s="137" t="str">
        <f>IFERROR(IF(E45="A",'0. Oppsett'!$C$23,IF(E45="B",'0. Oppsett'!$C$24,IF(E45="C",'0. Oppsett'!$C$25,""))),"")</f>
        <v/>
      </c>
      <c r="G45" s="138"/>
      <c r="H45" s="139"/>
      <c r="I45" s="139" t="str">
        <f>IF(OR(E45="",H45="",NOT(AND(ISNUMBER(F45),ISNUMBER(H45)))),"",H45*F45*(1+'0. Oppsett'!$C$11))</f>
        <v/>
      </c>
    </row>
    <row r="46" spans="1:9" x14ac:dyDescent="0.35">
      <c r="A46" s="134"/>
      <c r="B46" s="90"/>
      <c r="C46" s="136"/>
      <c r="D46" s="136"/>
      <c r="E46" s="18"/>
      <c r="F46" s="137" t="str">
        <f>IFERROR(IF(E46="A",'0. Oppsett'!$C$23,IF(E46="B",'0. Oppsett'!$C$24,IF(E46="C",'0. Oppsett'!$C$25,""))),"")</f>
        <v/>
      </c>
      <c r="G46" s="138"/>
      <c r="H46" s="139"/>
      <c r="I46" s="139" t="str">
        <f>IF(OR(E46="",H46="",NOT(AND(ISNUMBER(F46),ISNUMBER(H46)))),"",H46*F46*(1+'0. Oppsett'!$C$11))</f>
        <v/>
      </c>
    </row>
    <row r="47" spans="1:9" x14ac:dyDescent="0.35">
      <c r="A47" s="134"/>
      <c r="B47" s="90"/>
      <c r="C47" s="136"/>
      <c r="D47" s="136"/>
      <c r="E47" s="18"/>
      <c r="F47" s="137" t="str">
        <f>IFERROR(IF(E47="A",'0. Oppsett'!$C$23,IF(E47="B",'0. Oppsett'!$C$24,IF(E47="C",'0. Oppsett'!$C$25,""))),"")</f>
        <v/>
      </c>
      <c r="G47" s="138"/>
      <c r="H47" s="139"/>
      <c r="I47" s="139" t="str">
        <f>IF(OR(E47="",H47="",NOT(AND(ISNUMBER(F47),ISNUMBER(H47)))),"",H47*F47*(1+'0. Oppsett'!$C$11))</f>
        <v/>
      </c>
    </row>
    <row r="48" spans="1:9" x14ac:dyDescent="0.35">
      <c r="A48" s="134"/>
      <c r="B48" s="90"/>
      <c r="C48" s="136"/>
      <c r="D48" s="136"/>
      <c r="E48" s="18"/>
      <c r="F48" s="137" t="str">
        <f>IFERROR(IF(E48="A",'0. Oppsett'!$C$23,IF(E48="B",'0. Oppsett'!$C$24,IF(E48="C",'0. Oppsett'!$C$25,""))),"")</f>
        <v/>
      </c>
      <c r="G48" s="138"/>
      <c r="H48" s="139"/>
      <c r="I48" s="139" t="str">
        <f>IF(OR(E48="",H48="",NOT(AND(ISNUMBER(F48),ISNUMBER(H48)))),"",H48*F48*(1+'0. Oppsett'!$C$11))</f>
        <v/>
      </c>
    </row>
    <row r="49" spans="1:9" x14ac:dyDescent="0.35">
      <c r="A49" s="134"/>
      <c r="B49" s="90"/>
      <c r="C49" s="136"/>
      <c r="D49" s="136"/>
      <c r="E49" s="18"/>
      <c r="F49" s="137" t="str">
        <f>IFERROR(IF(E49="A",'0. Oppsett'!$C$23,IF(E49="B",'0. Oppsett'!$C$24,IF(E49="C",'0. Oppsett'!$C$25,""))),"")</f>
        <v/>
      </c>
      <c r="G49" s="138"/>
      <c r="H49" s="139"/>
      <c r="I49" s="139" t="str">
        <f>IF(OR(E49="",H49="",NOT(AND(ISNUMBER(F49),ISNUMBER(H49)))),"",H49*F49*(1+'0. Oppsett'!$C$11))</f>
        <v/>
      </c>
    </row>
    <row r="50" spans="1:9" x14ac:dyDescent="0.35">
      <c r="A50" s="134"/>
      <c r="B50" s="90"/>
      <c r="C50" s="136"/>
      <c r="D50" s="136"/>
      <c r="E50" s="18"/>
      <c r="F50" s="137" t="str">
        <f>IFERROR(IF(E50="A",'0. Oppsett'!$C$23,IF(E50="B",'0. Oppsett'!$C$24,IF(E50="C",'0. Oppsett'!$C$25,""))),"")</f>
        <v/>
      </c>
      <c r="G50" s="138"/>
      <c r="H50" s="139"/>
      <c r="I50" s="139" t="str">
        <f>IF(OR(E50="",H50="",NOT(AND(ISNUMBER(F50),ISNUMBER(H50)))),"",H50*F50*(1+'0. Oppsett'!$C$11))</f>
        <v/>
      </c>
    </row>
    <row r="51" spans="1:9" x14ac:dyDescent="0.35">
      <c r="A51" s="134"/>
      <c r="B51" s="90"/>
      <c r="C51" s="136"/>
      <c r="D51" s="136"/>
      <c r="E51" s="18"/>
      <c r="F51" s="137" t="str">
        <f>IFERROR(IF(E51="A",'0. Oppsett'!$C$23,IF(E51="B",'0. Oppsett'!$C$24,IF(E51="C",'0. Oppsett'!$C$25,""))),"")</f>
        <v/>
      </c>
      <c r="G51" s="138"/>
      <c r="H51" s="139"/>
      <c r="I51" s="139" t="str">
        <f>IF(OR(E51="",H51="",NOT(AND(ISNUMBER(F51),ISNUMBER(H51)))),"",H51*F51*(1+'0. Oppsett'!$C$11))</f>
        <v/>
      </c>
    </row>
    <row r="52" spans="1:9" x14ac:dyDescent="0.35">
      <c r="A52" s="134"/>
      <c r="B52" s="90"/>
      <c r="C52" s="136"/>
      <c r="D52" s="136"/>
      <c r="E52" s="18"/>
      <c r="F52" s="137" t="str">
        <f>IFERROR(IF(E52="A",'0. Oppsett'!$C$23,IF(E52="B",'0. Oppsett'!$C$24,IF(E52="C",'0. Oppsett'!$C$25,""))),"")</f>
        <v/>
      </c>
      <c r="G52" s="138"/>
      <c r="H52" s="139"/>
      <c r="I52" s="139" t="str">
        <f>IF(OR(E52="",H52="",NOT(AND(ISNUMBER(F52),ISNUMBER(H52)))),"",H52*F52*(1+'0. Oppsett'!$C$11))</f>
        <v/>
      </c>
    </row>
    <row r="53" spans="1:9" x14ac:dyDescent="0.35">
      <c r="A53" s="134"/>
      <c r="B53" s="90"/>
      <c r="C53" s="136"/>
      <c r="D53" s="136"/>
      <c r="E53" s="18"/>
      <c r="F53" s="137" t="str">
        <f>IFERROR(IF(E53="A",'0. Oppsett'!$C$23,IF(E53="B",'0. Oppsett'!$C$24,IF(E53="C",'0. Oppsett'!$C$25,""))),"")</f>
        <v/>
      </c>
      <c r="G53" s="138"/>
      <c r="H53" s="139"/>
      <c r="I53" s="139" t="str">
        <f>IF(OR(E53="",H53="",NOT(AND(ISNUMBER(F53),ISNUMBER(H53)))),"",H53*F53*(1+'0. Oppsett'!$C$11))</f>
        <v/>
      </c>
    </row>
    <row r="54" spans="1:9" x14ac:dyDescent="0.35">
      <c r="A54" s="134"/>
      <c r="B54" s="90"/>
      <c r="C54" s="136"/>
      <c r="D54" s="136"/>
      <c r="E54" s="18"/>
      <c r="F54" s="137" t="str">
        <f>IFERROR(IF(E54="A",'0. Oppsett'!$C$23,IF(E54="B",'0. Oppsett'!$C$24,IF(E54="C",'0. Oppsett'!$C$25,""))),"")</f>
        <v/>
      </c>
      <c r="G54" s="138"/>
      <c r="H54" s="139"/>
      <c r="I54" s="139" t="str">
        <f>IF(OR(E54="",H54="",NOT(AND(ISNUMBER(F54),ISNUMBER(H54)))),"",H54*F54*(1+'0. Oppsett'!$C$11))</f>
        <v/>
      </c>
    </row>
    <row r="55" spans="1:9" x14ac:dyDescent="0.35">
      <c r="A55" s="134"/>
      <c r="B55" s="90"/>
      <c r="C55" s="136"/>
      <c r="D55" s="136"/>
      <c r="E55" s="18"/>
      <c r="F55" s="137" t="str">
        <f>IFERROR(IF(E55="A",'0. Oppsett'!$C$23,IF(E55="B",'0. Oppsett'!$C$24,IF(E55="C",'0. Oppsett'!$C$25,""))),"")</f>
        <v/>
      </c>
      <c r="G55" s="138"/>
      <c r="H55" s="139"/>
      <c r="I55" s="139" t="str">
        <f>IF(OR(E55="",H55="",NOT(AND(ISNUMBER(F55),ISNUMBER(H55)))),"",H55*F55*(1+'0. Oppsett'!$C$11))</f>
        <v/>
      </c>
    </row>
    <row r="56" spans="1:9" x14ac:dyDescent="0.35">
      <c r="A56" s="134"/>
      <c r="B56" s="90"/>
      <c r="C56" s="136"/>
      <c r="D56" s="136"/>
      <c r="E56" s="18"/>
      <c r="F56" s="137" t="str">
        <f>IFERROR(IF(E56="A",'0. Oppsett'!$C$23,IF(E56="B",'0. Oppsett'!$C$24,IF(E56="C",'0. Oppsett'!$C$25,""))),"")</f>
        <v/>
      </c>
      <c r="G56" s="138"/>
      <c r="H56" s="139"/>
      <c r="I56" s="139" t="str">
        <f>IF(OR(E56="",H56="",NOT(AND(ISNUMBER(F56),ISNUMBER(H56)))),"",H56*F56*(1+'0. Oppsett'!$C$11))</f>
        <v/>
      </c>
    </row>
    <row r="57" spans="1:9" x14ac:dyDescent="0.35">
      <c r="A57" s="134"/>
      <c r="B57" s="90"/>
      <c r="C57" s="136"/>
      <c r="D57" s="136"/>
      <c r="E57" s="18"/>
      <c r="F57" s="137" t="str">
        <f>IFERROR(IF(E57="A",'0. Oppsett'!$C$23,IF(E57="B",'0. Oppsett'!$C$24,IF(E57="C",'0. Oppsett'!$C$25,""))),"")</f>
        <v/>
      </c>
      <c r="G57" s="138"/>
      <c r="H57" s="139"/>
      <c r="I57" s="139" t="str">
        <f>IF(OR(E57="",H57="",NOT(AND(ISNUMBER(F57),ISNUMBER(H57)))),"",H57*F57*(1+'0. Oppsett'!$C$11))</f>
        <v/>
      </c>
    </row>
    <row r="58" spans="1:9" x14ac:dyDescent="0.35">
      <c r="A58" s="134"/>
      <c r="B58" s="90"/>
      <c r="C58" s="136"/>
      <c r="D58" s="136"/>
      <c r="E58" s="18"/>
      <c r="F58" s="137" t="str">
        <f>IFERROR(IF(E58="A",'0. Oppsett'!$C$23,IF(E58="B",'0. Oppsett'!$C$24,IF(E58="C",'0. Oppsett'!$C$25,""))),"")</f>
        <v/>
      </c>
      <c r="G58" s="138"/>
      <c r="H58" s="139"/>
      <c r="I58" s="139" t="str">
        <f>IF(OR(E58="",H58="",NOT(AND(ISNUMBER(F58),ISNUMBER(H58)))),"",H58*F58*(1+'0. Oppsett'!$C$11))</f>
        <v/>
      </c>
    </row>
    <row r="59" spans="1:9" x14ac:dyDescent="0.35">
      <c r="A59" s="134"/>
      <c r="B59" s="90"/>
      <c r="C59" s="136"/>
      <c r="D59" s="136"/>
      <c r="E59" s="18"/>
      <c r="F59" s="137" t="str">
        <f>IFERROR(IF(E59="A",'0. Oppsett'!$C$23,IF(E59="B",'0. Oppsett'!$C$24,IF(E59="C",'0. Oppsett'!$C$25,""))),"")</f>
        <v/>
      </c>
      <c r="G59" s="138"/>
      <c r="H59" s="139"/>
      <c r="I59" s="139" t="str">
        <f>IF(OR(E59="",H59="",NOT(AND(ISNUMBER(F59),ISNUMBER(H59)))),"",H59*F59*(1+'0. Oppsett'!$C$11))</f>
        <v/>
      </c>
    </row>
    <row r="60" spans="1:9" x14ac:dyDescent="0.35">
      <c r="A60" s="134"/>
      <c r="B60" s="90"/>
      <c r="C60" s="136"/>
      <c r="D60" s="136"/>
      <c r="E60" s="18"/>
      <c r="F60" s="137" t="str">
        <f>IFERROR(IF(E60="A",'0. Oppsett'!$C$23,IF(E60="B",'0. Oppsett'!$C$24,IF(E60="C",'0. Oppsett'!$C$25,""))),"")</f>
        <v/>
      </c>
      <c r="G60" s="138"/>
      <c r="H60" s="139"/>
      <c r="I60" s="139" t="str">
        <f>IF(OR(E60="",H60="",NOT(AND(ISNUMBER(F60),ISNUMBER(H60)))),"",H60*F60*(1+'0. Oppsett'!$C$11))</f>
        <v/>
      </c>
    </row>
    <row r="61" spans="1:9" x14ac:dyDescent="0.35">
      <c r="A61" s="134"/>
      <c r="B61" s="90"/>
      <c r="C61" s="136"/>
      <c r="D61" s="136"/>
      <c r="E61" s="18"/>
      <c r="F61" s="137" t="str">
        <f>IFERROR(IF(E61="A",'0. Oppsett'!$C$23,IF(E61="B",'0. Oppsett'!$C$24,IF(E61="C",'0. Oppsett'!$C$25,""))),"")</f>
        <v/>
      </c>
      <c r="G61" s="138"/>
      <c r="H61" s="139"/>
      <c r="I61" s="139" t="str">
        <f>IF(OR(E61="",H61="",NOT(AND(ISNUMBER(F61),ISNUMBER(H61)))),"",H61*F61*(1+'0. Oppsett'!$C$11))</f>
        <v/>
      </c>
    </row>
    <row r="62" spans="1:9" x14ac:dyDescent="0.35">
      <c r="A62" s="134"/>
      <c r="B62" s="90"/>
      <c r="C62" s="136"/>
      <c r="D62" s="136"/>
      <c r="E62" s="18"/>
      <c r="F62" s="137" t="str">
        <f>IFERROR(IF(E62="A",'0. Oppsett'!$C$23,IF(E62="B",'0. Oppsett'!$C$24,IF(E62="C",'0. Oppsett'!$C$25,""))),"")</f>
        <v/>
      </c>
      <c r="G62" s="138"/>
      <c r="H62" s="139"/>
      <c r="I62" s="139" t="str">
        <f>IF(OR(E62="",H62="",NOT(AND(ISNUMBER(F62),ISNUMBER(H62)))),"",H62*F62*(1+'0. Oppsett'!$C$11))</f>
        <v/>
      </c>
    </row>
    <row r="63" spans="1:9" x14ac:dyDescent="0.35">
      <c r="A63" s="134"/>
      <c r="B63" s="90"/>
      <c r="C63" s="136"/>
      <c r="D63" s="136"/>
      <c r="E63" s="18"/>
      <c r="F63" s="137" t="str">
        <f>IFERROR(IF(E63="A",'0. Oppsett'!$C$23,IF(E63="B",'0. Oppsett'!$C$24,IF(E63="C",'0. Oppsett'!$C$25,""))),"")</f>
        <v/>
      </c>
      <c r="G63" s="138"/>
      <c r="H63" s="139"/>
      <c r="I63" s="139" t="str">
        <f>IF(OR(E63="",H63="",NOT(AND(ISNUMBER(F63),ISNUMBER(H63)))),"",H63*F63*(1+'0. Oppsett'!$C$11))</f>
        <v/>
      </c>
    </row>
    <row r="64" spans="1:9" x14ac:dyDescent="0.35">
      <c r="A64" s="134"/>
      <c r="B64" s="90"/>
      <c r="C64" s="136"/>
      <c r="D64" s="136"/>
      <c r="E64" s="18"/>
      <c r="F64" s="137" t="str">
        <f>IFERROR(IF(E64="A",'0. Oppsett'!$C$23,IF(E64="B",'0. Oppsett'!$C$24,IF(E64="C",'0. Oppsett'!$C$25,""))),"")</f>
        <v/>
      </c>
      <c r="G64" s="138"/>
      <c r="H64" s="139"/>
      <c r="I64" s="139" t="str">
        <f>IF(OR(E64="",H64="",NOT(AND(ISNUMBER(F64),ISNUMBER(H64)))),"",H64*F64*(1+'0. Oppsett'!$C$11))</f>
        <v/>
      </c>
    </row>
    <row r="65" spans="1:9" x14ac:dyDescent="0.35">
      <c r="A65" s="134"/>
      <c r="B65" s="90"/>
      <c r="C65" s="136"/>
      <c r="D65" s="136"/>
      <c r="E65" s="18"/>
      <c r="F65" s="137" t="str">
        <f>IFERROR(IF(E65="A",'0. Oppsett'!$C$23,IF(E65="B",'0. Oppsett'!$C$24,IF(E65="C",'0. Oppsett'!$C$25,""))),"")</f>
        <v/>
      </c>
      <c r="G65" s="138"/>
      <c r="H65" s="139"/>
      <c r="I65" s="139" t="str">
        <f>IF(OR(E65="",H65="",NOT(AND(ISNUMBER(F65),ISNUMBER(H65)))),"",H65*F65*(1+'0. Oppsett'!$C$11))</f>
        <v/>
      </c>
    </row>
    <row r="66" spans="1:9" x14ac:dyDescent="0.35">
      <c r="A66" s="134"/>
      <c r="B66" s="90"/>
      <c r="C66" s="136"/>
      <c r="D66" s="136"/>
      <c r="E66" s="18"/>
      <c r="F66" s="137" t="str">
        <f>IFERROR(IF(E66="A",'0. Oppsett'!$C$23,IF(E66="B",'0. Oppsett'!$C$24,IF(E66="C",'0. Oppsett'!$C$25,""))),"")</f>
        <v/>
      </c>
      <c r="G66" s="138"/>
      <c r="H66" s="139"/>
      <c r="I66" s="139" t="str">
        <f>IF(OR(E66="",H66="",NOT(AND(ISNUMBER(F66),ISNUMBER(H66)))),"",H66*F66*(1+'0. Oppsett'!$C$11))</f>
        <v/>
      </c>
    </row>
    <row r="67" spans="1:9" x14ac:dyDescent="0.35">
      <c r="A67" s="134"/>
      <c r="B67" s="90"/>
      <c r="C67" s="136"/>
      <c r="D67" s="136"/>
      <c r="E67" s="18"/>
      <c r="F67" s="137" t="str">
        <f>IFERROR(IF(E67="A",'0. Oppsett'!$C$23,IF(E67="B",'0. Oppsett'!$C$24,IF(E67="C",'0. Oppsett'!$C$25,""))),"")</f>
        <v/>
      </c>
      <c r="G67" s="138"/>
      <c r="H67" s="139"/>
      <c r="I67" s="139" t="str">
        <f>IF(OR(E67="",H67="",NOT(AND(ISNUMBER(F67),ISNUMBER(H67)))),"",H67*F67*(1+'0. Oppsett'!$C$11))</f>
        <v/>
      </c>
    </row>
    <row r="68" spans="1:9" x14ac:dyDescent="0.35">
      <c r="A68" s="134"/>
      <c r="B68" s="90"/>
      <c r="C68" s="136"/>
      <c r="D68" s="136"/>
      <c r="E68" s="18"/>
      <c r="F68" s="137" t="str">
        <f>IFERROR(IF(E68="A",'0. Oppsett'!$C$23,IF(E68="B",'0. Oppsett'!$C$24,IF(E68="C",'0. Oppsett'!$C$25,""))),"")</f>
        <v/>
      </c>
      <c r="G68" s="138"/>
      <c r="H68" s="139"/>
      <c r="I68" s="139" t="str">
        <f>IF(OR(E68="",H68="",NOT(AND(ISNUMBER(F68),ISNUMBER(H68)))),"",H68*F68*(1+'0. Oppsett'!$C$11))</f>
        <v/>
      </c>
    </row>
    <row r="69" spans="1:9" x14ac:dyDescent="0.35">
      <c r="A69" s="134"/>
      <c r="B69" s="90"/>
      <c r="C69" s="136"/>
      <c r="D69" s="136"/>
      <c r="E69" s="18"/>
      <c r="F69" s="137" t="str">
        <f>IFERROR(IF(E69="A",'0. Oppsett'!$C$23,IF(E69="B",'0. Oppsett'!$C$24,IF(E69="C",'0. Oppsett'!$C$25,""))),"")</f>
        <v/>
      </c>
      <c r="G69" s="138"/>
      <c r="H69" s="139"/>
      <c r="I69" s="139" t="str">
        <f>IF(OR(E69="",H69="",NOT(AND(ISNUMBER(F69),ISNUMBER(H69)))),"",H69*F69*(1+'0. Oppsett'!$C$11))</f>
        <v/>
      </c>
    </row>
    <row r="70" spans="1:9" x14ac:dyDescent="0.35">
      <c r="A70" s="134"/>
      <c r="B70" s="90"/>
      <c r="C70" s="136"/>
      <c r="D70" s="136"/>
      <c r="E70" s="18"/>
      <c r="F70" s="137" t="str">
        <f>IFERROR(IF(E70="A",'0. Oppsett'!$C$23,IF(E70="B",'0. Oppsett'!$C$24,IF(E70="C",'0. Oppsett'!$C$25,""))),"")</f>
        <v/>
      </c>
      <c r="G70" s="138"/>
      <c r="H70" s="139"/>
      <c r="I70" s="139" t="str">
        <f>IF(OR(E70="",H70="",NOT(AND(ISNUMBER(F70),ISNUMBER(H70)))),"",H70*F70*(1+'0. Oppsett'!$C$11))</f>
        <v/>
      </c>
    </row>
    <row r="71" spans="1:9" x14ac:dyDescent="0.35">
      <c r="A71" s="134"/>
      <c r="B71" s="90"/>
      <c r="C71" s="136"/>
      <c r="D71" s="136"/>
      <c r="E71" s="18"/>
      <c r="F71" s="137" t="str">
        <f>IFERROR(IF(E71="A",'0. Oppsett'!$C$23,IF(E71="B",'0. Oppsett'!$C$24,IF(E71="C",'0. Oppsett'!$C$25,""))),"")</f>
        <v/>
      </c>
      <c r="G71" s="138"/>
      <c r="H71" s="139"/>
      <c r="I71" s="139" t="str">
        <f>IF(OR(E71="",H71="",NOT(AND(ISNUMBER(F71),ISNUMBER(H71)))),"",H71*F71*(1+'0. Oppsett'!$C$11))</f>
        <v/>
      </c>
    </row>
    <row r="72" spans="1:9" x14ac:dyDescent="0.35">
      <c r="A72" s="134"/>
      <c r="B72" s="90"/>
      <c r="C72" s="136"/>
      <c r="D72" s="136"/>
      <c r="E72" s="18"/>
      <c r="F72" s="137" t="str">
        <f>IFERROR(IF(E72="A",'0. Oppsett'!$C$23,IF(E72="B",'0. Oppsett'!$C$24,IF(E72="C",'0. Oppsett'!$C$25,""))),"")</f>
        <v/>
      </c>
      <c r="G72" s="138"/>
      <c r="H72" s="139"/>
      <c r="I72" s="139" t="str">
        <f>IF(OR(E72="",H72="",NOT(AND(ISNUMBER(F72),ISNUMBER(H72)))),"",H72*F72*(1+'0. Oppsett'!$C$11))</f>
        <v/>
      </c>
    </row>
    <row r="73" spans="1:9" x14ac:dyDescent="0.35">
      <c r="A73" s="134"/>
      <c r="B73" s="90"/>
      <c r="C73" s="136"/>
      <c r="D73" s="136"/>
      <c r="E73" s="18"/>
      <c r="F73" s="137" t="str">
        <f>IFERROR(IF(E73="A",'0. Oppsett'!$C$23,IF(E73="B",'0. Oppsett'!$C$24,IF(E73="C",'0. Oppsett'!$C$25,""))),"")</f>
        <v/>
      </c>
      <c r="G73" s="138"/>
      <c r="H73" s="139"/>
      <c r="I73" s="139" t="str">
        <f>IF(OR(E73="",H73="",NOT(AND(ISNUMBER(F73),ISNUMBER(H73)))),"",H73*F73*(1+'0. Oppsett'!$C$11))</f>
        <v/>
      </c>
    </row>
    <row r="74" spans="1:9" x14ac:dyDescent="0.35">
      <c r="A74" s="134"/>
      <c r="B74" s="90"/>
      <c r="C74" s="136"/>
      <c r="D74" s="136"/>
      <c r="E74" s="18"/>
      <c r="F74" s="137" t="str">
        <f>IFERROR(IF(E74="A",'0. Oppsett'!$C$23,IF(E74="B",'0. Oppsett'!$C$24,IF(E74="C",'0. Oppsett'!$C$25,""))),"")</f>
        <v/>
      </c>
      <c r="G74" s="138"/>
      <c r="H74" s="139"/>
      <c r="I74" s="139" t="str">
        <f>IF(OR(E74="",H74="",NOT(AND(ISNUMBER(F74),ISNUMBER(H74)))),"",H74*F74*(1+'0. Oppsett'!$C$11))</f>
        <v/>
      </c>
    </row>
    <row r="75" spans="1:9" x14ac:dyDescent="0.35">
      <c r="A75" s="134"/>
      <c r="B75" s="90"/>
      <c r="C75" s="136"/>
      <c r="D75" s="136"/>
      <c r="E75" s="18"/>
      <c r="F75" s="137" t="str">
        <f>IFERROR(IF(E75="A",'0. Oppsett'!$C$23,IF(E75="B",'0. Oppsett'!$C$24,IF(E75="C",'0. Oppsett'!$C$25,""))),"")</f>
        <v/>
      </c>
      <c r="G75" s="138"/>
      <c r="H75" s="139"/>
      <c r="I75" s="139" t="str">
        <f>IF(OR(E75="",H75="",NOT(AND(ISNUMBER(F75),ISNUMBER(H75)))),"",H75*F75*(1+'0. Oppsett'!$C$11))</f>
        <v/>
      </c>
    </row>
    <row r="76" spans="1:9" x14ac:dyDescent="0.35">
      <c r="A76" s="134"/>
      <c r="B76" s="90"/>
      <c r="C76" s="136"/>
      <c r="D76" s="136"/>
      <c r="E76" s="18"/>
      <c r="F76" s="137" t="str">
        <f>IFERROR(IF(E76="A",'0. Oppsett'!$C$23,IF(E76="B",'0. Oppsett'!$C$24,IF(E76="C",'0. Oppsett'!$C$25,""))),"")</f>
        <v/>
      </c>
      <c r="G76" s="138"/>
      <c r="H76" s="139"/>
      <c r="I76" s="139" t="str">
        <f>IF(OR(E76="",H76="",NOT(AND(ISNUMBER(F76),ISNUMBER(H76)))),"",H76*F76*(1+'0. Oppsett'!$C$11))</f>
        <v/>
      </c>
    </row>
    <row r="77" spans="1:9" x14ac:dyDescent="0.35">
      <c r="A77" s="134"/>
      <c r="B77" s="90"/>
      <c r="C77" s="136"/>
      <c r="D77" s="136"/>
      <c r="E77" s="18"/>
      <c r="F77" s="137" t="str">
        <f>IFERROR(IF(E77="A",'0. Oppsett'!$C$23,IF(E77="B",'0. Oppsett'!$C$24,IF(E77="C",'0. Oppsett'!$C$25,""))),"")</f>
        <v/>
      </c>
      <c r="G77" s="138"/>
      <c r="H77" s="139"/>
      <c r="I77" s="139" t="str">
        <f>IF(OR(E77="",H77="",NOT(AND(ISNUMBER(F77),ISNUMBER(H77)))),"",H77*F77*(1+'0. Oppsett'!$C$11))</f>
        <v/>
      </c>
    </row>
    <row r="78" spans="1:9" x14ac:dyDescent="0.35">
      <c r="A78" s="134"/>
      <c r="B78" s="90"/>
      <c r="C78" s="136"/>
      <c r="D78" s="136"/>
      <c r="E78" s="18"/>
      <c r="F78" s="137" t="str">
        <f>IFERROR(IF(E78="A",'0. Oppsett'!$C$23,IF(E78="B",'0. Oppsett'!$C$24,IF(E78="C",'0. Oppsett'!$C$25,""))),"")</f>
        <v/>
      </c>
      <c r="G78" s="138"/>
      <c r="H78" s="139"/>
      <c r="I78" s="139" t="str">
        <f>IF(OR(E78="",H78="",NOT(AND(ISNUMBER(F78),ISNUMBER(H78)))),"",H78*F78*(1+'0. Oppsett'!$C$11))</f>
        <v/>
      </c>
    </row>
    <row r="79" spans="1:9" x14ac:dyDescent="0.35">
      <c r="A79" s="134"/>
      <c r="B79" s="90"/>
      <c r="C79" s="136"/>
      <c r="D79" s="136"/>
      <c r="E79" s="18"/>
      <c r="F79" s="137" t="str">
        <f>IFERROR(IF(E79="A",'0. Oppsett'!$C$23,IF(E79="B",'0. Oppsett'!$C$24,IF(E79="C",'0. Oppsett'!$C$25,""))),"")</f>
        <v/>
      </c>
      <c r="G79" s="138"/>
      <c r="H79" s="139"/>
      <c r="I79" s="139" t="str">
        <f>IF(OR(E79="",H79="",NOT(AND(ISNUMBER(F79),ISNUMBER(H79)))),"",H79*F79*(1+'0. Oppsett'!$C$11))</f>
        <v/>
      </c>
    </row>
    <row r="80" spans="1:9" x14ac:dyDescent="0.35">
      <c r="A80" s="134"/>
      <c r="B80" s="90"/>
      <c r="C80" s="136"/>
      <c r="D80" s="136"/>
      <c r="E80" s="18"/>
      <c r="F80" s="137" t="str">
        <f>IFERROR(IF(E80="A",'0. Oppsett'!$C$23,IF(E80="B",'0. Oppsett'!$C$24,IF(E80="C",'0. Oppsett'!$C$25,""))),"")</f>
        <v/>
      </c>
      <c r="G80" s="138"/>
      <c r="H80" s="139"/>
      <c r="I80" s="139" t="str">
        <f>IF(OR(E80="",H80="",NOT(AND(ISNUMBER(F80),ISNUMBER(H80)))),"",H80*F80*(1+'0. Oppsett'!$C$11))</f>
        <v/>
      </c>
    </row>
    <row r="81" spans="1:9" x14ac:dyDescent="0.35">
      <c r="A81" s="134"/>
      <c r="B81" s="90"/>
      <c r="C81" s="136"/>
      <c r="D81" s="136"/>
      <c r="E81" s="18"/>
      <c r="F81" s="137" t="str">
        <f>IFERROR(IF(E81="A",'0. Oppsett'!$C$23,IF(E81="B",'0. Oppsett'!$C$24,IF(E81="C",'0. Oppsett'!$C$25,""))),"")</f>
        <v/>
      </c>
      <c r="G81" s="138"/>
      <c r="H81" s="139"/>
      <c r="I81" s="139" t="str">
        <f>IF(OR(E81="",H81="",NOT(AND(ISNUMBER(F81),ISNUMBER(H81)))),"",H81*F81*(1+'0. Oppsett'!$C$11))</f>
        <v/>
      </c>
    </row>
    <row r="82" spans="1:9" x14ac:dyDescent="0.35">
      <c r="A82" s="134"/>
      <c r="B82" s="90"/>
      <c r="C82" s="136"/>
      <c r="D82" s="136"/>
      <c r="E82" s="18"/>
      <c r="F82" s="137" t="str">
        <f>IFERROR(IF(E82="A",'0. Oppsett'!$C$23,IF(E82="B",'0. Oppsett'!$C$24,IF(E82="C",'0. Oppsett'!$C$25,""))),"")</f>
        <v/>
      </c>
      <c r="G82" s="138"/>
      <c r="H82" s="139"/>
      <c r="I82" s="139" t="str">
        <f>IF(OR(E82="",H82="",NOT(AND(ISNUMBER(F82),ISNUMBER(H82)))),"",H82*F82*(1+'0. Oppsett'!$C$11))</f>
        <v/>
      </c>
    </row>
    <row r="83" spans="1:9" x14ac:dyDescent="0.35">
      <c r="A83" s="134"/>
      <c r="B83" s="90"/>
      <c r="C83" s="136"/>
      <c r="D83" s="136"/>
      <c r="E83" s="18"/>
      <c r="F83" s="137" t="str">
        <f>IFERROR(IF(E83="A",'0. Oppsett'!$C$23,IF(E83="B",'0. Oppsett'!$C$24,IF(E83="C",'0. Oppsett'!$C$25,""))),"")</f>
        <v/>
      </c>
      <c r="G83" s="138"/>
      <c r="H83" s="139"/>
      <c r="I83" s="139" t="str">
        <f>IF(OR(E83="",H83="",NOT(AND(ISNUMBER(F83),ISNUMBER(H83)))),"",H83*F83*(1+'0. Oppsett'!$C$11))</f>
        <v/>
      </c>
    </row>
    <row r="84" spans="1:9" x14ac:dyDescent="0.35">
      <c r="A84" s="134"/>
      <c r="B84" s="90"/>
      <c r="C84" s="136"/>
      <c r="D84" s="136"/>
      <c r="E84" s="18"/>
      <c r="F84" s="137" t="str">
        <f>IFERROR(IF(E84="A",'0. Oppsett'!$C$23,IF(E84="B",'0. Oppsett'!$C$24,IF(E84="C",'0. Oppsett'!$C$25,""))),"")</f>
        <v/>
      </c>
      <c r="G84" s="138"/>
      <c r="H84" s="139"/>
      <c r="I84" s="139" t="str">
        <f>IF(OR(E84="",H84="",NOT(AND(ISNUMBER(F84),ISNUMBER(H84)))),"",H84*F84*(1+'0. Oppsett'!$C$11))</f>
        <v/>
      </c>
    </row>
    <row r="85" spans="1:9" x14ac:dyDescent="0.35">
      <c r="A85" s="134"/>
      <c r="B85" s="90"/>
      <c r="C85" s="136"/>
      <c r="D85" s="136"/>
      <c r="E85" s="18"/>
      <c r="F85" s="137" t="str">
        <f>IFERROR(IF(E85="A",'0. Oppsett'!$C$23,IF(E85="B",'0. Oppsett'!$C$24,IF(E85="C",'0. Oppsett'!$C$25,""))),"")</f>
        <v/>
      </c>
      <c r="G85" s="138"/>
      <c r="H85" s="139"/>
      <c r="I85" s="139" t="str">
        <f>IF(OR(E85="",H85="",NOT(AND(ISNUMBER(F85),ISNUMBER(H85)))),"",H85*F85*(1+'0. Oppsett'!$C$11))</f>
        <v/>
      </c>
    </row>
    <row r="86" spans="1:9" x14ac:dyDescent="0.35">
      <c r="A86" s="134"/>
      <c r="B86" s="90"/>
      <c r="C86" s="136"/>
      <c r="D86" s="136"/>
      <c r="E86" s="18"/>
      <c r="F86" s="137" t="str">
        <f>IFERROR(IF(E86="A",'0. Oppsett'!$C$23,IF(E86="B",'0. Oppsett'!$C$24,IF(E86="C",'0. Oppsett'!$C$25,""))),"")</f>
        <v/>
      </c>
      <c r="G86" s="138"/>
      <c r="H86" s="139"/>
      <c r="I86" s="139" t="str">
        <f>IF(OR(E86="",H86="",NOT(AND(ISNUMBER(F86),ISNUMBER(H86)))),"",H86*F86*(1+'0. Oppsett'!$C$11))</f>
        <v/>
      </c>
    </row>
    <row r="87" spans="1:9" x14ac:dyDescent="0.35">
      <c r="A87" s="134"/>
      <c r="B87" s="90"/>
      <c r="C87" s="136"/>
      <c r="D87" s="136"/>
      <c r="E87" s="18"/>
      <c r="F87" s="137" t="str">
        <f>IFERROR(IF(E87="A",'0. Oppsett'!$C$23,IF(E87="B",'0. Oppsett'!$C$24,IF(E87="C",'0. Oppsett'!$C$25,""))),"")</f>
        <v/>
      </c>
      <c r="G87" s="138"/>
      <c r="H87" s="139"/>
      <c r="I87" s="139" t="str">
        <f>IF(OR(E87="",H87="",NOT(AND(ISNUMBER(F87),ISNUMBER(H87)))),"",H87*F87*(1+'0. Oppsett'!$C$11))</f>
        <v/>
      </c>
    </row>
    <row r="88" spans="1:9" x14ac:dyDescent="0.35">
      <c r="A88" s="134"/>
      <c r="B88" s="90"/>
      <c r="C88" s="136"/>
      <c r="D88" s="136"/>
      <c r="E88" s="18"/>
      <c r="F88" s="137" t="str">
        <f>IFERROR(IF(E88="A",'0. Oppsett'!$C$23,IF(E88="B",'0. Oppsett'!$C$24,IF(E88="C",'0. Oppsett'!$C$25,""))),"")</f>
        <v/>
      </c>
      <c r="G88" s="138"/>
      <c r="H88" s="139"/>
      <c r="I88" s="139" t="str">
        <f>IF(OR(E88="",H88="",NOT(AND(ISNUMBER(F88),ISNUMBER(H88)))),"",H88*F88*(1+'0. Oppsett'!$C$11))</f>
        <v/>
      </c>
    </row>
    <row r="89" spans="1:9" x14ac:dyDescent="0.35">
      <c r="A89" s="134"/>
      <c r="B89" s="90"/>
      <c r="C89" s="136"/>
      <c r="D89" s="136"/>
      <c r="E89" s="18"/>
      <c r="F89" s="137" t="str">
        <f>IFERROR(IF(E89="A",'0. Oppsett'!$C$23,IF(E89="B",'0. Oppsett'!$C$24,IF(E89="C",'0. Oppsett'!$C$25,""))),"")</f>
        <v/>
      </c>
      <c r="G89" s="138"/>
      <c r="H89" s="139"/>
      <c r="I89" s="139" t="str">
        <f>IF(OR(E89="",H89="",NOT(AND(ISNUMBER(F89),ISNUMBER(H89)))),"",H89*F89*(1+'0. Oppsett'!$C$11))</f>
        <v/>
      </c>
    </row>
    <row r="90" spans="1:9" x14ac:dyDescent="0.35">
      <c r="A90" s="134"/>
      <c r="B90" s="90"/>
      <c r="C90" s="136"/>
      <c r="D90" s="136"/>
      <c r="E90" s="18"/>
      <c r="F90" s="137" t="str">
        <f>IFERROR(IF(E90="A",'0. Oppsett'!$C$23,IF(E90="B",'0. Oppsett'!$C$24,IF(E90="C",'0. Oppsett'!$C$25,""))),"")</f>
        <v/>
      </c>
      <c r="G90" s="138"/>
      <c r="H90" s="139"/>
      <c r="I90" s="139" t="str">
        <f>IF(OR(E90="",H90="",NOT(AND(ISNUMBER(F90),ISNUMBER(H90)))),"",H90*F90*(1+'0. Oppsett'!$C$11))</f>
        <v/>
      </c>
    </row>
    <row r="91" spans="1:9" x14ac:dyDescent="0.35">
      <c r="A91" s="134"/>
      <c r="B91" s="90"/>
      <c r="C91" s="136"/>
      <c r="D91" s="136"/>
      <c r="E91" s="18"/>
      <c r="F91" s="137" t="str">
        <f>IFERROR(IF(E91="A",'0. Oppsett'!$C$23,IF(E91="B",'0. Oppsett'!$C$24,IF(E91="C",'0. Oppsett'!$C$25,""))),"")</f>
        <v/>
      </c>
      <c r="G91" s="138"/>
      <c r="H91" s="139"/>
      <c r="I91" s="139" t="str">
        <f>IF(OR(E91="",H91="",NOT(AND(ISNUMBER(F91),ISNUMBER(H91)))),"",H91*F91*(1+'0. Oppsett'!$C$11))</f>
        <v/>
      </c>
    </row>
    <row r="92" spans="1:9" x14ac:dyDescent="0.35">
      <c r="A92" s="134"/>
      <c r="B92" s="90"/>
      <c r="C92" s="136"/>
      <c r="D92" s="136"/>
      <c r="E92" s="18"/>
      <c r="F92" s="137" t="str">
        <f>IFERROR(IF(E92="A",'0. Oppsett'!$C$23,IF(E92="B",'0. Oppsett'!$C$24,IF(E92="C",'0. Oppsett'!$C$25,""))),"")</f>
        <v/>
      </c>
      <c r="G92" s="138"/>
      <c r="H92" s="139"/>
      <c r="I92" s="139" t="str">
        <f>IF(OR(E92="",H92="",NOT(AND(ISNUMBER(F92),ISNUMBER(H92)))),"",H92*F92*(1+'0. Oppsett'!$C$11))</f>
        <v/>
      </c>
    </row>
    <row r="93" spans="1:9" x14ac:dyDescent="0.35">
      <c r="A93" s="134"/>
      <c r="B93" s="90"/>
      <c r="C93" s="136"/>
      <c r="D93" s="136"/>
      <c r="E93" s="18"/>
      <c r="F93" s="137" t="str">
        <f>IFERROR(IF(E93="A",'0. Oppsett'!$C$23,IF(E93="B",'0. Oppsett'!$C$24,IF(E93="C",'0. Oppsett'!$C$25,""))),"")</f>
        <v/>
      </c>
      <c r="G93" s="138"/>
      <c r="H93" s="139"/>
      <c r="I93" s="139" t="str">
        <f>IF(OR(E93="",H93="",NOT(AND(ISNUMBER(F93),ISNUMBER(H93)))),"",H93*F93*(1+'0. Oppsett'!$C$11))</f>
        <v/>
      </c>
    </row>
    <row r="94" spans="1:9" x14ac:dyDescent="0.35">
      <c r="A94" s="134"/>
      <c r="B94" s="90"/>
      <c r="C94" s="136"/>
      <c r="D94" s="136"/>
      <c r="E94" s="18"/>
      <c r="F94" s="137" t="str">
        <f>IFERROR(IF(E94="A",'0. Oppsett'!$C$23,IF(E94="B",'0. Oppsett'!$C$24,IF(E94="C",'0. Oppsett'!$C$25,""))),"")</f>
        <v/>
      </c>
      <c r="G94" s="138"/>
      <c r="H94" s="139"/>
      <c r="I94" s="139" t="str">
        <f>IF(OR(E94="",H94="",NOT(AND(ISNUMBER(F94),ISNUMBER(H94)))),"",H94*F94*(1+'0. Oppsett'!$C$11))</f>
        <v/>
      </c>
    </row>
    <row r="95" spans="1:9" x14ac:dyDescent="0.35">
      <c r="A95" s="134"/>
      <c r="B95" s="90"/>
      <c r="C95" s="136"/>
      <c r="D95" s="136"/>
      <c r="E95" s="18"/>
      <c r="F95" s="137" t="str">
        <f>IFERROR(IF(E95="A",'0. Oppsett'!$C$23,IF(E95="B",'0. Oppsett'!$C$24,IF(E95="C",'0. Oppsett'!$C$25,""))),"")</f>
        <v/>
      </c>
      <c r="G95" s="138"/>
      <c r="H95" s="139"/>
      <c r="I95" s="139" t="str">
        <f>IF(OR(E95="",H95="",NOT(AND(ISNUMBER(F95),ISNUMBER(H95)))),"",H95*F95*(1+'0. Oppsett'!$C$11))</f>
        <v/>
      </c>
    </row>
    <row r="96" spans="1:9" x14ac:dyDescent="0.35">
      <c r="A96" s="134"/>
      <c r="B96" s="90"/>
      <c r="C96" s="136"/>
      <c r="D96" s="136"/>
      <c r="E96" s="18"/>
      <c r="F96" s="137" t="str">
        <f>IFERROR(IF(E96="A",'0. Oppsett'!$C$23,IF(E96="B",'0. Oppsett'!$C$24,IF(E96="C",'0. Oppsett'!$C$25,""))),"")</f>
        <v/>
      </c>
      <c r="G96" s="138"/>
      <c r="H96" s="139"/>
      <c r="I96" s="139" t="str">
        <f>IF(OR(E96="",H96="",NOT(AND(ISNUMBER(F96),ISNUMBER(H96)))),"",H96*F96*(1+'0. Oppsett'!$C$11))</f>
        <v/>
      </c>
    </row>
    <row r="97" spans="1:9" x14ac:dyDescent="0.35">
      <c r="A97" s="134"/>
      <c r="B97" s="90"/>
      <c r="C97" s="136"/>
      <c r="D97" s="136"/>
      <c r="E97" s="18"/>
      <c r="F97" s="137" t="str">
        <f>IFERROR(IF(E97="A",'0. Oppsett'!$C$23,IF(E97="B",'0. Oppsett'!$C$24,IF(E97="C",'0. Oppsett'!$C$25,""))),"")</f>
        <v/>
      </c>
      <c r="G97" s="138"/>
      <c r="H97" s="139"/>
      <c r="I97" s="139" t="str">
        <f>IF(OR(E97="",H97="",NOT(AND(ISNUMBER(F97),ISNUMBER(H97)))),"",H97*F97*(1+'0. Oppsett'!$C$11))</f>
        <v/>
      </c>
    </row>
    <row r="98" spans="1:9" x14ac:dyDescent="0.35">
      <c r="A98" s="134"/>
      <c r="B98" s="90"/>
      <c r="C98" s="136"/>
      <c r="D98" s="136"/>
      <c r="E98" s="18"/>
      <c r="F98" s="137" t="str">
        <f>IFERROR(IF(E98="A",'0. Oppsett'!$C$23,IF(E98="B",'0. Oppsett'!$C$24,IF(E98="C",'0. Oppsett'!$C$25,""))),"")</f>
        <v/>
      </c>
      <c r="G98" s="138"/>
      <c r="H98" s="139"/>
      <c r="I98" s="139" t="str">
        <f>IF(OR(E98="",H98="",NOT(AND(ISNUMBER(F98),ISNUMBER(H98)))),"",H98*F98*(1+'0. Oppsett'!$C$11))</f>
        <v/>
      </c>
    </row>
    <row r="99" spans="1:9" x14ac:dyDescent="0.35">
      <c r="A99" s="134"/>
      <c r="B99" s="90"/>
      <c r="C99" s="136"/>
      <c r="D99" s="136"/>
      <c r="E99" s="18"/>
      <c r="F99" s="137" t="str">
        <f>IFERROR(IF(E99="A",'0. Oppsett'!$C$23,IF(E99="B",'0. Oppsett'!$C$24,IF(E99="C",'0. Oppsett'!$C$25,""))),"")</f>
        <v/>
      </c>
      <c r="G99" s="138"/>
      <c r="H99" s="139"/>
      <c r="I99" s="139" t="str">
        <f>IF(OR(E99="",H99="",NOT(AND(ISNUMBER(F99),ISNUMBER(H99)))),"",H99*F99*(1+'0. Oppsett'!$C$11))</f>
        <v/>
      </c>
    </row>
    <row r="100" spans="1:9" x14ac:dyDescent="0.35">
      <c r="A100" s="134"/>
      <c r="B100" s="90"/>
      <c r="C100" s="136"/>
      <c r="D100" s="136"/>
      <c r="E100" s="18"/>
      <c r="F100" s="137" t="str">
        <f>IFERROR(IF(E100="A",'0. Oppsett'!$C$23,IF(E100="B",'0. Oppsett'!$C$24,IF(E100="C",'0. Oppsett'!$C$25,""))),"")</f>
        <v/>
      </c>
      <c r="G100" s="138"/>
      <c r="H100" s="139"/>
      <c r="I100" s="139" t="str">
        <f>IF(OR(E100="",H100="",NOT(AND(ISNUMBER(F100),ISNUMBER(H100)))),"",H100*F100*(1+'0. Oppsett'!$C$11))</f>
        <v/>
      </c>
    </row>
    <row r="101" spans="1:9" x14ac:dyDescent="0.35">
      <c r="A101" s="134"/>
      <c r="B101" s="90"/>
      <c r="C101" s="136"/>
      <c r="D101" s="136"/>
      <c r="E101" s="18"/>
      <c r="F101" s="137" t="str">
        <f>IFERROR(IF(E101="A",'0. Oppsett'!$C$23,IF(E101="B",'0. Oppsett'!$C$24,IF(E101="C",'0. Oppsett'!$C$25,""))),"")</f>
        <v/>
      </c>
      <c r="G101" s="138"/>
      <c r="H101" s="139"/>
      <c r="I101" s="139" t="str">
        <f>IF(OR(E101="",H101="",NOT(AND(ISNUMBER(F101),ISNUMBER(H101)))),"",H101*F101*(1+'0. Oppsett'!$C$11))</f>
        <v/>
      </c>
    </row>
    <row r="102" spans="1:9" x14ac:dyDescent="0.35">
      <c r="A102" s="134"/>
      <c r="B102" s="90"/>
      <c r="C102" s="136"/>
      <c r="D102" s="136"/>
      <c r="E102" s="18"/>
      <c r="F102" s="137" t="str">
        <f>IFERROR(IF(E102="A",'0. Oppsett'!$C$23,IF(E102="B",'0. Oppsett'!$C$24,IF(E102="C",'0. Oppsett'!$C$25,""))),"")</f>
        <v/>
      </c>
      <c r="G102" s="138"/>
      <c r="H102" s="139"/>
      <c r="I102" s="139" t="str">
        <f>IF(OR(E102="",H102="",NOT(AND(ISNUMBER(F102),ISNUMBER(H102)))),"",H102*F102*(1+'0. Oppsett'!$C$11))</f>
        <v/>
      </c>
    </row>
    <row r="103" spans="1:9" x14ac:dyDescent="0.35">
      <c r="A103" s="134"/>
      <c r="B103" s="90"/>
      <c r="C103" s="136"/>
      <c r="D103" s="136"/>
      <c r="E103" s="18"/>
      <c r="F103" s="137" t="str">
        <f>IFERROR(IF(E103="A",'0. Oppsett'!$C$23,IF(E103="B",'0. Oppsett'!$C$24,IF(E103="C",'0. Oppsett'!$C$25,""))),"")</f>
        <v/>
      </c>
      <c r="G103" s="138"/>
      <c r="H103" s="139"/>
      <c r="I103" s="139" t="str">
        <f>IF(OR(E103="",H103="",NOT(AND(ISNUMBER(F103),ISNUMBER(H103)))),"",H103*F103*(1+'0. Oppsett'!$C$11))</f>
        <v/>
      </c>
    </row>
    <row r="104" spans="1:9" x14ac:dyDescent="0.35">
      <c r="A104" s="134"/>
      <c r="B104" s="90"/>
      <c r="C104" s="136"/>
      <c r="D104" s="136"/>
      <c r="E104" s="18"/>
      <c r="F104" s="137" t="str">
        <f>IFERROR(IF(E104="A",'0. Oppsett'!$C$23,IF(E104="B",'0. Oppsett'!$C$24,IF(E104="C",'0. Oppsett'!$C$25,""))),"")</f>
        <v/>
      </c>
      <c r="G104" s="138"/>
      <c r="H104" s="139"/>
      <c r="I104" s="139" t="str">
        <f>IF(OR(E104="",H104="",NOT(AND(ISNUMBER(F104),ISNUMBER(H104)))),"",H104*F104*(1+'0. Oppsett'!$C$11))</f>
        <v/>
      </c>
    </row>
    <row r="105" spans="1:9" x14ac:dyDescent="0.35">
      <c r="A105" s="134"/>
      <c r="B105" s="90"/>
      <c r="C105" s="136"/>
      <c r="D105" s="136"/>
      <c r="E105" s="18"/>
      <c r="F105" s="137" t="str">
        <f>IFERROR(IF(E105="A",'0. Oppsett'!$C$23,IF(E105="B",'0. Oppsett'!$C$24,IF(E105="C",'0. Oppsett'!$C$25,""))),"")</f>
        <v/>
      </c>
      <c r="G105" s="138"/>
      <c r="H105" s="139"/>
      <c r="I105" s="139" t="str">
        <f>IF(OR(E105="",H105="",NOT(AND(ISNUMBER(F105),ISNUMBER(H105)))),"",H105*F105*(1+'0. Oppsett'!$C$11))</f>
        <v/>
      </c>
    </row>
    <row r="106" spans="1:9" x14ac:dyDescent="0.35">
      <c r="A106" s="134"/>
      <c r="B106" s="90"/>
      <c r="C106" s="136"/>
      <c r="D106" s="136"/>
      <c r="E106" s="18"/>
      <c r="F106" s="137" t="str">
        <f>IFERROR(IF(E106="A",'0. Oppsett'!$C$23,IF(E106="B",'0. Oppsett'!$C$24,IF(E106="C",'0. Oppsett'!$C$25,""))),"")</f>
        <v/>
      </c>
      <c r="G106" s="138"/>
      <c r="H106" s="139"/>
      <c r="I106" s="139" t="str">
        <f>IF(OR(E106="",H106="",NOT(AND(ISNUMBER(F106),ISNUMBER(H106)))),"",H106*F106*(1+'0. Oppsett'!$C$11))</f>
        <v/>
      </c>
    </row>
    <row r="107" spans="1:9" x14ac:dyDescent="0.35">
      <c r="A107" s="134"/>
      <c r="B107" s="90"/>
      <c r="C107" s="136"/>
      <c r="D107" s="136"/>
      <c r="E107" s="18"/>
      <c r="F107" s="137" t="str">
        <f>IFERROR(IF(E107="A",'0. Oppsett'!$C$23,IF(E107="B",'0. Oppsett'!$C$24,IF(E107="C",'0. Oppsett'!$C$25,""))),"")</f>
        <v/>
      </c>
      <c r="G107" s="138"/>
      <c r="H107" s="139"/>
      <c r="I107" s="139" t="str">
        <f>IF(OR(E107="",H107="",NOT(AND(ISNUMBER(F107),ISNUMBER(H107)))),"",H107*F107*(1+'0. Oppsett'!$C$11))</f>
        <v/>
      </c>
    </row>
    <row r="108" spans="1:9" x14ac:dyDescent="0.35">
      <c r="A108" s="134"/>
      <c r="B108" s="90"/>
      <c r="C108" s="136"/>
      <c r="D108" s="136"/>
      <c r="E108" s="18"/>
      <c r="F108" s="137" t="str">
        <f>IFERROR(IF(E108="A",'0. Oppsett'!$C$23,IF(E108="B",'0. Oppsett'!$C$24,IF(E108="C",'0. Oppsett'!$C$25,""))),"")</f>
        <v/>
      </c>
      <c r="G108" s="138"/>
      <c r="H108" s="139"/>
      <c r="I108" s="139" t="str">
        <f>IF(OR(E108="",H108="",NOT(AND(ISNUMBER(F108),ISNUMBER(H108)))),"",H108*F108*(1+'0. Oppsett'!$C$11))</f>
        <v/>
      </c>
    </row>
    <row r="109" spans="1:9" x14ac:dyDescent="0.35">
      <c r="A109" s="134"/>
      <c r="B109" s="90"/>
      <c r="C109" s="136"/>
      <c r="D109" s="136"/>
      <c r="E109" s="18"/>
      <c r="F109" s="137" t="str">
        <f>IFERROR(IF(E109="A",'0. Oppsett'!$C$23,IF(E109="B",'0. Oppsett'!$C$24,IF(E109="C",'0. Oppsett'!$C$25,""))),"")</f>
        <v/>
      </c>
      <c r="G109" s="138"/>
      <c r="H109" s="139"/>
      <c r="I109" s="139" t="str">
        <f>IF(OR(E109="",H109="",NOT(AND(ISNUMBER(F109),ISNUMBER(H109)))),"",H109*F109*(1+'0. Oppsett'!$C$11))</f>
        <v/>
      </c>
    </row>
    <row r="110" spans="1:9" x14ac:dyDescent="0.35">
      <c r="A110" s="134"/>
      <c r="B110" s="90"/>
      <c r="C110" s="136"/>
      <c r="D110" s="136"/>
      <c r="E110" s="18"/>
      <c r="F110" s="137" t="str">
        <f>IFERROR(IF(E110="A",'0. Oppsett'!$C$23,IF(E110="B",'0. Oppsett'!$C$24,IF(E110="C",'0. Oppsett'!$C$25,""))),"")</f>
        <v/>
      </c>
      <c r="G110" s="138"/>
      <c r="H110" s="139"/>
      <c r="I110" s="139" t="str">
        <f>IF(OR(E110="",H110="",NOT(AND(ISNUMBER(F110),ISNUMBER(H110)))),"",H110*F110*(1+'0. Oppsett'!$C$11))</f>
        <v/>
      </c>
    </row>
    <row r="111" spans="1:9" x14ac:dyDescent="0.35">
      <c r="A111" s="134"/>
      <c r="B111" s="90"/>
      <c r="C111" s="136"/>
      <c r="D111" s="136"/>
      <c r="E111" s="18"/>
      <c r="F111" s="137" t="str">
        <f>IFERROR(IF(E111="A",'0. Oppsett'!$C$23,IF(E111="B",'0. Oppsett'!$C$24,IF(E111="C",'0. Oppsett'!$C$25,""))),"")</f>
        <v/>
      </c>
      <c r="G111" s="138"/>
      <c r="H111" s="139"/>
      <c r="I111" s="139" t="str">
        <f>IF(OR(E111="",H111="",NOT(AND(ISNUMBER(F111),ISNUMBER(H111)))),"",H111*F111*(1+'0. Oppsett'!$C$11))</f>
        <v/>
      </c>
    </row>
    <row r="112" spans="1:9" x14ac:dyDescent="0.35">
      <c r="A112" s="134"/>
      <c r="B112" s="90"/>
      <c r="C112" s="136"/>
      <c r="D112" s="136"/>
      <c r="E112" s="18"/>
      <c r="F112" s="137" t="str">
        <f>IFERROR(IF(E112="A",'0. Oppsett'!$C$23,IF(E112="B",'0. Oppsett'!$C$24,IF(E112="C",'0. Oppsett'!$C$25,""))),"")</f>
        <v/>
      </c>
      <c r="G112" s="138"/>
      <c r="H112" s="139"/>
      <c r="I112" s="139" t="str">
        <f>IF(OR(E112="",H112="",NOT(AND(ISNUMBER(F112),ISNUMBER(H112)))),"",H112*F112*(1+'0. Oppsett'!$C$11))</f>
        <v/>
      </c>
    </row>
    <row r="113" spans="1:9" x14ac:dyDescent="0.35">
      <c r="A113" s="134"/>
      <c r="B113" s="90"/>
      <c r="C113" s="136"/>
      <c r="D113" s="136"/>
      <c r="E113" s="18"/>
      <c r="F113" s="137" t="str">
        <f>IFERROR(IF(E113="A",'0. Oppsett'!$C$23,IF(E113="B",'0. Oppsett'!$C$24,IF(E113="C",'0. Oppsett'!$C$25,""))),"")</f>
        <v/>
      </c>
      <c r="G113" s="138"/>
      <c r="H113" s="139"/>
      <c r="I113" s="139" t="str">
        <f>IF(OR(E113="",H113="",NOT(AND(ISNUMBER(F113),ISNUMBER(H113)))),"",H113*F113*(1+'0. Oppsett'!$C$11))</f>
        <v/>
      </c>
    </row>
    <row r="114" spans="1:9" x14ac:dyDescent="0.35">
      <c r="A114" s="134"/>
      <c r="B114" s="90"/>
      <c r="C114" s="136"/>
      <c r="D114" s="136"/>
      <c r="E114" s="18"/>
      <c r="F114" s="137" t="str">
        <f>IFERROR(IF(E114="A",'0. Oppsett'!$C$23,IF(E114="B",'0. Oppsett'!$C$24,IF(E114="C",'0. Oppsett'!$C$25,""))),"")</f>
        <v/>
      </c>
      <c r="G114" s="138"/>
      <c r="H114" s="139"/>
      <c r="I114" s="139" t="str">
        <f>IF(OR(E114="",H114="",NOT(AND(ISNUMBER(F114),ISNUMBER(H114)))),"",H114*F114*(1+'0. Oppsett'!$C$11))</f>
        <v/>
      </c>
    </row>
    <row r="115" spans="1:9" x14ac:dyDescent="0.35">
      <c r="A115" s="134"/>
      <c r="B115" s="90"/>
      <c r="C115" s="136"/>
      <c r="D115" s="136"/>
      <c r="E115" s="18"/>
      <c r="F115" s="137" t="str">
        <f>IFERROR(IF(E115="A",'0. Oppsett'!$C$23,IF(E115="B",'0. Oppsett'!$C$24,IF(E115="C",'0. Oppsett'!$C$25,""))),"")</f>
        <v/>
      </c>
      <c r="G115" s="138"/>
      <c r="H115" s="139"/>
      <c r="I115" s="139" t="str">
        <f>IF(OR(E115="",H115="",NOT(AND(ISNUMBER(F115),ISNUMBER(H115)))),"",H115*F115*(1+'0. Oppsett'!$C$11))</f>
        <v/>
      </c>
    </row>
    <row r="116" spans="1:9" x14ac:dyDescent="0.35">
      <c r="A116" s="134"/>
      <c r="B116" s="90"/>
      <c r="C116" s="136"/>
      <c r="D116" s="136"/>
      <c r="E116" s="18"/>
      <c r="F116" s="137" t="str">
        <f>IFERROR(IF(E116="A",'0. Oppsett'!$C$23,IF(E116="B",'0. Oppsett'!$C$24,IF(E116="C",'0. Oppsett'!$C$25,""))),"")</f>
        <v/>
      </c>
      <c r="G116" s="138"/>
      <c r="H116" s="139"/>
      <c r="I116" s="139" t="str">
        <f>IF(OR(E116="",H116="",NOT(AND(ISNUMBER(F116),ISNUMBER(H116)))),"",H116*F116*(1+'0. Oppsett'!$C$11))</f>
        <v/>
      </c>
    </row>
    <row r="117" spans="1:9" x14ac:dyDescent="0.35">
      <c r="A117" s="134"/>
      <c r="B117" s="90"/>
      <c r="C117" s="136"/>
      <c r="D117" s="136"/>
      <c r="E117" s="18"/>
      <c r="F117" s="137" t="str">
        <f>IFERROR(IF(E117="A",'0. Oppsett'!$C$23,IF(E117="B",'0. Oppsett'!$C$24,IF(E117="C",'0. Oppsett'!$C$25,""))),"")</f>
        <v/>
      </c>
      <c r="G117" s="138"/>
      <c r="H117" s="139"/>
      <c r="I117" s="139" t="str">
        <f>IF(OR(E117="",H117="",NOT(AND(ISNUMBER(F117),ISNUMBER(H117)))),"",H117*F117*(1+'0. Oppsett'!$C$11))</f>
        <v/>
      </c>
    </row>
    <row r="118" spans="1:9" x14ac:dyDescent="0.35">
      <c r="A118" s="134"/>
      <c r="B118" s="90"/>
      <c r="C118" s="136"/>
      <c r="D118" s="136"/>
      <c r="E118" s="18"/>
      <c r="F118" s="137" t="str">
        <f>IFERROR(IF(E118="A",'0. Oppsett'!$C$23,IF(E118="B",'0. Oppsett'!$C$24,IF(E118="C",'0. Oppsett'!$C$25,""))),"")</f>
        <v/>
      </c>
      <c r="G118" s="138"/>
      <c r="H118" s="139"/>
      <c r="I118" s="139" t="str">
        <f>IF(OR(E118="",H118="",NOT(AND(ISNUMBER(F118),ISNUMBER(H118)))),"",H118*F118*(1+'0. Oppsett'!$C$11))</f>
        <v/>
      </c>
    </row>
    <row r="119" spans="1:9" x14ac:dyDescent="0.35">
      <c r="A119" s="134"/>
      <c r="B119" s="90"/>
      <c r="C119" s="136"/>
      <c r="D119" s="136"/>
      <c r="E119" s="18"/>
      <c r="F119" s="137" t="str">
        <f>IFERROR(IF(E119="A",'0. Oppsett'!$C$23,IF(E119="B",'0. Oppsett'!$C$24,IF(E119="C",'0. Oppsett'!$C$25,""))),"")</f>
        <v/>
      </c>
      <c r="G119" s="138"/>
      <c r="H119" s="139"/>
      <c r="I119" s="139" t="str">
        <f>IF(OR(E119="",H119="",NOT(AND(ISNUMBER(F119),ISNUMBER(H119)))),"",H119*F119*(1+'0. Oppsett'!$C$11))</f>
        <v/>
      </c>
    </row>
    <row r="120" spans="1:9" x14ac:dyDescent="0.35">
      <c r="A120" s="134"/>
      <c r="B120" s="90"/>
      <c r="C120" s="136"/>
      <c r="D120" s="136"/>
      <c r="E120" s="18"/>
      <c r="F120" s="137" t="str">
        <f>IFERROR(IF(E120="A",'0. Oppsett'!$C$23,IF(E120="B",'0. Oppsett'!$C$24,IF(E120="C",'0. Oppsett'!$C$25,""))),"")</f>
        <v/>
      </c>
      <c r="G120" s="138"/>
      <c r="H120" s="139"/>
      <c r="I120" s="139" t="str">
        <f>IF(OR(E120="",H120="",NOT(AND(ISNUMBER(F120),ISNUMBER(H120)))),"",H120*F120*(1+'0. Oppsett'!$C$11))</f>
        <v/>
      </c>
    </row>
    <row r="121" spans="1:9" x14ac:dyDescent="0.35">
      <c r="A121" s="134"/>
      <c r="B121" s="90"/>
      <c r="C121" s="136"/>
      <c r="D121" s="136"/>
      <c r="E121" s="18"/>
      <c r="F121" s="137" t="str">
        <f>IFERROR(IF(E121="A",'0. Oppsett'!$C$23,IF(E121="B",'0. Oppsett'!$C$24,IF(E121="C",'0. Oppsett'!$C$25,""))),"")</f>
        <v/>
      </c>
      <c r="G121" s="138"/>
      <c r="H121" s="139"/>
      <c r="I121" s="139" t="str">
        <f>IF(OR(E121="",H121="",NOT(AND(ISNUMBER(F121),ISNUMBER(H121)))),"",H121*F121*(1+'0. Oppsett'!$C$11))</f>
        <v/>
      </c>
    </row>
    <row r="122" spans="1:9" x14ac:dyDescent="0.35">
      <c r="A122" s="134"/>
      <c r="B122" s="90"/>
      <c r="C122" s="136"/>
      <c r="D122" s="136"/>
      <c r="E122" s="18"/>
      <c r="F122" s="137" t="str">
        <f>IFERROR(IF(E122="A",'0. Oppsett'!$C$23,IF(E122="B",'0. Oppsett'!$C$24,IF(E122="C",'0. Oppsett'!$C$25,""))),"")</f>
        <v/>
      </c>
      <c r="G122" s="138"/>
      <c r="H122" s="139"/>
      <c r="I122" s="139" t="str">
        <f>IF(OR(E122="",H122="",NOT(AND(ISNUMBER(F122),ISNUMBER(H122)))),"",H122*F122*(1+'0. Oppsett'!$C$11))</f>
        <v/>
      </c>
    </row>
    <row r="123" spans="1:9" x14ac:dyDescent="0.35">
      <c r="A123" s="134"/>
      <c r="B123" s="90"/>
      <c r="C123" s="136"/>
      <c r="D123" s="136"/>
      <c r="E123" s="18"/>
      <c r="F123" s="137" t="str">
        <f>IFERROR(IF(E123="A",'0. Oppsett'!$C$23,IF(E123="B",'0. Oppsett'!$C$24,IF(E123="C",'0. Oppsett'!$C$25,""))),"")</f>
        <v/>
      </c>
      <c r="G123" s="138"/>
      <c r="H123" s="139"/>
      <c r="I123" s="139" t="str">
        <f>IF(OR(E123="",H123="",NOT(AND(ISNUMBER(F123),ISNUMBER(H123)))),"",H123*F123*(1+'0. Oppsett'!$C$11))</f>
        <v/>
      </c>
    </row>
    <row r="124" spans="1:9" x14ac:dyDescent="0.35">
      <c r="A124" s="134"/>
      <c r="B124" s="90"/>
      <c r="C124" s="136"/>
      <c r="D124" s="136"/>
      <c r="E124" s="18"/>
      <c r="F124" s="137" t="str">
        <f>IFERROR(IF(E124="A",'0. Oppsett'!$C$23,IF(E124="B",'0. Oppsett'!$C$24,IF(E124="C",'0. Oppsett'!$C$25,""))),"")</f>
        <v/>
      </c>
      <c r="G124" s="138"/>
      <c r="H124" s="139"/>
      <c r="I124" s="139" t="str">
        <f>IF(OR(E124="",H124="",NOT(AND(ISNUMBER(F124),ISNUMBER(H124)))),"",H124*F124*(1+'0. Oppsett'!$C$11))</f>
        <v/>
      </c>
    </row>
    <row r="125" spans="1:9" x14ac:dyDescent="0.35">
      <c r="A125" s="134"/>
      <c r="B125" s="90"/>
      <c r="C125" s="136"/>
      <c r="D125" s="136"/>
      <c r="E125" s="18"/>
      <c r="F125" s="137" t="str">
        <f>IFERROR(IF(E125="A",'0. Oppsett'!$C$23,IF(E125="B",'0. Oppsett'!$C$24,IF(E125="C",'0. Oppsett'!$C$25,""))),"")</f>
        <v/>
      </c>
      <c r="G125" s="138"/>
      <c r="H125" s="139"/>
      <c r="I125" s="139" t="str">
        <f>IF(OR(E125="",H125="",NOT(AND(ISNUMBER(F125),ISNUMBER(H125)))),"",H125*F125*(1+'0. Oppsett'!$C$11))</f>
        <v/>
      </c>
    </row>
    <row r="126" spans="1:9" x14ac:dyDescent="0.35">
      <c r="A126" s="134"/>
      <c r="B126" s="90"/>
      <c r="C126" s="136"/>
      <c r="D126" s="136"/>
      <c r="E126" s="18"/>
      <c r="F126" s="137" t="str">
        <f>IFERROR(IF(E126="A",'0. Oppsett'!$C$23,IF(E126="B",'0. Oppsett'!$C$24,IF(E126="C",'0. Oppsett'!$C$25,""))),"")</f>
        <v/>
      </c>
      <c r="G126" s="138"/>
      <c r="H126" s="139"/>
      <c r="I126" s="139" t="str">
        <f>IF(OR(E126="",H126="",NOT(AND(ISNUMBER(F126),ISNUMBER(H126)))),"",H126*F126*(1+'0. Oppsett'!$C$11))</f>
        <v/>
      </c>
    </row>
    <row r="127" spans="1:9" x14ac:dyDescent="0.35">
      <c r="A127" s="134"/>
      <c r="B127" s="90"/>
      <c r="C127" s="136"/>
      <c r="D127" s="136"/>
      <c r="E127" s="18"/>
      <c r="F127" s="137" t="str">
        <f>IFERROR(IF(E127="A",'0. Oppsett'!$C$23,IF(E127="B",'0. Oppsett'!$C$24,IF(E127="C",'0. Oppsett'!$C$25,""))),"")</f>
        <v/>
      </c>
      <c r="G127" s="138"/>
      <c r="H127" s="139"/>
      <c r="I127" s="139" t="str">
        <f>IF(OR(E127="",H127="",NOT(AND(ISNUMBER(F127),ISNUMBER(H127)))),"",H127*F127*(1+'0. Oppsett'!$C$11))</f>
        <v/>
      </c>
    </row>
    <row r="128" spans="1:9" x14ac:dyDescent="0.35">
      <c r="A128" s="134"/>
      <c r="B128" s="90"/>
      <c r="C128" s="136"/>
      <c r="D128" s="136"/>
      <c r="E128" s="18"/>
      <c r="F128" s="137" t="str">
        <f>IFERROR(IF(E128="A",'0. Oppsett'!$C$23,IF(E128="B",'0. Oppsett'!$C$24,IF(E128="C",'0. Oppsett'!$C$25,""))),"")</f>
        <v/>
      </c>
      <c r="G128" s="138"/>
      <c r="H128" s="139"/>
      <c r="I128" s="139" t="str">
        <f>IF(OR(E128="",H128="",NOT(AND(ISNUMBER(F128),ISNUMBER(H128)))),"",H128*F128*(1+'0. Oppsett'!$C$11))</f>
        <v/>
      </c>
    </row>
    <row r="129" spans="1:9" x14ac:dyDescent="0.35">
      <c r="A129" s="134"/>
      <c r="B129" s="90"/>
      <c r="C129" s="136"/>
      <c r="D129" s="136"/>
      <c r="E129" s="18"/>
      <c r="F129" s="137" t="str">
        <f>IFERROR(IF(E129="A",'0. Oppsett'!$C$23,IF(E129="B",'0. Oppsett'!$C$24,IF(E129="C",'0. Oppsett'!$C$25,""))),"")</f>
        <v/>
      </c>
      <c r="G129" s="138"/>
      <c r="H129" s="139"/>
      <c r="I129" s="139" t="str">
        <f>IF(OR(E129="",H129="",NOT(AND(ISNUMBER(F129),ISNUMBER(H129)))),"",H129*F129*(1+'0. Oppsett'!$C$11))</f>
        <v/>
      </c>
    </row>
    <row r="130" spans="1:9" x14ac:dyDescent="0.35">
      <c r="A130" s="134"/>
      <c r="B130" s="90"/>
      <c r="C130" s="136"/>
      <c r="D130" s="136"/>
      <c r="E130" s="18"/>
      <c r="F130" s="137" t="str">
        <f>IFERROR(IF(E130="A",'0. Oppsett'!$C$23,IF(E130="B",'0. Oppsett'!$C$24,IF(E130="C",'0. Oppsett'!$C$25,""))),"")</f>
        <v/>
      </c>
      <c r="G130" s="138"/>
      <c r="H130" s="139"/>
      <c r="I130" s="139" t="str">
        <f>IF(OR(E130="",H130="",NOT(AND(ISNUMBER(F130),ISNUMBER(H130)))),"",H130*F130*(1+'0. Oppsett'!$C$11))</f>
        <v/>
      </c>
    </row>
    <row r="131" spans="1:9" x14ac:dyDescent="0.35">
      <c r="A131" s="134"/>
      <c r="B131" s="90"/>
      <c r="C131" s="136"/>
      <c r="D131" s="136"/>
      <c r="E131" s="18"/>
      <c r="F131" s="137" t="str">
        <f>IFERROR(IF(E131="A",'0. Oppsett'!$C$23,IF(E131="B",'0. Oppsett'!$C$24,IF(E131="C",'0. Oppsett'!$C$25,""))),"")</f>
        <v/>
      </c>
      <c r="G131" s="138"/>
      <c r="H131" s="139"/>
      <c r="I131" s="139" t="str">
        <f>IF(OR(E131="",H131="",NOT(AND(ISNUMBER(F131),ISNUMBER(H131)))),"",H131*F131*(1+'0. Oppsett'!$C$11))</f>
        <v/>
      </c>
    </row>
    <row r="132" spans="1:9" x14ac:dyDescent="0.35">
      <c r="A132" s="134"/>
      <c r="B132" s="90"/>
      <c r="C132" s="136"/>
      <c r="D132" s="136"/>
      <c r="E132" s="18"/>
      <c r="F132" s="137" t="str">
        <f>IFERROR(IF(E132="A",'0. Oppsett'!$C$23,IF(E132="B",'0. Oppsett'!$C$24,IF(E132="C",'0. Oppsett'!$C$25,""))),"")</f>
        <v/>
      </c>
      <c r="G132" s="138"/>
      <c r="H132" s="139"/>
      <c r="I132" s="139" t="str">
        <f>IF(OR(E132="",H132="",NOT(AND(ISNUMBER(F132),ISNUMBER(H132)))),"",H132*F132*(1+'0. Oppsett'!$C$11))</f>
        <v/>
      </c>
    </row>
    <row r="133" spans="1:9" x14ac:dyDescent="0.35">
      <c r="A133" s="134"/>
      <c r="B133" s="90"/>
      <c r="C133" s="136"/>
      <c r="D133" s="136"/>
      <c r="E133" s="18"/>
      <c r="F133" s="137" t="str">
        <f>IFERROR(IF(E133="A",'0. Oppsett'!$C$23,IF(E133="B",'0. Oppsett'!$C$24,IF(E133="C",'0. Oppsett'!$C$25,""))),"")</f>
        <v/>
      </c>
      <c r="G133" s="138"/>
      <c r="H133" s="139"/>
      <c r="I133" s="139" t="str">
        <f>IF(OR(E133="",H133="",NOT(AND(ISNUMBER(F133),ISNUMBER(H133)))),"",H133*F133*(1+'0. Oppsett'!$C$11))</f>
        <v/>
      </c>
    </row>
    <row r="134" spans="1:9" x14ac:dyDescent="0.35">
      <c r="A134" s="134"/>
      <c r="B134" s="90"/>
      <c r="C134" s="136"/>
      <c r="D134" s="136"/>
      <c r="E134" s="18"/>
      <c r="F134" s="137" t="str">
        <f>IFERROR(IF(E134="A",'0. Oppsett'!$C$23,IF(E134="B",'0. Oppsett'!$C$24,IF(E134="C",'0. Oppsett'!$C$25,""))),"")</f>
        <v/>
      </c>
      <c r="G134" s="138"/>
      <c r="H134" s="139"/>
      <c r="I134" s="139" t="str">
        <f>IF(OR(E134="",H134="",NOT(AND(ISNUMBER(F134),ISNUMBER(H134)))),"",H134*F134*(1+'0. Oppsett'!$C$11))</f>
        <v/>
      </c>
    </row>
    <row r="135" spans="1:9" x14ac:dyDescent="0.35">
      <c r="A135" s="134"/>
      <c r="B135" s="90"/>
      <c r="C135" s="136"/>
      <c r="D135" s="136"/>
      <c r="E135" s="18"/>
      <c r="F135" s="137" t="str">
        <f>IFERROR(IF(E135="A",'0. Oppsett'!$C$23,IF(E135="B",'0. Oppsett'!$C$24,IF(E135="C",'0. Oppsett'!$C$25,""))),"")</f>
        <v/>
      </c>
      <c r="G135" s="138"/>
      <c r="H135" s="139"/>
      <c r="I135" s="139" t="str">
        <f>IF(OR(E135="",H135="",NOT(AND(ISNUMBER(F135),ISNUMBER(H135)))),"",H135*F135*(1+'0. Oppsett'!$C$11))</f>
        <v/>
      </c>
    </row>
    <row r="136" spans="1:9" x14ac:dyDescent="0.35">
      <c r="A136" s="134"/>
      <c r="B136" s="90"/>
      <c r="C136" s="136"/>
      <c r="D136" s="136"/>
      <c r="E136" s="18"/>
      <c r="F136" s="137" t="str">
        <f>IFERROR(IF(E136="A",'0. Oppsett'!$C$23,IF(E136="B",'0. Oppsett'!$C$24,IF(E136="C",'0. Oppsett'!$C$25,""))),"")</f>
        <v/>
      </c>
      <c r="G136" s="138"/>
      <c r="H136" s="139"/>
      <c r="I136" s="139" t="str">
        <f>IF(OR(E136="",H136="",NOT(AND(ISNUMBER(F136),ISNUMBER(H136)))),"",H136*F136*(1+'0. Oppsett'!$C$11))</f>
        <v/>
      </c>
    </row>
    <row r="137" spans="1:9" x14ac:dyDescent="0.35">
      <c r="A137" s="134"/>
      <c r="B137" s="90"/>
      <c r="C137" s="136"/>
      <c r="D137" s="136"/>
      <c r="E137" s="18"/>
      <c r="F137" s="137" t="str">
        <f>IFERROR(IF(E137="A",'0. Oppsett'!$C$23,IF(E137="B",'0. Oppsett'!$C$24,IF(E137="C",'0. Oppsett'!$C$25,""))),"")</f>
        <v/>
      </c>
      <c r="G137" s="138"/>
      <c r="H137" s="139"/>
      <c r="I137" s="139" t="str">
        <f>IF(OR(E137="",H137="",NOT(AND(ISNUMBER(F137),ISNUMBER(H137)))),"",H137*F137*(1+'0. Oppsett'!$C$11))</f>
        <v/>
      </c>
    </row>
    <row r="138" spans="1:9" x14ac:dyDescent="0.35">
      <c r="A138" s="134"/>
      <c r="B138" s="90"/>
      <c r="C138" s="136"/>
      <c r="D138" s="136"/>
      <c r="E138" s="18"/>
      <c r="F138" s="137" t="str">
        <f>IFERROR(IF(E138="A",'0. Oppsett'!$C$23,IF(E138="B",'0. Oppsett'!$C$24,IF(E138="C",'0. Oppsett'!$C$25,""))),"")</f>
        <v/>
      </c>
      <c r="G138" s="138"/>
      <c r="H138" s="139"/>
      <c r="I138" s="139" t="str">
        <f>IF(OR(E138="",H138="",NOT(AND(ISNUMBER(F138),ISNUMBER(H138)))),"",H138*F138*(1+'0. Oppsett'!$C$11))</f>
        <v/>
      </c>
    </row>
    <row r="139" spans="1:9" x14ac:dyDescent="0.35">
      <c r="A139" s="134"/>
      <c r="B139" s="90"/>
      <c r="C139" s="136"/>
      <c r="D139" s="136"/>
      <c r="E139" s="18"/>
      <c r="F139" s="137" t="str">
        <f>IFERROR(IF(E139="A",'0. Oppsett'!$C$23,IF(E139="B",'0. Oppsett'!$C$24,IF(E139="C",'0. Oppsett'!$C$25,""))),"")</f>
        <v/>
      </c>
      <c r="G139" s="138"/>
      <c r="H139" s="139"/>
      <c r="I139" s="139" t="str">
        <f>IF(OR(E139="",H139="",NOT(AND(ISNUMBER(F139),ISNUMBER(H139)))),"",H139*F139*(1+'0. Oppsett'!$C$11))</f>
        <v/>
      </c>
    </row>
    <row r="140" spans="1:9" x14ac:dyDescent="0.35">
      <c r="A140" s="134"/>
      <c r="B140" s="90"/>
      <c r="C140" s="136"/>
      <c r="D140" s="136"/>
      <c r="E140" s="18"/>
      <c r="F140" s="137" t="str">
        <f>IFERROR(IF(E140="A",'0. Oppsett'!$C$23,IF(E140="B",'0. Oppsett'!$C$24,IF(E140="C",'0. Oppsett'!$C$25,""))),"")</f>
        <v/>
      </c>
      <c r="G140" s="138"/>
      <c r="H140" s="139"/>
      <c r="I140" s="139" t="str">
        <f>IF(OR(E140="",H140="",NOT(AND(ISNUMBER(F140),ISNUMBER(H140)))),"",H140*F140*(1+'0. Oppsett'!$C$11))</f>
        <v/>
      </c>
    </row>
    <row r="141" spans="1:9" x14ac:dyDescent="0.35">
      <c r="A141" s="134"/>
      <c r="B141" s="90"/>
      <c r="C141" s="136"/>
      <c r="D141" s="136"/>
      <c r="E141" s="18"/>
      <c r="F141" s="137" t="str">
        <f>IFERROR(IF(E141="A",'0. Oppsett'!$C$23,IF(E141="B",'0. Oppsett'!$C$24,IF(E141="C",'0. Oppsett'!$C$25,""))),"")</f>
        <v/>
      </c>
      <c r="G141" s="138"/>
      <c r="H141" s="139"/>
      <c r="I141" s="139" t="str">
        <f>IF(OR(E141="",H141="",NOT(AND(ISNUMBER(F141),ISNUMBER(H141)))),"",H141*F141*(1+'0. Oppsett'!$C$11))</f>
        <v/>
      </c>
    </row>
    <row r="142" spans="1:9" x14ac:dyDescent="0.35">
      <c r="A142" s="134"/>
      <c r="B142" s="90"/>
      <c r="C142" s="136"/>
      <c r="D142" s="136"/>
      <c r="E142" s="18"/>
      <c r="F142" s="137" t="str">
        <f>IFERROR(IF(E142="A",'0. Oppsett'!$C$23,IF(E142="B",'0. Oppsett'!$C$24,IF(E142="C",'0. Oppsett'!$C$25,""))),"")</f>
        <v/>
      </c>
      <c r="G142" s="138"/>
      <c r="H142" s="139"/>
      <c r="I142" s="139" t="str">
        <f>IF(OR(E142="",H142="",NOT(AND(ISNUMBER(F142),ISNUMBER(H142)))),"",H142*F142*(1+'0. Oppsett'!$C$11))</f>
        <v/>
      </c>
    </row>
    <row r="143" spans="1:9" x14ac:dyDescent="0.35">
      <c r="A143" s="134"/>
      <c r="B143" s="90"/>
      <c r="C143" s="136"/>
      <c r="D143" s="136"/>
      <c r="E143" s="18"/>
      <c r="F143" s="137" t="str">
        <f>IFERROR(IF(E143="A",'0. Oppsett'!$C$23,IF(E143="B",'0. Oppsett'!$C$24,IF(E143="C",'0. Oppsett'!$C$25,""))),"")</f>
        <v/>
      </c>
      <c r="G143" s="138"/>
      <c r="H143" s="139"/>
      <c r="I143" s="139" t="str">
        <f>IF(OR(E143="",H143="",NOT(AND(ISNUMBER(F143),ISNUMBER(H143)))),"",H143*F143*(1+'0. Oppsett'!$C$11))</f>
        <v/>
      </c>
    </row>
    <row r="144" spans="1:9" x14ac:dyDescent="0.35">
      <c r="A144" s="134"/>
      <c r="B144" s="90"/>
      <c r="C144" s="136"/>
      <c r="D144" s="136"/>
      <c r="E144" s="18"/>
      <c r="F144" s="137" t="str">
        <f>IFERROR(IF(E144="A",'0. Oppsett'!$C$23,IF(E144="B",'0. Oppsett'!$C$24,IF(E144="C",'0. Oppsett'!$C$25,""))),"")</f>
        <v/>
      </c>
      <c r="G144" s="138"/>
      <c r="H144" s="139"/>
      <c r="I144" s="139" t="str">
        <f>IF(OR(E144="",H144="",NOT(AND(ISNUMBER(F144),ISNUMBER(H144)))),"",H144*F144*(1+'0. Oppsett'!$C$11))</f>
        <v/>
      </c>
    </row>
    <row r="145" spans="1:9" x14ac:dyDescent="0.35">
      <c r="A145" s="134"/>
      <c r="B145" s="90"/>
      <c r="C145" s="136"/>
      <c r="D145" s="136"/>
      <c r="E145" s="18"/>
      <c r="F145" s="137" t="str">
        <f>IFERROR(IF(E145="A",'0. Oppsett'!$C$23,IF(E145="B",'0. Oppsett'!$C$24,IF(E145="C",'0. Oppsett'!$C$25,""))),"")</f>
        <v/>
      </c>
      <c r="G145" s="138"/>
      <c r="H145" s="139"/>
      <c r="I145" s="139" t="str">
        <f>IF(OR(E145="",H145="",NOT(AND(ISNUMBER(F145),ISNUMBER(H145)))),"",H145*F145*(1+'0. Oppsett'!$C$11))</f>
        <v/>
      </c>
    </row>
    <row r="146" spans="1:9" x14ac:dyDescent="0.35">
      <c r="A146" s="134"/>
      <c r="B146" s="90"/>
      <c r="C146" s="136"/>
      <c r="D146" s="136"/>
      <c r="E146" s="18"/>
      <c r="F146" s="137" t="str">
        <f>IFERROR(IF(E146="A",'0. Oppsett'!$C$23,IF(E146="B",'0. Oppsett'!$C$24,IF(E146="C",'0. Oppsett'!$C$25,""))),"")</f>
        <v/>
      </c>
      <c r="G146" s="138"/>
      <c r="H146" s="139"/>
      <c r="I146" s="139" t="str">
        <f>IF(OR(E146="",H146="",NOT(AND(ISNUMBER(F146),ISNUMBER(H146)))),"",H146*F146*(1+'0. Oppsett'!$C$11))</f>
        <v/>
      </c>
    </row>
    <row r="147" spans="1:9" x14ac:dyDescent="0.35">
      <c r="A147" s="134"/>
      <c r="B147" s="90"/>
      <c r="C147" s="136"/>
      <c r="D147" s="136"/>
      <c r="E147" s="18"/>
      <c r="F147" s="137" t="str">
        <f>IFERROR(IF(E147="A",'0. Oppsett'!$C$23,IF(E147="B",'0. Oppsett'!$C$24,IF(E147="C",'0. Oppsett'!$C$25,""))),"")</f>
        <v/>
      </c>
      <c r="G147" s="138"/>
      <c r="H147" s="139"/>
      <c r="I147" s="139" t="str">
        <f>IF(OR(E147="",H147="",NOT(AND(ISNUMBER(F147),ISNUMBER(H147)))),"",H147*F147*(1+'0. Oppsett'!$C$11))</f>
        <v/>
      </c>
    </row>
    <row r="148" spans="1:9" x14ac:dyDescent="0.35">
      <c r="A148" s="134"/>
      <c r="B148" s="90"/>
      <c r="C148" s="136"/>
      <c r="D148" s="136"/>
      <c r="E148" s="18"/>
      <c r="F148" s="137" t="str">
        <f>IFERROR(IF(E148="A",'0. Oppsett'!$C$23,IF(E148="B",'0. Oppsett'!$C$24,IF(E148="C",'0. Oppsett'!$C$25,""))),"")</f>
        <v/>
      </c>
      <c r="G148" s="138"/>
      <c r="H148" s="139"/>
      <c r="I148" s="139" t="str">
        <f>IF(OR(E148="",H148="",NOT(AND(ISNUMBER(F148),ISNUMBER(H148)))),"",H148*F148*(1+'0. Oppsett'!$C$11))</f>
        <v/>
      </c>
    </row>
    <row r="149" spans="1:9" x14ac:dyDescent="0.35">
      <c r="A149" s="134"/>
      <c r="B149" s="90"/>
      <c r="C149" s="136"/>
      <c r="D149" s="136"/>
      <c r="E149" s="18"/>
      <c r="F149" s="137" t="str">
        <f>IFERROR(IF(E149="A",'0. Oppsett'!$C$23,IF(E149="B",'0. Oppsett'!$C$24,IF(E149="C",'0. Oppsett'!$C$25,""))),"")</f>
        <v/>
      </c>
      <c r="G149" s="138"/>
      <c r="H149" s="139"/>
      <c r="I149" s="139" t="str">
        <f>IF(OR(E149="",H149="",NOT(AND(ISNUMBER(F149),ISNUMBER(H149)))),"",H149*F149*(1+'0. Oppsett'!$C$11))</f>
        <v/>
      </c>
    </row>
    <row r="150" spans="1:9" x14ac:dyDescent="0.35">
      <c r="A150" s="134"/>
      <c r="B150" s="90"/>
      <c r="C150" s="136"/>
      <c r="D150" s="136"/>
      <c r="E150" s="18"/>
      <c r="F150" s="137" t="str">
        <f>IFERROR(IF(E150="A",'0. Oppsett'!$C$23,IF(E150="B",'0. Oppsett'!$C$24,IF(E150="C",'0. Oppsett'!$C$25,""))),"")</f>
        <v/>
      </c>
      <c r="G150" s="138"/>
      <c r="H150" s="139"/>
      <c r="I150" s="139" t="str">
        <f>IF(OR(E150="",H150="",NOT(AND(ISNUMBER(F150),ISNUMBER(H150)))),"",H150*F150*(1+'0. Oppsett'!$C$11))</f>
        <v/>
      </c>
    </row>
    <row r="151" spans="1:9" x14ac:dyDescent="0.35">
      <c r="A151" s="134"/>
      <c r="B151" s="90"/>
      <c r="C151" s="136"/>
      <c r="D151" s="136"/>
      <c r="E151" s="18"/>
      <c r="F151" s="137" t="str">
        <f>IFERROR(IF(E151="A",'0. Oppsett'!$C$23,IF(E151="B",'0. Oppsett'!$C$24,IF(E151="C",'0. Oppsett'!$C$25,""))),"")</f>
        <v/>
      </c>
      <c r="G151" s="138"/>
      <c r="H151" s="139"/>
      <c r="I151" s="139" t="str">
        <f>IF(OR(E151="",H151="",NOT(AND(ISNUMBER(F151),ISNUMBER(H151)))),"",H151*F151*(1+'0. Oppsett'!$C$11))</f>
        <v/>
      </c>
    </row>
    <row r="152" spans="1:9" x14ac:dyDescent="0.35">
      <c r="A152" s="134"/>
      <c r="B152" s="90"/>
      <c r="C152" s="136"/>
      <c r="D152" s="136"/>
      <c r="E152" s="18"/>
      <c r="F152" s="137" t="str">
        <f>IFERROR(IF(E152="A",'0. Oppsett'!$C$23,IF(E152="B",'0. Oppsett'!$C$24,IF(E152="C",'0. Oppsett'!$C$25,""))),"")</f>
        <v/>
      </c>
      <c r="G152" s="138"/>
      <c r="H152" s="139"/>
      <c r="I152" s="139" t="str">
        <f>IF(OR(E152="",H152="",NOT(AND(ISNUMBER(F152),ISNUMBER(H152)))),"",H152*F152*(1+'0. Oppsett'!$C$11))</f>
        <v/>
      </c>
    </row>
    <row r="153" spans="1:9" x14ac:dyDescent="0.35">
      <c r="A153" s="134"/>
      <c r="B153" s="90"/>
      <c r="C153" s="136"/>
      <c r="D153" s="136"/>
      <c r="E153" s="18"/>
      <c r="F153" s="137" t="str">
        <f>IFERROR(IF(E153="A",'0. Oppsett'!$C$23,IF(E153="B",'0. Oppsett'!$C$24,IF(E153="C",'0. Oppsett'!$C$25,""))),"")</f>
        <v/>
      </c>
      <c r="G153" s="138"/>
      <c r="H153" s="139"/>
      <c r="I153" s="139" t="str">
        <f>IF(OR(E153="",H153="",NOT(AND(ISNUMBER(F153),ISNUMBER(H153)))),"",H153*F153*(1+'0. Oppsett'!$C$11))</f>
        <v/>
      </c>
    </row>
    <row r="154" spans="1:9" x14ac:dyDescent="0.35">
      <c r="A154" s="134"/>
      <c r="B154" s="90"/>
      <c r="C154" s="136"/>
      <c r="D154" s="136"/>
      <c r="E154" s="18"/>
      <c r="F154" s="137" t="str">
        <f>IFERROR(IF(E154="A",'0. Oppsett'!$C$23,IF(E154="B",'0. Oppsett'!$C$24,IF(E154="C",'0. Oppsett'!$C$25,""))),"")</f>
        <v/>
      </c>
      <c r="G154" s="138"/>
      <c r="H154" s="139"/>
      <c r="I154" s="139" t="str">
        <f>IF(OR(E154="",H154="",NOT(AND(ISNUMBER(F154),ISNUMBER(H154)))),"",H154*F154*(1+'0. Oppsett'!$C$11))</f>
        <v/>
      </c>
    </row>
    <row r="155" spans="1:9" x14ac:dyDescent="0.35">
      <c r="A155" s="134"/>
      <c r="B155" s="90"/>
      <c r="C155" s="136"/>
      <c r="D155" s="136"/>
      <c r="E155" s="18"/>
      <c r="F155" s="137" t="str">
        <f>IFERROR(IF(E155="A",'0. Oppsett'!$C$23,IF(E155="B",'0. Oppsett'!$C$24,IF(E155="C",'0. Oppsett'!$C$25,""))),"")</f>
        <v/>
      </c>
      <c r="G155" s="138"/>
      <c r="H155" s="139"/>
      <c r="I155" s="139" t="str">
        <f>IF(OR(E155="",H155="",NOT(AND(ISNUMBER(F155),ISNUMBER(H155)))),"",H155*F155*(1+'0. Oppsett'!$C$11))</f>
        <v/>
      </c>
    </row>
    <row r="156" spans="1:9" x14ac:dyDescent="0.35">
      <c r="A156" s="134"/>
      <c r="B156" s="90"/>
      <c r="C156" s="136"/>
      <c r="D156" s="136"/>
      <c r="E156" s="18"/>
      <c r="F156" s="137" t="str">
        <f>IFERROR(IF(E156="A",'0. Oppsett'!$C$23,IF(E156="B",'0. Oppsett'!$C$24,IF(E156="C",'0. Oppsett'!$C$25,""))),"")</f>
        <v/>
      </c>
      <c r="G156" s="138"/>
      <c r="H156" s="139"/>
      <c r="I156" s="139" t="str">
        <f>IF(OR(E156="",H156="",NOT(AND(ISNUMBER(F156),ISNUMBER(H156)))),"",H156*F156*(1+'0. Oppsett'!$C$11))</f>
        <v/>
      </c>
    </row>
    <row r="157" spans="1:9" x14ac:dyDescent="0.35">
      <c r="A157" s="134"/>
      <c r="B157" s="90"/>
      <c r="C157" s="136"/>
      <c r="D157" s="136"/>
      <c r="E157" s="18"/>
      <c r="F157" s="137" t="str">
        <f>IFERROR(IF(E157="A",'0. Oppsett'!$C$23,IF(E157="B",'0. Oppsett'!$C$24,IF(E157="C",'0. Oppsett'!$C$25,""))),"")</f>
        <v/>
      </c>
      <c r="G157" s="138"/>
      <c r="H157" s="139"/>
      <c r="I157" s="139" t="str">
        <f>IF(OR(E157="",H157="",NOT(AND(ISNUMBER(F157),ISNUMBER(H157)))),"",H157*F157*(1+'0. Oppsett'!$C$11))</f>
        <v/>
      </c>
    </row>
    <row r="158" spans="1:9" x14ac:dyDescent="0.35">
      <c r="A158" s="134"/>
      <c r="B158" s="90"/>
      <c r="C158" s="136"/>
      <c r="D158" s="136"/>
      <c r="E158" s="18"/>
      <c r="F158" s="137" t="str">
        <f>IFERROR(IF(E158="A",'0. Oppsett'!$C$23,IF(E158="B",'0. Oppsett'!$C$24,IF(E158="C",'0. Oppsett'!$C$25,""))),"")</f>
        <v/>
      </c>
      <c r="G158" s="138"/>
      <c r="H158" s="139"/>
      <c r="I158" s="139" t="str">
        <f>IF(OR(E158="",H158="",NOT(AND(ISNUMBER(F158),ISNUMBER(H158)))),"",H158*F158*(1+'0. Oppsett'!$C$11))</f>
        <v/>
      </c>
    </row>
    <row r="159" spans="1:9" x14ac:dyDescent="0.35">
      <c r="A159" s="134"/>
      <c r="B159" s="90"/>
      <c r="C159" s="136"/>
      <c r="D159" s="136"/>
      <c r="E159" s="18"/>
      <c r="F159" s="137" t="str">
        <f>IFERROR(IF(E159="A",'0. Oppsett'!$C$23,IF(E159="B",'0. Oppsett'!$C$24,IF(E159="C",'0. Oppsett'!$C$25,""))),"")</f>
        <v/>
      </c>
      <c r="G159" s="138"/>
      <c r="H159" s="139"/>
      <c r="I159" s="139" t="str">
        <f>IF(OR(E159="",H159="",NOT(AND(ISNUMBER(F159),ISNUMBER(H159)))),"",H159*F159*(1+'0. Oppsett'!$C$11))</f>
        <v/>
      </c>
    </row>
    <row r="160" spans="1:9" x14ac:dyDescent="0.35">
      <c r="A160" s="134"/>
      <c r="B160" s="90"/>
      <c r="C160" s="136"/>
      <c r="D160" s="136"/>
      <c r="E160" s="18"/>
      <c r="F160" s="137" t="str">
        <f>IFERROR(IF(E160="A",'0. Oppsett'!$C$23,IF(E160="B",'0. Oppsett'!$C$24,IF(E160="C",'0. Oppsett'!$C$25,""))),"")</f>
        <v/>
      </c>
      <c r="G160" s="138"/>
      <c r="H160" s="139"/>
      <c r="I160" s="139" t="str">
        <f>IF(OR(E160="",H160="",NOT(AND(ISNUMBER(F160),ISNUMBER(H160)))),"",H160*F160*(1+'0. Oppsett'!$C$11))</f>
        <v/>
      </c>
    </row>
    <row r="161" spans="1:9" x14ac:dyDescent="0.35">
      <c r="A161" s="134"/>
      <c r="B161" s="90"/>
      <c r="C161" s="136"/>
      <c r="D161" s="136"/>
      <c r="E161" s="18"/>
      <c r="F161" s="137" t="str">
        <f>IFERROR(IF(E161="A",'0. Oppsett'!$C$23,IF(E161="B",'0. Oppsett'!$C$24,IF(E161="C",'0. Oppsett'!$C$25,""))),"")</f>
        <v/>
      </c>
      <c r="G161" s="138"/>
      <c r="H161" s="139"/>
      <c r="I161" s="139" t="str">
        <f>IF(OR(E161="",H161="",NOT(AND(ISNUMBER(F161),ISNUMBER(H161)))),"",H161*F161*(1+'0. Oppsett'!$C$11))</f>
        <v/>
      </c>
    </row>
    <row r="162" spans="1:9" x14ac:dyDescent="0.35">
      <c r="A162" s="134"/>
      <c r="B162" s="90"/>
      <c r="C162" s="136"/>
      <c r="D162" s="136"/>
      <c r="E162" s="18"/>
      <c r="F162" s="137" t="str">
        <f>IFERROR(IF(E162="A",'0. Oppsett'!$C$23,IF(E162="B",'0. Oppsett'!$C$24,IF(E162="C",'0. Oppsett'!$C$25,""))),"")</f>
        <v/>
      </c>
      <c r="G162" s="138"/>
      <c r="H162" s="139"/>
      <c r="I162" s="139" t="str">
        <f>IF(OR(E162="",H162="",NOT(AND(ISNUMBER(F162),ISNUMBER(H162)))),"",H162*F162*(1+'0. Oppsett'!$C$11))</f>
        <v/>
      </c>
    </row>
    <row r="163" spans="1:9" x14ac:dyDescent="0.35">
      <c r="A163" s="134"/>
      <c r="B163" s="90"/>
      <c r="C163" s="136"/>
      <c r="D163" s="136"/>
      <c r="E163" s="18"/>
      <c r="F163" s="137" t="str">
        <f>IFERROR(IF(E163="A",'0. Oppsett'!$C$23,IF(E163="B",'0. Oppsett'!$C$24,IF(E163="C",'0. Oppsett'!$C$25,""))),"")</f>
        <v/>
      </c>
      <c r="G163" s="138"/>
      <c r="H163" s="139"/>
      <c r="I163" s="139" t="str">
        <f>IF(OR(E163="",H163="",NOT(AND(ISNUMBER(F163),ISNUMBER(H163)))),"",H163*F163*(1+'0. Oppsett'!$C$11))</f>
        <v/>
      </c>
    </row>
    <row r="164" spans="1:9" x14ac:dyDescent="0.35">
      <c r="A164" s="134"/>
      <c r="B164" s="90"/>
      <c r="C164" s="136"/>
      <c r="D164" s="136"/>
      <c r="E164" s="18"/>
      <c r="F164" s="137" t="str">
        <f>IFERROR(IF(E164="A",'0. Oppsett'!$C$23,IF(E164="B",'0. Oppsett'!$C$24,IF(E164="C",'0. Oppsett'!$C$25,""))),"")</f>
        <v/>
      </c>
      <c r="G164" s="138"/>
      <c r="H164" s="139"/>
      <c r="I164" s="139" t="str">
        <f>IF(OR(E164="",H164="",NOT(AND(ISNUMBER(F164),ISNUMBER(H164)))),"",H164*F164*(1+'0. Oppsett'!$C$11))</f>
        <v/>
      </c>
    </row>
    <row r="165" spans="1:9" x14ac:dyDescent="0.35">
      <c r="A165" s="134"/>
      <c r="B165" s="90"/>
      <c r="C165" s="136"/>
      <c r="D165" s="136"/>
      <c r="E165" s="18"/>
      <c r="F165" s="137" t="str">
        <f>IFERROR(IF(E165="A",'0. Oppsett'!$C$23,IF(E165="B",'0. Oppsett'!$C$24,IF(E165="C",'0. Oppsett'!$C$25,""))),"")</f>
        <v/>
      </c>
      <c r="G165" s="138"/>
      <c r="H165" s="139"/>
      <c r="I165" s="139" t="str">
        <f>IF(OR(E165="",H165="",NOT(AND(ISNUMBER(F165),ISNUMBER(H165)))),"",H165*F165*(1+'0. Oppsett'!$C$11))</f>
        <v/>
      </c>
    </row>
    <row r="166" spans="1:9" x14ac:dyDescent="0.35">
      <c r="A166" s="134"/>
      <c r="B166" s="90"/>
      <c r="C166" s="136"/>
      <c r="D166" s="136"/>
      <c r="E166" s="18"/>
      <c r="F166" s="137" t="str">
        <f>IFERROR(IF(E166="A",'0. Oppsett'!$C$23,IF(E166="B",'0. Oppsett'!$C$24,IF(E166="C",'0. Oppsett'!$C$25,""))),"")</f>
        <v/>
      </c>
      <c r="G166" s="138"/>
      <c r="H166" s="139"/>
      <c r="I166" s="139" t="str">
        <f>IF(OR(E166="",H166="",NOT(AND(ISNUMBER(F166),ISNUMBER(H166)))),"",H166*F166*(1+'0. Oppsett'!$C$11))</f>
        <v/>
      </c>
    </row>
    <row r="167" spans="1:9" x14ac:dyDescent="0.35">
      <c r="A167" s="134"/>
      <c r="B167" s="90"/>
      <c r="C167" s="136"/>
      <c r="D167" s="136"/>
      <c r="E167" s="18"/>
      <c r="F167" s="137" t="str">
        <f>IFERROR(IF(E167="A",'0. Oppsett'!$C$23,IF(E167="B",'0. Oppsett'!$C$24,IF(E167="C",'0. Oppsett'!$C$25,""))),"")</f>
        <v/>
      </c>
      <c r="G167" s="138"/>
      <c r="H167" s="139"/>
      <c r="I167" s="139" t="str">
        <f>IF(OR(E167="",H167="",NOT(AND(ISNUMBER(F167),ISNUMBER(H167)))),"",H167*F167*(1+'0. Oppsett'!$C$11))</f>
        <v/>
      </c>
    </row>
    <row r="168" spans="1:9" x14ac:dyDescent="0.35">
      <c r="A168" s="134"/>
      <c r="B168" s="90"/>
      <c r="C168" s="136"/>
      <c r="D168" s="136"/>
      <c r="E168" s="18"/>
      <c r="F168" s="137" t="str">
        <f>IFERROR(IF(E168="A",'0. Oppsett'!$C$23,IF(E168="B",'0. Oppsett'!$C$24,IF(E168="C",'0. Oppsett'!$C$25,""))),"")</f>
        <v/>
      </c>
      <c r="G168" s="138"/>
      <c r="H168" s="139"/>
      <c r="I168" s="139" t="str">
        <f>IF(OR(E168="",H168="",NOT(AND(ISNUMBER(F168),ISNUMBER(H168)))),"",H168*F168*(1+'0. Oppsett'!$C$11))</f>
        <v/>
      </c>
    </row>
    <row r="169" spans="1:9" x14ac:dyDescent="0.35">
      <c r="A169" s="134"/>
      <c r="B169" s="90"/>
      <c r="C169" s="136"/>
      <c r="D169" s="136"/>
      <c r="E169" s="18"/>
      <c r="F169" s="137" t="str">
        <f>IFERROR(IF(E169="A",'0. Oppsett'!$C$23,IF(E169="B",'0. Oppsett'!$C$24,IF(E169="C",'0. Oppsett'!$C$25,""))),"")</f>
        <v/>
      </c>
      <c r="G169" s="138"/>
      <c r="H169" s="139"/>
      <c r="I169" s="139" t="str">
        <f>IF(OR(E169="",H169="",NOT(AND(ISNUMBER(F169),ISNUMBER(H169)))),"",H169*F169*(1+'0. Oppsett'!$C$11))</f>
        <v/>
      </c>
    </row>
    <row r="170" spans="1:9" x14ac:dyDescent="0.35">
      <c r="A170" s="134"/>
      <c r="B170" s="90"/>
      <c r="C170" s="136"/>
      <c r="D170" s="136"/>
      <c r="E170" s="18"/>
      <c r="F170" s="137" t="str">
        <f>IFERROR(IF(E170="A",'0. Oppsett'!$C$23,IF(E170="B",'0. Oppsett'!$C$24,IF(E170="C",'0. Oppsett'!$C$25,""))),"")</f>
        <v/>
      </c>
      <c r="G170" s="138"/>
      <c r="H170" s="139"/>
      <c r="I170" s="139" t="str">
        <f>IF(OR(E170="",H170="",NOT(AND(ISNUMBER(F170),ISNUMBER(H170)))),"",H170*F170*(1+'0. Oppsett'!$C$11))</f>
        <v/>
      </c>
    </row>
    <row r="171" spans="1:9" x14ac:dyDescent="0.35">
      <c r="A171" s="134"/>
      <c r="B171" s="90"/>
      <c r="C171" s="136"/>
      <c r="D171" s="136"/>
      <c r="E171" s="18"/>
      <c r="F171" s="137" t="str">
        <f>IFERROR(IF(E171="A",'0. Oppsett'!$C$23,IF(E171="B",'0. Oppsett'!$C$24,IF(E171="C",'0. Oppsett'!$C$25,""))),"")</f>
        <v/>
      </c>
      <c r="G171" s="138"/>
      <c r="H171" s="139"/>
      <c r="I171" s="139" t="str">
        <f>IF(OR(E171="",H171="",NOT(AND(ISNUMBER(F171),ISNUMBER(H171)))),"",H171*F171*(1+'0. Oppsett'!$C$11))</f>
        <v/>
      </c>
    </row>
    <row r="172" spans="1:9" x14ac:dyDescent="0.35">
      <c r="A172" s="134"/>
      <c r="B172" s="90"/>
      <c r="C172" s="136"/>
      <c r="D172" s="136"/>
      <c r="E172" s="18"/>
      <c r="F172" s="137" t="str">
        <f>IFERROR(IF(E172="A",'0. Oppsett'!$C$23,IF(E172="B",'0. Oppsett'!$C$24,IF(E172="C",'0. Oppsett'!$C$25,""))),"")</f>
        <v/>
      </c>
      <c r="G172" s="138"/>
      <c r="H172" s="139"/>
      <c r="I172" s="139" t="str">
        <f>IF(OR(E172="",H172="",NOT(AND(ISNUMBER(F172),ISNUMBER(H172)))),"",H172*F172*(1+'0. Oppsett'!$C$11))</f>
        <v/>
      </c>
    </row>
    <row r="173" spans="1:9" x14ac:dyDescent="0.35">
      <c r="A173" s="134"/>
      <c r="B173" s="90"/>
      <c r="C173" s="136"/>
      <c r="D173" s="136"/>
      <c r="E173" s="18"/>
      <c r="F173" s="137" t="str">
        <f>IFERROR(IF(E173="A",'0. Oppsett'!$C$23,IF(E173="B",'0. Oppsett'!$C$24,IF(E173="C",'0. Oppsett'!$C$25,""))),"")</f>
        <v/>
      </c>
      <c r="G173" s="138"/>
      <c r="H173" s="139"/>
      <c r="I173" s="139" t="str">
        <f>IF(OR(E173="",H173="",NOT(AND(ISNUMBER(F173),ISNUMBER(H173)))),"",H173*F173*(1+'0. Oppsett'!$C$11))</f>
        <v/>
      </c>
    </row>
    <row r="174" spans="1:9" x14ac:dyDescent="0.35">
      <c r="A174" s="134"/>
      <c r="B174" s="90"/>
      <c r="C174" s="136"/>
      <c r="D174" s="136"/>
      <c r="E174" s="18"/>
      <c r="F174" s="137" t="str">
        <f>IFERROR(IF(E174="A",'0. Oppsett'!$C$23,IF(E174="B",'0. Oppsett'!$C$24,IF(E174="C",'0. Oppsett'!$C$25,""))),"")</f>
        <v/>
      </c>
      <c r="G174" s="138"/>
      <c r="H174" s="139"/>
      <c r="I174" s="139" t="str">
        <f>IF(OR(E174="",H174="",NOT(AND(ISNUMBER(F174),ISNUMBER(H174)))),"",H174*F174*(1+'0. Oppsett'!$C$11))</f>
        <v/>
      </c>
    </row>
    <row r="175" spans="1:9" x14ac:dyDescent="0.35">
      <c r="A175" s="134"/>
      <c r="B175" s="90"/>
      <c r="C175" s="136"/>
      <c r="D175" s="136"/>
      <c r="E175" s="18"/>
      <c r="F175" s="137" t="str">
        <f>IFERROR(IF(E175="A",'0. Oppsett'!$C$23,IF(E175="B",'0. Oppsett'!$C$24,IF(E175="C",'0. Oppsett'!$C$25,""))),"")</f>
        <v/>
      </c>
      <c r="G175" s="138"/>
      <c r="H175" s="139"/>
      <c r="I175" s="139" t="str">
        <f>IF(OR(E175="",H175="",NOT(AND(ISNUMBER(F175),ISNUMBER(H175)))),"",H175*F175*(1+'0. Oppsett'!$C$11))</f>
        <v/>
      </c>
    </row>
    <row r="176" spans="1:9" x14ac:dyDescent="0.35">
      <c r="A176" s="134"/>
      <c r="B176" s="90"/>
      <c r="C176" s="136"/>
      <c r="D176" s="136"/>
      <c r="E176" s="18"/>
      <c r="F176" s="137" t="str">
        <f>IFERROR(IF(E176="A",'0. Oppsett'!$C$23,IF(E176="B",'0. Oppsett'!$C$24,IF(E176="C",'0. Oppsett'!$C$25,""))),"")</f>
        <v/>
      </c>
      <c r="G176" s="138"/>
      <c r="H176" s="139"/>
      <c r="I176" s="139" t="str">
        <f>IF(OR(E176="",H176="",NOT(AND(ISNUMBER(F176),ISNUMBER(H176)))),"",H176*F176*(1+'0. Oppsett'!$C$11))</f>
        <v/>
      </c>
    </row>
    <row r="177" spans="1:9" x14ac:dyDescent="0.35">
      <c r="A177" s="134"/>
      <c r="B177" s="90"/>
      <c r="C177" s="136"/>
      <c r="D177" s="136"/>
      <c r="E177" s="18"/>
      <c r="F177" s="137" t="str">
        <f>IFERROR(IF(E177="A",'0. Oppsett'!$C$23,IF(E177="B",'0. Oppsett'!$C$24,IF(E177="C",'0. Oppsett'!$C$25,""))),"")</f>
        <v/>
      </c>
      <c r="G177" s="138"/>
      <c r="H177" s="139"/>
      <c r="I177" s="139" t="str">
        <f>IF(OR(E177="",H177="",NOT(AND(ISNUMBER(F177),ISNUMBER(H177)))),"",H177*F177*(1+'0. Oppsett'!$C$11))</f>
        <v/>
      </c>
    </row>
    <row r="178" spans="1:9" x14ac:dyDescent="0.35">
      <c r="A178" s="134"/>
      <c r="B178" s="90"/>
      <c r="C178" s="136"/>
      <c r="D178" s="136"/>
      <c r="E178" s="18"/>
      <c r="F178" s="137" t="str">
        <f>IFERROR(IF(E178="A",'0. Oppsett'!$C$23,IF(E178="B",'0. Oppsett'!$C$24,IF(E178="C",'0. Oppsett'!$C$25,""))),"")</f>
        <v/>
      </c>
      <c r="G178" s="138"/>
      <c r="H178" s="139"/>
      <c r="I178" s="139" t="str">
        <f>IF(OR(E178="",H178="",NOT(AND(ISNUMBER(F178),ISNUMBER(H178)))),"",H178*F178*(1+'0. Oppsett'!$C$11))</f>
        <v/>
      </c>
    </row>
    <row r="179" spans="1:9" x14ac:dyDescent="0.35">
      <c r="A179" s="134"/>
      <c r="B179" s="90"/>
      <c r="C179" s="136"/>
      <c r="D179" s="136"/>
      <c r="E179" s="18"/>
      <c r="F179" s="137" t="str">
        <f>IFERROR(IF(E179="A",'0. Oppsett'!$C$23,IF(E179="B",'0. Oppsett'!$C$24,IF(E179="C",'0. Oppsett'!$C$25,""))),"")</f>
        <v/>
      </c>
      <c r="G179" s="138"/>
      <c r="H179" s="139"/>
      <c r="I179" s="139" t="str">
        <f>IF(OR(E179="",H179="",NOT(AND(ISNUMBER(F179),ISNUMBER(H179)))),"",H179*F179*(1+'0. Oppsett'!$C$11))</f>
        <v/>
      </c>
    </row>
    <row r="180" spans="1:9" x14ac:dyDescent="0.35">
      <c r="A180" s="134"/>
      <c r="B180" s="90"/>
      <c r="C180" s="136"/>
      <c r="D180" s="136"/>
      <c r="E180" s="18"/>
      <c r="F180" s="137" t="str">
        <f>IFERROR(IF(E180="A",'0. Oppsett'!$C$23,IF(E180="B",'0. Oppsett'!$C$24,IF(E180="C",'0. Oppsett'!$C$25,""))),"")</f>
        <v/>
      </c>
      <c r="G180" s="138"/>
      <c r="H180" s="139"/>
      <c r="I180" s="139" t="str">
        <f>IF(OR(E180="",H180="",NOT(AND(ISNUMBER(F180),ISNUMBER(H180)))),"",H180*F180*(1+'0. Oppsett'!$C$11))</f>
        <v/>
      </c>
    </row>
    <row r="181" spans="1:9" x14ac:dyDescent="0.35">
      <c r="A181" s="134"/>
      <c r="B181" s="90"/>
      <c r="C181" s="136"/>
      <c r="D181" s="136"/>
      <c r="E181" s="18"/>
      <c r="F181" s="137" t="str">
        <f>IFERROR(IF(E181="A",'0. Oppsett'!$C$23,IF(E181="B",'0. Oppsett'!$C$24,IF(E181="C",'0. Oppsett'!$C$25,""))),"")</f>
        <v/>
      </c>
      <c r="G181" s="138"/>
      <c r="H181" s="139"/>
      <c r="I181" s="139" t="str">
        <f>IF(OR(E181="",H181="",NOT(AND(ISNUMBER(F181),ISNUMBER(H181)))),"",H181*F181*(1+'0. Oppsett'!$C$11))</f>
        <v/>
      </c>
    </row>
    <row r="182" spans="1:9" x14ac:dyDescent="0.35">
      <c r="A182" s="134"/>
      <c r="B182" s="90"/>
      <c r="C182" s="136"/>
      <c r="D182" s="136"/>
      <c r="E182" s="18"/>
      <c r="F182" s="137" t="str">
        <f>IFERROR(IF(E182="A",'0. Oppsett'!$C$23,IF(E182="B",'0. Oppsett'!$C$24,IF(E182="C",'0. Oppsett'!$C$25,""))),"")</f>
        <v/>
      </c>
      <c r="G182" s="138"/>
      <c r="H182" s="139"/>
      <c r="I182" s="139" t="str">
        <f>IF(OR(E182="",H182="",NOT(AND(ISNUMBER(F182),ISNUMBER(H182)))),"",H182*F182*(1+'0. Oppsett'!$C$11))</f>
        <v/>
      </c>
    </row>
    <row r="183" spans="1:9" x14ac:dyDescent="0.35">
      <c r="A183" s="134"/>
      <c r="B183" s="90"/>
      <c r="C183" s="136"/>
      <c r="D183" s="136"/>
      <c r="E183" s="18"/>
      <c r="F183" s="137" t="str">
        <f>IFERROR(IF(E183="A",'0. Oppsett'!$C$23,IF(E183="B",'0. Oppsett'!$C$24,IF(E183="C",'0. Oppsett'!$C$25,""))),"")</f>
        <v/>
      </c>
      <c r="G183" s="138"/>
      <c r="H183" s="139"/>
      <c r="I183" s="139" t="str">
        <f>IF(OR(E183="",H183="",NOT(AND(ISNUMBER(F183),ISNUMBER(H183)))),"",H183*F183*(1+'0. Oppsett'!$C$11))</f>
        <v/>
      </c>
    </row>
    <row r="184" spans="1:9" x14ac:dyDescent="0.35">
      <c r="A184" s="134"/>
      <c r="B184" s="90"/>
      <c r="C184" s="136"/>
      <c r="D184" s="136"/>
      <c r="E184" s="18"/>
      <c r="F184" s="137" t="str">
        <f>IFERROR(IF(E184="A",'0. Oppsett'!$C$23,IF(E184="B",'0. Oppsett'!$C$24,IF(E184="C",'0. Oppsett'!$C$25,""))),"")</f>
        <v/>
      </c>
      <c r="G184" s="138"/>
      <c r="H184" s="139"/>
      <c r="I184" s="139" t="str">
        <f>IF(OR(E184="",H184="",NOT(AND(ISNUMBER(F184),ISNUMBER(H184)))),"",H184*F184*(1+'0. Oppsett'!$C$11))</f>
        <v/>
      </c>
    </row>
    <row r="185" spans="1:9" x14ac:dyDescent="0.35">
      <c r="A185" s="134"/>
      <c r="B185" s="90"/>
      <c r="C185" s="136"/>
      <c r="D185" s="136"/>
      <c r="E185" s="18"/>
      <c r="F185" s="137" t="str">
        <f>IFERROR(IF(E185="A",'0. Oppsett'!$C$23,IF(E185="B",'0. Oppsett'!$C$24,IF(E185="C",'0. Oppsett'!$C$25,""))),"")</f>
        <v/>
      </c>
      <c r="G185" s="138"/>
      <c r="H185" s="139"/>
      <c r="I185" s="139" t="str">
        <f>IF(OR(E185="",H185="",NOT(AND(ISNUMBER(F185),ISNUMBER(H185)))),"",H185*F185*(1+'0. Oppsett'!$C$11))</f>
        <v/>
      </c>
    </row>
    <row r="186" spans="1:9" x14ac:dyDescent="0.35">
      <c r="A186" s="134"/>
      <c r="B186" s="90"/>
      <c r="C186" s="136"/>
      <c r="D186" s="136"/>
      <c r="E186" s="18"/>
      <c r="F186" s="137" t="str">
        <f>IFERROR(IF(E186="A",'0. Oppsett'!$C$23,IF(E186="B",'0. Oppsett'!$C$24,IF(E186="C",'0. Oppsett'!$C$25,""))),"")</f>
        <v/>
      </c>
      <c r="G186" s="138"/>
      <c r="H186" s="139"/>
      <c r="I186" s="139" t="str">
        <f>IF(OR(E186="",H186="",NOT(AND(ISNUMBER(F186),ISNUMBER(H186)))),"",H186*F186*(1+'0. Oppsett'!$C$11))</f>
        <v/>
      </c>
    </row>
    <row r="187" spans="1:9" x14ac:dyDescent="0.35">
      <c r="A187" s="134"/>
      <c r="B187" s="90"/>
      <c r="C187" s="136"/>
      <c r="D187" s="136"/>
      <c r="E187" s="18"/>
      <c r="F187" s="137" t="str">
        <f>IFERROR(IF(E187="A",'0. Oppsett'!$C$23,IF(E187="B",'0. Oppsett'!$C$24,IF(E187="C",'0. Oppsett'!$C$25,""))),"")</f>
        <v/>
      </c>
      <c r="G187" s="138"/>
      <c r="H187" s="139"/>
      <c r="I187" s="139" t="str">
        <f>IF(OR(E187="",H187="",NOT(AND(ISNUMBER(F187),ISNUMBER(H187)))),"",H187*F187*(1+'0. Oppsett'!$C$11))</f>
        <v/>
      </c>
    </row>
    <row r="188" spans="1:9" x14ac:dyDescent="0.35">
      <c r="A188" s="134"/>
      <c r="B188" s="90"/>
      <c r="C188" s="136"/>
      <c r="D188" s="136"/>
      <c r="E188" s="18"/>
      <c r="F188" s="137" t="str">
        <f>IFERROR(IF(E188="A",'0. Oppsett'!$C$23,IF(E188="B",'0. Oppsett'!$C$24,IF(E188="C",'0. Oppsett'!$C$25,""))),"")</f>
        <v/>
      </c>
      <c r="G188" s="138"/>
      <c r="H188" s="139"/>
      <c r="I188" s="139" t="str">
        <f>IF(OR(E188="",H188="",NOT(AND(ISNUMBER(F188),ISNUMBER(H188)))),"",H188*F188*(1+'0. Oppsett'!$C$11))</f>
        <v/>
      </c>
    </row>
    <row r="189" spans="1:9" x14ac:dyDescent="0.35">
      <c r="A189" s="134"/>
      <c r="B189" s="90"/>
      <c r="C189" s="136"/>
      <c r="D189" s="136"/>
      <c r="E189" s="18"/>
      <c r="F189" s="137" t="str">
        <f>IFERROR(IF(E189="A",'0. Oppsett'!$C$23,IF(E189="B",'0. Oppsett'!$C$24,IF(E189="C",'0. Oppsett'!$C$25,""))),"")</f>
        <v/>
      </c>
      <c r="G189" s="138"/>
      <c r="H189" s="139"/>
      <c r="I189" s="139" t="str">
        <f>IF(OR(E189="",H189="",NOT(AND(ISNUMBER(F189),ISNUMBER(H189)))),"",H189*F189*(1+'0. Oppsett'!$C$11))</f>
        <v/>
      </c>
    </row>
    <row r="190" spans="1:9" x14ac:dyDescent="0.35">
      <c r="A190" s="134"/>
      <c r="B190" s="90"/>
      <c r="C190" s="136"/>
      <c r="D190" s="136"/>
      <c r="E190" s="18"/>
      <c r="F190" s="137" t="str">
        <f>IFERROR(IF(E190="A",'0. Oppsett'!$C$23,IF(E190="B",'0. Oppsett'!$C$24,IF(E190="C",'0. Oppsett'!$C$25,""))),"")</f>
        <v/>
      </c>
      <c r="G190" s="138"/>
      <c r="H190" s="139"/>
      <c r="I190" s="139" t="str">
        <f>IF(OR(E190="",H190="",NOT(AND(ISNUMBER(F190),ISNUMBER(H190)))),"",H190*F190*(1+'0. Oppsett'!$C$11))</f>
        <v/>
      </c>
    </row>
    <row r="191" spans="1:9" x14ac:dyDescent="0.35">
      <c r="A191" s="134"/>
      <c r="B191" s="90"/>
      <c r="C191" s="136"/>
      <c r="D191" s="136"/>
      <c r="E191" s="18"/>
      <c r="F191" s="137" t="str">
        <f>IFERROR(IF(E191="A",'0. Oppsett'!$C$23,IF(E191="B",'0. Oppsett'!$C$24,IF(E191="C",'0. Oppsett'!$C$25,""))),"")</f>
        <v/>
      </c>
      <c r="G191" s="138"/>
      <c r="H191" s="139"/>
      <c r="I191" s="139" t="str">
        <f>IF(OR(E191="",H191="",NOT(AND(ISNUMBER(F191),ISNUMBER(H191)))),"",H191*F191*(1+'0. Oppsett'!$C$11))</f>
        <v/>
      </c>
    </row>
    <row r="192" spans="1:9" x14ac:dyDescent="0.35">
      <c r="A192" s="134"/>
      <c r="B192" s="90"/>
      <c r="C192" s="136"/>
      <c r="D192" s="136"/>
      <c r="E192" s="18"/>
      <c r="F192" s="137" t="str">
        <f>IFERROR(IF(E192="A",'0. Oppsett'!$C$23,IF(E192="B",'0. Oppsett'!$C$24,IF(E192="C",'0. Oppsett'!$C$25,""))),"")</f>
        <v/>
      </c>
      <c r="G192" s="138"/>
      <c r="H192" s="139"/>
      <c r="I192" s="139" t="str">
        <f>IF(OR(E192="",H192="",NOT(AND(ISNUMBER(F192),ISNUMBER(H192)))),"",H192*F192*(1+'0. Oppsett'!$C$11))</f>
        <v/>
      </c>
    </row>
    <row r="193" spans="1:9" x14ac:dyDescent="0.35">
      <c r="A193" s="134"/>
      <c r="B193" s="90"/>
      <c r="C193" s="136"/>
      <c r="D193" s="136"/>
      <c r="E193" s="18"/>
      <c r="F193" s="137" t="str">
        <f>IFERROR(IF(E193="A",'0. Oppsett'!$C$23,IF(E193="B",'0. Oppsett'!$C$24,IF(E193="C",'0. Oppsett'!$C$25,""))),"")</f>
        <v/>
      </c>
      <c r="G193" s="138"/>
      <c r="H193" s="139"/>
      <c r="I193" s="139" t="str">
        <f>IF(OR(E193="",H193="",NOT(AND(ISNUMBER(F193),ISNUMBER(H193)))),"",H193*F193*(1+'0. Oppsett'!$C$11))</f>
        <v/>
      </c>
    </row>
    <row r="194" spans="1:9" x14ac:dyDescent="0.35">
      <c r="A194" s="134"/>
      <c r="B194" s="90"/>
      <c r="C194" s="136"/>
      <c r="D194" s="136"/>
      <c r="E194" s="18"/>
      <c r="F194" s="137" t="str">
        <f>IFERROR(IF(E194="A",'0. Oppsett'!$C$23,IF(E194="B",'0. Oppsett'!$C$24,IF(E194="C",'0. Oppsett'!$C$25,""))),"")</f>
        <v/>
      </c>
      <c r="G194" s="138"/>
      <c r="H194" s="139"/>
      <c r="I194" s="139" t="str">
        <f>IF(OR(E194="",H194="",NOT(AND(ISNUMBER(F194),ISNUMBER(H194)))),"",H194*F194*(1+'0. Oppsett'!$C$11))</f>
        <v/>
      </c>
    </row>
    <row r="195" spans="1:9" x14ac:dyDescent="0.35">
      <c r="A195" s="134"/>
      <c r="B195" s="90"/>
      <c r="C195" s="136"/>
      <c r="D195" s="136"/>
      <c r="E195" s="18"/>
      <c r="F195" s="137" t="str">
        <f>IFERROR(IF(E195="A",'0. Oppsett'!$C$23,IF(E195="B",'0. Oppsett'!$C$24,IF(E195="C",'0. Oppsett'!$C$25,""))),"")</f>
        <v/>
      </c>
      <c r="G195" s="138"/>
      <c r="H195" s="139"/>
      <c r="I195" s="139" t="str">
        <f>IF(OR(E195="",H195="",NOT(AND(ISNUMBER(F195),ISNUMBER(H195)))),"",H195*F195*(1+'0. Oppsett'!$C$11))</f>
        <v/>
      </c>
    </row>
    <row r="196" spans="1:9" x14ac:dyDescent="0.35">
      <c r="A196" s="134"/>
      <c r="B196" s="90"/>
      <c r="C196" s="136"/>
      <c r="D196" s="136"/>
      <c r="E196" s="18"/>
      <c r="F196" s="137" t="str">
        <f>IFERROR(IF(E196="A",'0. Oppsett'!$C$23,IF(E196="B",'0. Oppsett'!$C$24,IF(E196="C",'0. Oppsett'!$C$25,""))),"")</f>
        <v/>
      </c>
      <c r="G196" s="138"/>
      <c r="H196" s="139"/>
      <c r="I196" s="139" t="str">
        <f>IF(OR(E196="",H196="",NOT(AND(ISNUMBER(F196),ISNUMBER(H196)))),"",H196*F196*(1+'0. Oppsett'!$C$11))</f>
        <v/>
      </c>
    </row>
    <row r="197" spans="1:9" x14ac:dyDescent="0.35">
      <c r="A197" s="134"/>
      <c r="B197" s="90"/>
      <c r="C197" s="136"/>
      <c r="D197" s="136"/>
      <c r="E197" s="18"/>
      <c r="F197" s="137" t="str">
        <f>IFERROR(IF(E197="A",'0. Oppsett'!$C$23,IF(E197="B",'0. Oppsett'!$C$24,IF(E197="C",'0. Oppsett'!$C$25,""))),"")</f>
        <v/>
      </c>
      <c r="G197" s="138"/>
      <c r="H197" s="139"/>
      <c r="I197" s="139" t="str">
        <f>IF(OR(E197="",H197="",NOT(AND(ISNUMBER(F197),ISNUMBER(H197)))),"",H197*F197*(1+'0. Oppsett'!$C$11))</f>
        <v/>
      </c>
    </row>
    <row r="198" spans="1:9" x14ac:dyDescent="0.35">
      <c r="A198" s="134"/>
      <c r="B198" s="90"/>
      <c r="C198" s="136"/>
      <c r="D198" s="136"/>
      <c r="E198" s="18"/>
      <c r="F198" s="137" t="str">
        <f>IFERROR(IF(E198="A",'0. Oppsett'!$C$23,IF(E198="B",'0. Oppsett'!$C$24,IF(E198="C",'0. Oppsett'!$C$25,""))),"")</f>
        <v/>
      </c>
      <c r="G198" s="138"/>
      <c r="H198" s="139"/>
      <c r="I198" s="139" t="str">
        <f>IF(OR(E198="",H198="",NOT(AND(ISNUMBER(F198),ISNUMBER(H198)))),"",H198*F198*(1+'0. Oppsett'!$C$11))</f>
        <v/>
      </c>
    </row>
    <row r="199" spans="1:9" x14ac:dyDescent="0.35">
      <c r="A199" s="134"/>
      <c r="B199" s="90"/>
      <c r="C199" s="136"/>
      <c r="D199" s="136"/>
      <c r="E199" s="18"/>
      <c r="F199" s="137" t="str">
        <f>IFERROR(IF(E199="A",'0. Oppsett'!$C$23,IF(E199="B",'0. Oppsett'!$C$24,IF(E199="C",'0. Oppsett'!$C$25,""))),"")</f>
        <v/>
      </c>
      <c r="G199" s="138"/>
      <c r="H199" s="139"/>
      <c r="I199" s="139" t="str">
        <f>IF(OR(E199="",H199="",NOT(AND(ISNUMBER(F199),ISNUMBER(H199)))),"",H199*F199*(1+'0. Oppsett'!$C$11))</f>
        <v/>
      </c>
    </row>
    <row r="200" spans="1:9" x14ac:dyDescent="0.35">
      <c r="A200" s="134"/>
      <c r="B200" s="90"/>
      <c r="C200" s="136"/>
      <c r="D200" s="136"/>
      <c r="E200" s="18"/>
      <c r="F200" s="137" t="str">
        <f>IFERROR(IF(E200="A",'0. Oppsett'!$C$23,IF(E200="B",'0. Oppsett'!$C$24,IF(E200="C",'0. Oppsett'!$C$25,""))),"")</f>
        <v/>
      </c>
      <c r="G200" s="138"/>
      <c r="H200" s="139"/>
      <c r="I200" s="139" t="str">
        <f>IF(OR(E200="",H200="",NOT(AND(ISNUMBER(F200),ISNUMBER(H200)))),"",H200*F200*(1+'0. Oppsett'!$C$11))</f>
        <v/>
      </c>
    </row>
    <row r="201" spans="1:9" x14ac:dyDescent="0.35">
      <c r="A201" s="134"/>
      <c r="B201" s="90"/>
      <c r="C201" s="136"/>
      <c r="D201" s="136"/>
      <c r="E201" s="18"/>
      <c r="F201" s="137" t="str">
        <f>IFERROR(IF(E201="A",'0. Oppsett'!$C$23,IF(E201="B",'0. Oppsett'!$C$24,IF(E201="C",'0. Oppsett'!$C$25,""))),"")</f>
        <v/>
      </c>
      <c r="G201" s="138"/>
      <c r="H201" s="139"/>
      <c r="I201" s="139" t="str">
        <f>IF(OR(E201="",H201="",NOT(AND(ISNUMBER(F201),ISNUMBER(H201)))),"",H201*F201*(1+'0. Oppsett'!$C$11))</f>
        <v/>
      </c>
    </row>
    <row r="202" spans="1:9" x14ac:dyDescent="0.35">
      <c r="A202" s="134"/>
      <c r="B202" s="90"/>
      <c r="C202" s="136"/>
      <c r="D202" s="136"/>
      <c r="E202" s="18"/>
      <c r="F202" s="137" t="str">
        <f>IFERROR(IF(E202="A",'0. Oppsett'!$C$23,IF(E202="B",'0. Oppsett'!$C$24,IF(E202="C",'0. Oppsett'!$C$25,""))),"")</f>
        <v/>
      </c>
      <c r="G202" s="138"/>
      <c r="H202" s="139"/>
      <c r="I202" s="139" t="str">
        <f>IF(OR(E202="",H202="",NOT(AND(ISNUMBER(F202),ISNUMBER(H202)))),"",H202*F202*(1+'0. Oppsett'!$C$11))</f>
        <v/>
      </c>
    </row>
    <row r="203" spans="1:9" x14ac:dyDescent="0.35">
      <c r="A203" s="134"/>
      <c r="B203" s="90"/>
      <c r="C203" s="136"/>
      <c r="D203" s="136"/>
      <c r="E203" s="18"/>
      <c r="F203" s="137" t="str">
        <f>IFERROR(IF(E203="A",'0. Oppsett'!$C$23,IF(E203="B",'0. Oppsett'!$C$24,IF(E203="C",'0. Oppsett'!$C$25,""))),"")</f>
        <v/>
      </c>
      <c r="G203" s="138"/>
      <c r="H203" s="139"/>
      <c r="I203" s="139" t="str">
        <f>IF(OR(E203="",H203="",NOT(AND(ISNUMBER(F203),ISNUMBER(H203)))),"",H203*F203*(1+'0. Oppsett'!$C$11))</f>
        <v/>
      </c>
    </row>
    <row r="204" spans="1:9" x14ac:dyDescent="0.35">
      <c r="A204" s="134"/>
      <c r="B204" s="90"/>
      <c r="C204" s="136"/>
      <c r="D204" s="136"/>
      <c r="E204" s="18"/>
      <c r="F204" s="137" t="str">
        <f>IFERROR(IF(E204="A",'0. Oppsett'!$C$23,IF(E204="B",'0. Oppsett'!$C$24,IF(E204="C",'0. Oppsett'!$C$25,""))),"")</f>
        <v/>
      </c>
      <c r="G204" s="138"/>
      <c r="H204" s="139"/>
      <c r="I204" s="139" t="str">
        <f>IF(OR(E204="",H204="",NOT(AND(ISNUMBER(F204),ISNUMBER(H204)))),"",H204*F204*(1+'0. Oppsett'!$C$11))</f>
        <v/>
      </c>
    </row>
    <row r="205" spans="1:9" x14ac:dyDescent="0.35">
      <c r="A205" s="134"/>
      <c r="B205" s="90"/>
      <c r="C205" s="136"/>
      <c r="D205" s="136"/>
      <c r="E205" s="18"/>
      <c r="F205" s="137" t="str">
        <f>IFERROR(IF(E205="A",'0. Oppsett'!$C$23,IF(E205="B",'0. Oppsett'!$C$24,IF(E205="C",'0. Oppsett'!$C$25,""))),"")</f>
        <v/>
      </c>
      <c r="G205" s="138"/>
      <c r="H205" s="139"/>
      <c r="I205" s="139" t="str">
        <f>IF(OR(E205="",H205="",NOT(AND(ISNUMBER(F205),ISNUMBER(H205)))),"",H205*F205*(1+'0. Oppsett'!$C$11))</f>
        <v/>
      </c>
    </row>
    <row r="206" spans="1:9" x14ac:dyDescent="0.35">
      <c r="A206" s="134"/>
      <c r="B206" s="90"/>
      <c r="C206" s="136"/>
      <c r="D206" s="136"/>
      <c r="E206" s="18"/>
      <c r="F206" s="137" t="str">
        <f>IFERROR(IF(E206="A",'0. Oppsett'!$C$23,IF(E206="B",'0. Oppsett'!$C$24,IF(E206="C",'0. Oppsett'!$C$25,""))),"")</f>
        <v/>
      </c>
      <c r="G206" s="138"/>
      <c r="H206" s="139"/>
      <c r="I206" s="139" t="str">
        <f>IF(OR(E206="",H206="",NOT(AND(ISNUMBER(F206),ISNUMBER(H206)))),"",H206*F206*(1+'0. Oppsett'!$C$11))</f>
        <v/>
      </c>
    </row>
    <row r="207" spans="1:9" x14ac:dyDescent="0.35">
      <c r="A207" s="134"/>
      <c r="B207" s="90"/>
      <c r="C207" s="136"/>
      <c r="D207" s="136"/>
      <c r="E207" s="18"/>
      <c r="F207" s="137" t="str">
        <f>IFERROR(IF(E207="A",'0. Oppsett'!$C$23,IF(E207="B",'0. Oppsett'!$C$24,IF(E207="C",'0. Oppsett'!$C$25,""))),"")</f>
        <v/>
      </c>
      <c r="G207" s="138"/>
      <c r="H207" s="139"/>
      <c r="I207" s="139" t="str">
        <f>IF(OR(E207="",H207="",NOT(AND(ISNUMBER(F207),ISNUMBER(H207)))),"",H207*F207*(1+'0. Oppsett'!$C$11))</f>
        <v/>
      </c>
    </row>
    <row r="208" spans="1:9" x14ac:dyDescent="0.35">
      <c r="A208" s="134"/>
      <c r="B208" s="90"/>
      <c r="C208" s="136"/>
      <c r="D208" s="136"/>
      <c r="E208" s="18"/>
      <c r="F208" s="137" t="str">
        <f>IFERROR(IF(E208="A",'0. Oppsett'!$C$23,IF(E208="B",'0. Oppsett'!$C$24,IF(E208="C",'0. Oppsett'!$C$25,""))),"")</f>
        <v/>
      </c>
      <c r="G208" s="138"/>
      <c r="H208" s="139"/>
      <c r="I208" s="139" t="str">
        <f>IF(OR(E208="",H208="",NOT(AND(ISNUMBER(F208),ISNUMBER(H208)))),"",H208*F208*(1+'0. Oppsett'!$C$11))</f>
        <v/>
      </c>
    </row>
    <row r="209" spans="1:9" x14ac:dyDescent="0.35">
      <c r="A209" s="134"/>
      <c r="B209" s="90"/>
      <c r="C209" s="136"/>
      <c r="D209" s="136"/>
      <c r="E209" s="18"/>
      <c r="F209" s="137" t="str">
        <f>IFERROR(IF(E209="A",'0. Oppsett'!$C$23,IF(E209="B",'0. Oppsett'!$C$24,IF(E209="C",'0. Oppsett'!$C$25,""))),"")</f>
        <v/>
      </c>
      <c r="G209" s="138"/>
      <c r="H209" s="139"/>
      <c r="I209" s="139" t="str">
        <f>IF(OR(E209="",H209="",NOT(AND(ISNUMBER(F209),ISNUMBER(H209)))),"",H209*F209*(1+'0. Oppsett'!$C$11))</f>
        <v/>
      </c>
    </row>
    <row r="210" spans="1:9" x14ac:dyDescent="0.35">
      <c r="A210" s="134"/>
      <c r="B210" s="90"/>
      <c r="C210" s="136"/>
      <c r="D210" s="136"/>
      <c r="E210" s="18"/>
      <c r="F210" s="137" t="str">
        <f>IFERROR(IF(E210="A",'0. Oppsett'!$C$23,IF(E210="B",'0. Oppsett'!$C$24,IF(E210="C",'0. Oppsett'!$C$25,""))),"")</f>
        <v/>
      </c>
      <c r="G210" s="138"/>
      <c r="H210" s="139"/>
      <c r="I210" s="139" t="str">
        <f>IF(OR(E210="",H210="",NOT(AND(ISNUMBER(F210),ISNUMBER(H210)))),"",H210*F210*(1+'0. Oppsett'!$C$11))</f>
        <v/>
      </c>
    </row>
    <row r="211" spans="1:9" x14ac:dyDescent="0.35">
      <c r="A211" s="134"/>
      <c r="B211" s="90"/>
      <c r="C211" s="136"/>
      <c r="D211" s="136"/>
      <c r="E211" s="18"/>
      <c r="F211" s="137" t="str">
        <f>IFERROR(IF(E211="A",'0. Oppsett'!$C$23,IF(E211="B",'0. Oppsett'!$C$24,IF(E211="C",'0. Oppsett'!$C$25,""))),"")</f>
        <v/>
      </c>
      <c r="G211" s="138"/>
      <c r="H211" s="139"/>
      <c r="I211" s="139" t="str">
        <f>IF(OR(E211="",H211="",NOT(AND(ISNUMBER(F211),ISNUMBER(H211)))),"",H211*F211*(1+'0. Oppsett'!$C$11))</f>
        <v/>
      </c>
    </row>
    <row r="212" spans="1:9" x14ac:dyDescent="0.35">
      <c r="A212" s="134"/>
      <c r="B212" s="90"/>
      <c r="C212" s="136"/>
      <c r="D212" s="136"/>
      <c r="E212" s="18"/>
      <c r="F212" s="137" t="str">
        <f>IFERROR(IF(E212="A",'0. Oppsett'!$C$23,IF(E212="B",'0. Oppsett'!$C$24,IF(E212="C",'0. Oppsett'!$C$25,""))),"")</f>
        <v/>
      </c>
      <c r="G212" s="138"/>
      <c r="H212" s="139"/>
      <c r="I212" s="139" t="str">
        <f>IF(OR(E212="",H212="",NOT(AND(ISNUMBER(F212),ISNUMBER(H212)))),"",H212*F212*(1+'0. Oppsett'!$C$11))</f>
        <v/>
      </c>
    </row>
    <row r="213" spans="1:9" x14ac:dyDescent="0.35">
      <c r="A213" s="134"/>
      <c r="B213" s="90"/>
      <c r="C213" s="136"/>
      <c r="D213" s="136"/>
      <c r="E213" s="18"/>
      <c r="F213" s="137" t="str">
        <f>IFERROR(IF(E213="A",'0. Oppsett'!$C$23,IF(E213="B",'0. Oppsett'!$C$24,IF(E213="C",'0. Oppsett'!$C$25,""))),"")</f>
        <v/>
      </c>
      <c r="G213" s="138"/>
      <c r="H213" s="139"/>
      <c r="I213" s="139" t="str">
        <f>IF(OR(E213="",H213="",NOT(AND(ISNUMBER(F213),ISNUMBER(H213)))),"",H213*F213*(1+'0. Oppsett'!$C$11))</f>
        <v/>
      </c>
    </row>
    <row r="214" spans="1:9" x14ac:dyDescent="0.35">
      <c r="A214" s="134"/>
      <c r="B214" s="90"/>
      <c r="C214" s="136"/>
      <c r="D214" s="136"/>
      <c r="E214" s="18"/>
      <c r="F214" s="137" t="str">
        <f>IFERROR(IF(E214="A",'0. Oppsett'!$C$23,IF(E214="B",'0. Oppsett'!$C$24,IF(E214="C",'0. Oppsett'!$C$25,""))),"")</f>
        <v/>
      </c>
      <c r="G214" s="138"/>
      <c r="H214" s="139"/>
      <c r="I214" s="139" t="str">
        <f>IF(OR(E214="",H214="",NOT(AND(ISNUMBER(F214),ISNUMBER(H214)))),"",H214*F214*(1+'0. Oppsett'!$C$11))</f>
        <v/>
      </c>
    </row>
    <row r="215" spans="1:9" x14ac:dyDescent="0.35">
      <c r="A215" s="134"/>
      <c r="B215" s="90"/>
      <c r="C215" s="136"/>
      <c r="D215" s="136"/>
      <c r="E215" s="18"/>
      <c r="F215" s="137" t="str">
        <f>IFERROR(IF(E215="A",'0. Oppsett'!$C$23,IF(E215="B",'0. Oppsett'!$C$24,IF(E215="C",'0. Oppsett'!$C$25,""))),"")</f>
        <v/>
      </c>
      <c r="G215" s="138"/>
      <c r="H215" s="139"/>
      <c r="I215" s="139" t="str">
        <f>IF(OR(E215="",H215="",NOT(AND(ISNUMBER(F215),ISNUMBER(H215)))),"",H215*F215*(1+'0. Oppsett'!$C$11))</f>
        <v/>
      </c>
    </row>
    <row r="216" spans="1:9" x14ac:dyDescent="0.35">
      <c r="A216" s="134"/>
      <c r="B216" s="90"/>
      <c r="C216" s="136"/>
      <c r="D216" s="136"/>
      <c r="E216" s="18"/>
      <c r="F216" s="137" t="str">
        <f>IFERROR(IF(E216="A",'0. Oppsett'!$C$23,IF(E216="B",'0. Oppsett'!$C$24,IF(E216="C",'0. Oppsett'!$C$25,""))),"")</f>
        <v/>
      </c>
      <c r="G216" s="138"/>
      <c r="H216" s="139"/>
      <c r="I216" s="139" t="str">
        <f>IF(OR(E216="",H216="",NOT(AND(ISNUMBER(F216),ISNUMBER(H216)))),"",H216*F216*(1+'0. Oppsett'!$C$11))</f>
        <v/>
      </c>
    </row>
    <row r="217" spans="1:9" x14ac:dyDescent="0.35">
      <c r="A217" s="134"/>
      <c r="B217" s="90"/>
      <c r="C217" s="136"/>
      <c r="D217" s="136"/>
      <c r="E217" s="18"/>
      <c r="F217" s="137" t="str">
        <f>IFERROR(IF(E217="A",'0. Oppsett'!$C$23,IF(E217="B",'0. Oppsett'!$C$24,IF(E217="C",'0. Oppsett'!$C$25,""))),"")</f>
        <v/>
      </c>
      <c r="G217" s="138"/>
      <c r="H217" s="139"/>
      <c r="I217" s="139" t="str">
        <f>IF(OR(E217="",H217="",NOT(AND(ISNUMBER(F217),ISNUMBER(H217)))),"",H217*F217*(1+'0. Oppsett'!$C$11))</f>
        <v/>
      </c>
    </row>
    <row r="218" spans="1:9" x14ac:dyDescent="0.35">
      <c r="A218" s="134"/>
      <c r="B218" s="90"/>
      <c r="C218" s="136"/>
      <c r="D218" s="136"/>
      <c r="E218" s="18"/>
      <c r="F218" s="137" t="str">
        <f>IFERROR(IF(E218="A",'0. Oppsett'!$C$23,IF(E218="B",'0. Oppsett'!$C$24,IF(E218="C",'0. Oppsett'!$C$25,""))),"")</f>
        <v/>
      </c>
      <c r="G218" s="138"/>
      <c r="H218" s="139"/>
      <c r="I218" s="139" t="str">
        <f>IF(OR(E218="",H218="",NOT(AND(ISNUMBER(F218),ISNUMBER(H218)))),"",H218*F218*(1+'0. Oppsett'!$C$11))</f>
        <v/>
      </c>
    </row>
    <row r="219" spans="1:9" x14ac:dyDescent="0.35">
      <c r="A219" s="134"/>
      <c r="B219" s="90"/>
      <c r="C219" s="136"/>
      <c r="D219" s="136"/>
      <c r="E219" s="18"/>
      <c r="F219" s="137" t="str">
        <f>IFERROR(IF(E219="A",'0. Oppsett'!$C$23,IF(E219="B",'0. Oppsett'!$C$24,IF(E219="C",'0. Oppsett'!$C$25,""))),"")</f>
        <v/>
      </c>
      <c r="G219" s="138"/>
      <c r="H219" s="139"/>
      <c r="I219" s="139" t="str">
        <f>IF(OR(E219="",H219="",NOT(AND(ISNUMBER(F219),ISNUMBER(H219)))),"",H219*F219*(1+'0. Oppsett'!$C$11))</f>
        <v/>
      </c>
    </row>
    <row r="220" spans="1:9" x14ac:dyDescent="0.35">
      <c r="A220" s="134"/>
      <c r="B220" s="90"/>
      <c r="C220" s="136"/>
      <c r="D220" s="136"/>
      <c r="E220" s="18"/>
      <c r="F220" s="137" t="str">
        <f>IFERROR(IF(E220="A",'0. Oppsett'!$C$23,IF(E220="B",'0. Oppsett'!$C$24,IF(E220="C",'0. Oppsett'!$C$25,""))),"")</f>
        <v/>
      </c>
      <c r="G220" s="138"/>
      <c r="H220" s="139"/>
      <c r="I220" s="139" t="str">
        <f>IF(OR(E220="",H220="",NOT(AND(ISNUMBER(F220),ISNUMBER(H220)))),"",H220*F220*(1+'0. Oppsett'!$C$11))</f>
        <v/>
      </c>
    </row>
    <row r="221" spans="1:9" x14ac:dyDescent="0.35">
      <c r="A221" s="134"/>
      <c r="B221" s="90"/>
      <c r="C221" s="136"/>
      <c r="D221" s="136"/>
      <c r="E221" s="18"/>
      <c r="F221" s="137" t="str">
        <f>IFERROR(IF(E221="A",'0. Oppsett'!$C$23,IF(E221="B",'0. Oppsett'!$C$24,IF(E221="C",'0. Oppsett'!$C$25,""))),"")</f>
        <v/>
      </c>
      <c r="G221" s="138"/>
      <c r="H221" s="139"/>
      <c r="I221" s="139" t="str">
        <f>IF(OR(E221="",H221="",NOT(AND(ISNUMBER(F221),ISNUMBER(H221)))),"",H221*F221*(1+'0. Oppsett'!$C$11))</f>
        <v/>
      </c>
    </row>
    <row r="222" spans="1:9" x14ac:dyDescent="0.35">
      <c r="A222" s="134"/>
      <c r="B222" s="90"/>
      <c r="C222" s="136"/>
      <c r="D222" s="136"/>
      <c r="E222" s="18"/>
      <c r="F222" s="137" t="str">
        <f>IFERROR(IF(E222="A",'0. Oppsett'!$C$23,IF(E222="B",'0. Oppsett'!$C$24,IF(E222="C",'0. Oppsett'!$C$25,""))),"")</f>
        <v/>
      </c>
      <c r="G222" s="138"/>
      <c r="H222" s="139"/>
      <c r="I222" s="139" t="str">
        <f>IF(OR(E222="",H222="",NOT(AND(ISNUMBER(F222),ISNUMBER(H222)))),"",H222*F222*(1+'0. Oppsett'!$C$11))</f>
        <v/>
      </c>
    </row>
    <row r="223" spans="1:9" x14ac:dyDescent="0.35">
      <c r="A223" s="134"/>
      <c r="B223" s="90"/>
      <c r="C223" s="136"/>
      <c r="D223" s="136"/>
      <c r="E223" s="18"/>
      <c r="F223" s="137" t="str">
        <f>IFERROR(IF(E223="A",'0. Oppsett'!$C$23,IF(E223="B",'0. Oppsett'!$C$24,IF(E223="C",'0. Oppsett'!$C$25,""))),"")</f>
        <v/>
      </c>
      <c r="G223" s="138"/>
      <c r="H223" s="139"/>
      <c r="I223" s="139" t="str">
        <f>IF(OR(E223="",H223="",NOT(AND(ISNUMBER(F223),ISNUMBER(H223)))),"",H223*F223*(1+'0. Oppsett'!$C$11))</f>
        <v/>
      </c>
    </row>
    <row r="224" spans="1:9" x14ac:dyDescent="0.35">
      <c r="A224" s="134"/>
      <c r="B224" s="90"/>
      <c r="C224" s="136"/>
      <c r="D224" s="136"/>
      <c r="E224" s="18"/>
      <c r="F224" s="137" t="str">
        <f>IFERROR(IF(E224="A",'0. Oppsett'!$C$23,IF(E224="B",'0. Oppsett'!$C$24,IF(E224="C",'0. Oppsett'!$C$25,""))),"")</f>
        <v/>
      </c>
      <c r="G224" s="138"/>
      <c r="H224" s="139"/>
      <c r="I224" s="139" t="str">
        <f>IF(OR(E224="",H224="",NOT(AND(ISNUMBER(F224),ISNUMBER(H224)))),"",H224*F224*(1+'0. Oppsett'!$C$11))</f>
        <v/>
      </c>
    </row>
    <row r="225" spans="1:9" x14ac:dyDescent="0.35">
      <c r="A225" s="134"/>
      <c r="B225" s="90"/>
      <c r="C225" s="136"/>
      <c r="D225" s="136"/>
      <c r="E225" s="18"/>
      <c r="F225" s="137" t="str">
        <f>IFERROR(IF(E225="A",'0. Oppsett'!$C$23,IF(E225="B",'0. Oppsett'!$C$24,IF(E225="C",'0. Oppsett'!$C$25,""))),"")</f>
        <v/>
      </c>
      <c r="G225" s="138"/>
      <c r="H225" s="139"/>
      <c r="I225" s="139" t="str">
        <f>IF(OR(E225="",H225="",NOT(AND(ISNUMBER(F225),ISNUMBER(H225)))),"",H225*F225*(1+'0. Oppsett'!$C$11))</f>
        <v/>
      </c>
    </row>
    <row r="226" spans="1:9" x14ac:dyDescent="0.35">
      <c r="A226" s="134"/>
      <c r="B226" s="90"/>
      <c r="C226" s="136"/>
      <c r="D226" s="136"/>
      <c r="E226" s="18"/>
      <c r="F226" s="137" t="str">
        <f>IFERROR(IF(E226="A",'0. Oppsett'!$C$23,IF(E226="B",'0. Oppsett'!$C$24,IF(E226="C",'0. Oppsett'!$C$25,""))),"")</f>
        <v/>
      </c>
      <c r="G226" s="138"/>
      <c r="H226" s="139"/>
      <c r="I226" s="139" t="str">
        <f>IF(OR(E226="",H226="",NOT(AND(ISNUMBER(F226),ISNUMBER(H226)))),"",H226*F226*(1+'0. Oppsett'!$C$11))</f>
        <v/>
      </c>
    </row>
    <row r="227" spans="1:9" x14ac:dyDescent="0.35">
      <c r="A227" s="134"/>
      <c r="B227" s="90"/>
      <c r="C227" s="136"/>
      <c r="D227" s="136"/>
      <c r="E227" s="18"/>
      <c r="F227" s="137" t="str">
        <f>IFERROR(IF(E227="A",'0. Oppsett'!$C$23,IF(E227="B",'0. Oppsett'!$C$24,IF(E227="C",'0. Oppsett'!$C$25,""))),"")</f>
        <v/>
      </c>
      <c r="G227" s="138"/>
      <c r="H227" s="139"/>
      <c r="I227" s="139" t="str">
        <f>IF(OR(E227="",H227="",NOT(AND(ISNUMBER(F227),ISNUMBER(H227)))),"",H227*F227*(1+'0. Oppsett'!$C$11))</f>
        <v/>
      </c>
    </row>
    <row r="228" spans="1:9" x14ac:dyDescent="0.35">
      <c r="A228" s="134"/>
      <c r="B228" s="90"/>
      <c r="C228" s="136"/>
      <c r="D228" s="136"/>
      <c r="E228" s="18"/>
      <c r="F228" s="137" t="str">
        <f>IFERROR(IF(E228="A",'0. Oppsett'!$C$23,IF(E228="B",'0. Oppsett'!$C$24,IF(E228="C",'0. Oppsett'!$C$25,""))),"")</f>
        <v/>
      </c>
      <c r="G228" s="138"/>
      <c r="H228" s="139"/>
      <c r="I228" s="139" t="str">
        <f>IF(OR(E228="",H228="",NOT(AND(ISNUMBER(F228),ISNUMBER(H228)))),"",H228*F228*(1+'0. Oppsett'!$C$11))</f>
        <v/>
      </c>
    </row>
    <row r="229" spans="1:9" x14ac:dyDescent="0.35">
      <c r="A229" s="134"/>
      <c r="B229" s="90"/>
      <c r="C229" s="136"/>
      <c r="D229" s="136"/>
      <c r="E229" s="18"/>
      <c r="F229" s="137" t="str">
        <f>IFERROR(IF(E229="A",'0. Oppsett'!$C$23,IF(E229="B",'0. Oppsett'!$C$24,IF(E229="C",'0. Oppsett'!$C$25,""))),"")</f>
        <v/>
      </c>
      <c r="G229" s="138"/>
      <c r="H229" s="139"/>
      <c r="I229" s="139" t="str">
        <f>IF(OR(E229="",H229="",NOT(AND(ISNUMBER(F229),ISNUMBER(H229)))),"",H229*F229*(1+'0. Oppsett'!$C$11))</f>
        <v/>
      </c>
    </row>
    <row r="230" spans="1:9" x14ac:dyDescent="0.35">
      <c r="A230" s="134"/>
      <c r="B230" s="90"/>
      <c r="C230" s="136"/>
      <c r="D230" s="136"/>
      <c r="E230" s="18"/>
      <c r="F230" s="137" t="str">
        <f>IFERROR(IF(E230="A",'0. Oppsett'!$C$23,IF(E230="B",'0. Oppsett'!$C$24,IF(E230="C",'0. Oppsett'!$C$25,""))),"")</f>
        <v/>
      </c>
      <c r="G230" s="138"/>
      <c r="H230" s="139"/>
      <c r="I230" s="139" t="str">
        <f>IF(OR(E230="",H230="",NOT(AND(ISNUMBER(F230),ISNUMBER(H230)))),"",H230*F230*(1+'0. Oppsett'!$C$11))</f>
        <v/>
      </c>
    </row>
    <row r="231" spans="1:9" x14ac:dyDescent="0.35">
      <c r="A231" s="134"/>
      <c r="B231" s="90"/>
      <c r="C231" s="136"/>
      <c r="D231" s="136"/>
      <c r="E231" s="18"/>
      <c r="F231" s="137" t="str">
        <f>IFERROR(IF(E231="A",'0. Oppsett'!$C$23,IF(E231="B",'0. Oppsett'!$C$24,IF(E231="C",'0. Oppsett'!$C$25,""))),"")</f>
        <v/>
      </c>
      <c r="G231" s="138"/>
      <c r="H231" s="139"/>
      <c r="I231" s="139" t="str">
        <f>IF(OR(E231="",H231="",NOT(AND(ISNUMBER(F231),ISNUMBER(H231)))),"",H231*F231*(1+'0. Oppsett'!$C$11))</f>
        <v/>
      </c>
    </row>
    <row r="232" spans="1:9" x14ac:dyDescent="0.35">
      <c r="A232" s="134"/>
      <c r="B232" s="90"/>
      <c r="C232" s="136"/>
      <c r="D232" s="136"/>
      <c r="E232" s="18"/>
      <c r="F232" s="137" t="str">
        <f>IFERROR(IF(E232="A",'0. Oppsett'!$C$23,IF(E232="B",'0. Oppsett'!$C$24,IF(E232="C",'0. Oppsett'!$C$25,""))),"")</f>
        <v/>
      </c>
      <c r="G232" s="138"/>
      <c r="H232" s="139"/>
      <c r="I232" s="139" t="str">
        <f>IF(OR(E232="",H232="",NOT(AND(ISNUMBER(F232),ISNUMBER(H232)))),"",H232*F232*(1+'0. Oppsett'!$C$11))</f>
        <v/>
      </c>
    </row>
    <row r="233" spans="1:9" x14ac:dyDescent="0.35">
      <c r="A233" s="134"/>
      <c r="B233" s="90"/>
      <c r="C233" s="136"/>
      <c r="D233" s="136"/>
      <c r="E233" s="18"/>
      <c r="F233" s="137" t="str">
        <f>IFERROR(IF(E233="A",'0. Oppsett'!$C$23,IF(E233="B",'0. Oppsett'!$C$24,IF(E233="C",'0. Oppsett'!$C$25,""))),"")</f>
        <v/>
      </c>
      <c r="G233" s="138"/>
      <c r="H233" s="139"/>
      <c r="I233" s="139" t="str">
        <f>IF(OR(E233="",H233="",NOT(AND(ISNUMBER(F233),ISNUMBER(H233)))),"",H233*F233*(1+'0. Oppsett'!$C$11))</f>
        <v/>
      </c>
    </row>
    <row r="234" spans="1:9" x14ac:dyDescent="0.35">
      <c r="A234" s="134"/>
      <c r="B234" s="90"/>
      <c r="C234" s="136"/>
      <c r="D234" s="136"/>
      <c r="E234" s="18"/>
      <c r="F234" s="137" t="str">
        <f>IFERROR(IF(E234="A",'0. Oppsett'!$C$23,IF(E234="B",'0. Oppsett'!$C$24,IF(E234="C",'0. Oppsett'!$C$25,""))),"")</f>
        <v/>
      </c>
      <c r="G234" s="138"/>
      <c r="H234" s="139"/>
      <c r="I234" s="139" t="str">
        <f>IF(OR(E234="",H234="",NOT(AND(ISNUMBER(F234),ISNUMBER(H234)))),"",H234*F234*(1+'0. Oppsett'!$C$11))</f>
        <v/>
      </c>
    </row>
    <row r="235" spans="1:9" x14ac:dyDescent="0.35">
      <c r="A235" s="134"/>
      <c r="B235" s="90"/>
      <c r="C235" s="136"/>
      <c r="D235" s="136"/>
      <c r="E235" s="18"/>
      <c r="F235" s="137" t="str">
        <f>IFERROR(IF(E235="A",'0. Oppsett'!$C$23,IF(E235="B",'0. Oppsett'!$C$24,IF(E235="C",'0. Oppsett'!$C$25,""))),"")</f>
        <v/>
      </c>
      <c r="G235" s="138"/>
      <c r="H235" s="139"/>
      <c r="I235" s="139" t="str">
        <f>IF(OR(E235="",H235="",NOT(AND(ISNUMBER(F235),ISNUMBER(H235)))),"",H235*F235*(1+'0. Oppsett'!$C$11))</f>
        <v/>
      </c>
    </row>
    <row r="236" spans="1:9" x14ac:dyDescent="0.35">
      <c r="A236" s="134"/>
      <c r="B236" s="90"/>
      <c r="C236" s="136"/>
      <c r="D236" s="136"/>
      <c r="E236" s="18"/>
      <c r="F236" s="137" t="str">
        <f>IFERROR(IF(E236="A",'0. Oppsett'!$C$23,IF(E236="B",'0. Oppsett'!$C$24,IF(E236="C",'0. Oppsett'!$C$25,""))),"")</f>
        <v/>
      </c>
      <c r="G236" s="138"/>
      <c r="H236" s="139"/>
      <c r="I236" s="139" t="str">
        <f>IF(OR(E236="",H236="",NOT(AND(ISNUMBER(F236),ISNUMBER(H236)))),"",H236*F236*(1+'0. Oppsett'!$C$11))</f>
        <v/>
      </c>
    </row>
    <row r="237" spans="1:9" x14ac:dyDescent="0.35">
      <c r="A237" s="134"/>
      <c r="B237" s="90"/>
      <c r="C237" s="136"/>
      <c r="D237" s="136"/>
      <c r="E237" s="18"/>
      <c r="F237" s="137" t="str">
        <f>IFERROR(IF(E237="A",'0. Oppsett'!$C$23,IF(E237="B",'0. Oppsett'!$C$24,IF(E237="C",'0. Oppsett'!$C$25,""))),"")</f>
        <v/>
      </c>
      <c r="G237" s="138"/>
      <c r="H237" s="139"/>
      <c r="I237" s="139" t="str">
        <f>IF(OR(E237="",H237="",NOT(AND(ISNUMBER(F237),ISNUMBER(H237)))),"",H237*F237*(1+'0. Oppsett'!$C$11))</f>
        <v/>
      </c>
    </row>
    <row r="238" spans="1:9" x14ac:dyDescent="0.35">
      <c r="A238" s="134"/>
      <c r="B238" s="90"/>
      <c r="C238" s="136"/>
      <c r="D238" s="136"/>
      <c r="E238" s="18"/>
      <c r="F238" s="137" t="str">
        <f>IFERROR(IF(E238="A",'0. Oppsett'!$C$23,IF(E238="B",'0. Oppsett'!$C$24,IF(E238="C",'0. Oppsett'!$C$25,""))),"")</f>
        <v/>
      </c>
      <c r="G238" s="138"/>
      <c r="H238" s="139"/>
      <c r="I238" s="139" t="str">
        <f>IF(OR(E238="",H238="",NOT(AND(ISNUMBER(F238),ISNUMBER(H238)))),"",H238*F238*(1+'0. Oppsett'!$C$11))</f>
        <v/>
      </c>
    </row>
    <row r="239" spans="1:9" x14ac:dyDescent="0.35">
      <c r="A239" s="134"/>
      <c r="B239" s="90"/>
      <c r="C239" s="136"/>
      <c r="D239" s="136"/>
      <c r="E239" s="18"/>
      <c r="F239" s="137" t="str">
        <f>IFERROR(IF(E239="A",'0. Oppsett'!$C$23,IF(E239="B",'0. Oppsett'!$C$24,IF(E239="C",'0. Oppsett'!$C$25,""))),"")</f>
        <v/>
      </c>
      <c r="G239" s="138"/>
      <c r="H239" s="139"/>
      <c r="I239" s="139" t="str">
        <f>IF(OR(E239="",H239="",NOT(AND(ISNUMBER(F239),ISNUMBER(H239)))),"",H239*F239*(1+'0. Oppsett'!$C$11))</f>
        <v/>
      </c>
    </row>
    <row r="240" spans="1:9" x14ac:dyDescent="0.35">
      <c r="A240" s="134"/>
      <c r="B240" s="90"/>
      <c r="C240" s="136"/>
      <c r="D240" s="136"/>
      <c r="E240" s="18"/>
      <c r="F240" s="137" t="str">
        <f>IFERROR(IF(E240="A",'0. Oppsett'!$C$23,IF(E240="B",'0. Oppsett'!$C$24,IF(E240="C",'0. Oppsett'!$C$25,""))),"")</f>
        <v/>
      </c>
      <c r="G240" s="138"/>
      <c r="H240" s="139"/>
      <c r="I240" s="139" t="str">
        <f>IF(OR(E240="",H240="",NOT(AND(ISNUMBER(F240),ISNUMBER(H240)))),"",H240*F240*(1+'0. Oppsett'!$C$11))</f>
        <v/>
      </c>
    </row>
    <row r="241" spans="1:9" x14ac:dyDescent="0.35">
      <c r="A241" s="134"/>
      <c r="B241" s="90"/>
      <c r="C241" s="136"/>
      <c r="D241" s="136"/>
      <c r="E241" s="18"/>
      <c r="F241" s="137" t="str">
        <f>IFERROR(IF(E241="A",'0. Oppsett'!$C$23,IF(E241="B",'0. Oppsett'!$C$24,IF(E241="C",'0. Oppsett'!$C$25,""))),"")</f>
        <v/>
      </c>
      <c r="G241" s="138"/>
      <c r="H241" s="139"/>
      <c r="I241" s="139" t="str">
        <f>IF(OR(E241="",H241="",NOT(AND(ISNUMBER(F241),ISNUMBER(H241)))),"",H241*F241*(1+'0. Oppsett'!$C$11))</f>
        <v/>
      </c>
    </row>
    <row r="242" spans="1:9" x14ac:dyDescent="0.35">
      <c r="A242" s="134"/>
      <c r="B242" s="90"/>
      <c r="C242" s="136"/>
      <c r="D242" s="136"/>
      <c r="E242" s="18"/>
      <c r="F242" s="137" t="str">
        <f>IFERROR(IF(E242="A",'0. Oppsett'!$C$23,IF(E242="B",'0. Oppsett'!$C$24,IF(E242="C",'0. Oppsett'!$C$25,""))),"")</f>
        <v/>
      </c>
      <c r="G242" s="138"/>
      <c r="H242" s="139"/>
      <c r="I242" s="139" t="str">
        <f>IF(OR(E242="",H242="",NOT(AND(ISNUMBER(F242),ISNUMBER(H242)))),"",H242*F242*(1+'0. Oppsett'!$C$11))</f>
        <v/>
      </c>
    </row>
    <row r="243" spans="1:9" x14ac:dyDescent="0.35">
      <c r="A243" s="134"/>
      <c r="B243" s="90"/>
      <c r="C243" s="136"/>
      <c r="D243" s="136"/>
      <c r="E243" s="18"/>
      <c r="F243" s="137" t="str">
        <f>IFERROR(IF(E243="A",'0. Oppsett'!$C$23,IF(E243="B",'0. Oppsett'!$C$24,IF(E243="C",'0. Oppsett'!$C$25,""))),"")</f>
        <v/>
      </c>
      <c r="G243" s="138"/>
      <c r="H243" s="139"/>
      <c r="I243" s="139" t="str">
        <f>IF(OR(E243="",H243="",NOT(AND(ISNUMBER(F243),ISNUMBER(H243)))),"",H243*F243*(1+'0. Oppsett'!$C$11))</f>
        <v/>
      </c>
    </row>
    <row r="244" spans="1:9" x14ac:dyDescent="0.35">
      <c r="A244" s="134"/>
      <c r="B244" s="90"/>
      <c r="C244" s="136"/>
      <c r="D244" s="136"/>
      <c r="E244" s="18"/>
      <c r="F244" s="137" t="str">
        <f>IFERROR(IF(E244="A",'0. Oppsett'!$C$23,IF(E244="B",'0. Oppsett'!$C$24,IF(E244="C",'0. Oppsett'!$C$25,""))),"")</f>
        <v/>
      </c>
      <c r="G244" s="138"/>
      <c r="H244" s="139"/>
      <c r="I244" s="139" t="str">
        <f>IF(OR(E244="",H244="",NOT(AND(ISNUMBER(F244),ISNUMBER(H244)))),"",H244*F244*(1+'0. Oppsett'!$C$11))</f>
        <v/>
      </c>
    </row>
    <row r="245" spans="1:9" x14ac:dyDescent="0.35">
      <c r="A245" s="134"/>
      <c r="B245" s="90"/>
      <c r="C245" s="136"/>
      <c r="D245" s="136"/>
      <c r="E245" s="18"/>
      <c r="F245" s="137" t="str">
        <f>IFERROR(IF(E245="A",'0. Oppsett'!$C$23,IF(E245="B",'0. Oppsett'!$C$24,IF(E245="C",'0. Oppsett'!$C$25,""))),"")</f>
        <v/>
      </c>
      <c r="G245" s="138"/>
      <c r="H245" s="139"/>
      <c r="I245" s="139" t="str">
        <f>IF(OR(E245="",H245="",NOT(AND(ISNUMBER(F245),ISNUMBER(H245)))),"",H245*F245*(1+'0. Oppsett'!$C$11))</f>
        <v/>
      </c>
    </row>
    <row r="246" spans="1:9" x14ac:dyDescent="0.35">
      <c r="A246" s="134"/>
      <c r="B246" s="90"/>
      <c r="C246" s="136"/>
      <c r="D246" s="136"/>
      <c r="E246" s="18"/>
      <c r="F246" s="137" t="str">
        <f>IFERROR(IF(E246="A",'0. Oppsett'!$C$23,IF(E246="B",'0. Oppsett'!$C$24,IF(E246="C",'0. Oppsett'!$C$25,""))),"")</f>
        <v/>
      </c>
      <c r="G246" s="138"/>
      <c r="H246" s="139"/>
      <c r="I246" s="139" t="str">
        <f>IF(OR(E246="",H246="",NOT(AND(ISNUMBER(F246),ISNUMBER(H246)))),"",H246*F246*(1+'0. Oppsett'!$C$11))</f>
        <v/>
      </c>
    </row>
    <row r="247" spans="1:9" x14ac:dyDescent="0.35">
      <c r="A247" s="134"/>
      <c r="B247" s="90"/>
      <c r="C247" s="136"/>
      <c r="D247" s="136"/>
      <c r="E247" s="18"/>
      <c r="F247" s="137" t="str">
        <f>IFERROR(IF(E247="A",'0. Oppsett'!$C$23,IF(E247="B",'0. Oppsett'!$C$24,IF(E247="C",'0. Oppsett'!$C$25,""))),"")</f>
        <v/>
      </c>
      <c r="G247" s="138"/>
      <c r="H247" s="139"/>
      <c r="I247" s="139" t="str">
        <f>IF(OR(E247="",H247="",NOT(AND(ISNUMBER(F247),ISNUMBER(H247)))),"",H247*F247*(1+'0. Oppsett'!$C$11))</f>
        <v/>
      </c>
    </row>
    <row r="248" spans="1:9" x14ac:dyDescent="0.35">
      <c r="A248" s="134"/>
      <c r="B248" s="90"/>
      <c r="C248" s="136"/>
      <c r="D248" s="136"/>
      <c r="E248" s="18"/>
      <c r="F248" s="137" t="str">
        <f>IFERROR(IF(E248="A",'0. Oppsett'!$C$23,IF(E248="B",'0. Oppsett'!$C$24,IF(E248="C",'0. Oppsett'!$C$25,""))),"")</f>
        <v/>
      </c>
      <c r="G248" s="138"/>
      <c r="H248" s="139"/>
      <c r="I248" s="139" t="str">
        <f>IF(OR(E248="",H248="",NOT(AND(ISNUMBER(F248),ISNUMBER(H248)))),"",H248*F248*(1+'0. Oppsett'!$C$11))</f>
        <v/>
      </c>
    </row>
    <row r="249" spans="1:9" x14ac:dyDescent="0.35">
      <c r="A249" s="134"/>
      <c r="B249" s="90"/>
      <c r="C249" s="136"/>
      <c r="D249" s="136"/>
      <c r="E249" s="18"/>
      <c r="F249" s="137" t="str">
        <f>IFERROR(IF(E249="A",'0. Oppsett'!$C$23,IF(E249="B",'0. Oppsett'!$C$24,IF(E249="C",'0. Oppsett'!$C$25,""))),"")</f>
        <v/>
      </c>
      <c r="G249" s="138"/>
      <c r="H249" s="139"/>
      <c r="I249" s="139" t="str">
        <f>IF(OR(E249="",H249="",NOT(AND(ISNUMBER(F249),ISNUMBER(H249)))),"",H249*F249*(1+'0. Oppsett'!$C$11))</f>
        <v/>
      </c>
    </row>
    <row r="250" spans="1:9" x14ac:dyDescent="0.35">
      <c r="A250" s="134"/>
      <c r="B250" s="90"/>
      <c r="C250" s="136"/>
      <c r="D250" s="136"/>
      <c r="E250" s="18"/>
      <c r="F250" s="137" t="str">
        <f>IFERROR(IF(E250="A",'0. Oppsett'!$C$23,IF(E250="B",'0. Oppsett'!$C$24,IF(E250="C",'0. Oppsett'!$C$25,""))),"")</f>
        <v/>
      </c>
      <c r="G250" s="138"/>
      <c r="H250" s="139"/>
      <c r="I250" s="139" t="str">
        <f>IF(OR(E250="",H250="",NOT(AND(ISNUMBER(F250),ISNUMBER(H250)))),"",H250*F250*(1+'0. Oppsett'!$C$11))</f>
        <v/>
      </c>
    </row>
    <row r="251" spans="1:9" x14ac:dyDescent="0.35">
      <c r="A251" s="134"/>
      <c r="B251" s="90"/>
      <c r="C251" s="136"/>
      <c r="D251" s="136"/>
      <c r="E251" s="18"/>
      <c r="F251" s="137" t="str">
        <f>IFERROR(IF(E251="A",'0. Oppsett'!$C$23,IF(E251="B",'0. Oppsett'!$C$24,IF(E251="C",'0. Oppsett'!$C$25,""))),"")</f>
        <v/>
      </c>
      <c r="G251" s="138"/>
      <c r="H251" s="139"/>
      <c r="I251" s="139" t="str">
        <f>IF(OR(E251="",H251="",NOT(AND(ISNUMBER(F251),ISNUMBER(H251)))),"",H251*F251*(1+'0. Oppsett'!$C$11))</f>
        <v/>
      </c>
    </row>
    <row r="252" spans="1:9" x14ac:dyDescent="0.35">
      <c r="A252" s="134"/>
      <c r="B252" s="90"/>
      <c r="C252" s="136"/>
      <c r="D252" s="136"/>
      <c r="E252" s="18"/>
      <c r="F252" s="137" t="str">
        <f>IFERROR(IF(E252="A",'0. Oppsett'!$C$23,IF(E252="B",'0. Oppsett'!$C$24,IF(E252="C",'0. Oppsett'!$C$25,""))),"")</f>
        <v/>
      </c>
      <c r="G252" s="138"/>
      <c r="H252" s="139"/>
      <c r="I252" s="139" t="str">
        <f>IF(OR(E252="",H252="",NOT(AND(ISNUMBER(F252),ISNUMBER(H252)))),"",H252*F252*(1+'0. Oppsett'!$C$11))</f>
        <v/>
      </c>
    </row>
    <row r="253" spans="1:9" x14ac:dyDescent="0.35">
      <c r="A253" s="134"/>
      <c r="B253" s="90"/>
      <c r="C253" s="136"/>
      <c r="D253" s="136"/>
      <c r="E253" s="18"/>
      <c r="F253" s="137" t="str">
        <f>IFERROR(IF(E253="A",'0. Oppsett'!$C$23,IF(E253="B",'0. Oppsett'!$C$24,IF(E253="C",'0. Oppsett'!$C$25,""))),"")</f>
        <v/>
      </c>
      <c r="G253" s="138"/>
      <c r="H253" s="139"/>
      <c r="I253" s="139" t="str">
        <f>IF(OR(E253="",H253="",NOT(AND(ISNUMBER(F253),ISNUMBER(H253)))),"",H253*F253*(1+'0. Oppsett'!$C$11))</f>
        <v/>
      </c>
    </row>
    <row r="254" spans="1:9" x14ac:dyDescent="0.35">
      <c r="A254" s="134"/>
      <c r="B254" s="90"/>
      <c r="C254" s="136"/>
      <c r="D254" s="136"/>
      <c r="E254" s="18"/>
      <c r="F254" s="137" t="str">
        <f>IFERROR(IF(E254="A",'0. Oppsett'!$C$23,IF(E254="B",'0. Oppsett'!$C$24,IF(E254="C",'0. Oppsett'!$C$25,""))),"")</f>
        <v/>
      </c>
      <c r="G254" s="138"/>
      <c r="H254" s="139"/>
      <c r="I254" s="139" t="str">
        <f>IF(OR(E254="",H254="",NOT(AND(ISNUMBER(F254),ISNUMBER(H254)))),"",H254*F254*(1+'0. Oppsett'!$C$11))</f>
        <v/>
      </c>
    </row>
    <row r="255" spans="1:9" x14ac:dyDescent="0.35">
      <c r="A255" s="134"/>
      <c r="B255" s="90"/>
      <c r="C255" s="136"/>
      <c r="D255" s="136"/>
      <c r="E255" s="18"/>
      <c r="F255" s="137" t="str">
        <f>IFERROR(IF(E255="A",'0. Oppsett'!$C$23,IF(E255="B",'0. Oppsett'!$C$24,IF(E255="C",'0. Oppsett'!$C$25,""))),"")</f>
        <v/>
      </c>
      <c r="G255" s="138"/>
      <c r="H255" s="139"/>
      <c r="I255" s="139" t="str">
        <f>IF(OR(E255="",H255="",NOT(AND(ISNUMBER(F255),ISNUMBER(H255)))),"",H255*F255*(1+'0. Oppsett'!$C$11))</f>
        <v/>
      </c>
    </row>
    <row r="256" spans="1:9" x14ac:dyDescent="0.35">
      <c r="A256" s="134"/>
      <c r="B256" s="90"/>
      <c r="C256" s="136"/>
      <c r="D256" s="136"/>
      <c r="E256" s="18"/>
      <c r="F256" s="137" t="str">
        <f>IFERROR(IF(E256="A",'0. Oppsett'!$C$23,IF(E256="B",'0. Oppsett'!$C$24,IF(E256="C",'0. Oppsett'!$C$25,""))),"")</f>
        <v/>
      </c>
      <c r="G256" s="138"/>
      <c r="H256" s="139"/>
      <c r="I256" s="139" t="str">
        <f>IF(OR(E256="",H256="",NOT(AND(ISNUMBER(F256),ISNUMBER(H256)))),"",H256*F256*(1+'0. Oppsett'!$C$11))</f>
        <v/>
      </c>
    </row>
    <row r="257" spans="1:9" x14ac:dyDescent="0.35">
      <c r="A257" s="134"/>
      <c r="B257" s="90"/>
      <c r="C257" s="136"/>
      <c r="D257" s="136"/>
      <c r="E257" s="18"/>
      <c r="F257" s="137" t="str">
        <f>IFERROR(IF(E257="A",'0. Oppsett'!$C$23,IF(E257="B",'0. Oppsett'!$C$24,IF(E257="C",'0. Oppsett'!$C$25,""))),"")</f>
        <v/>
      </c>
      <c r="G257" s="138"/>
      <c r="H257" s="139"/>
      <c r="I257" s="139" t="str">
        <f>IF(OR(E257="",H257="",NOT(AND(ISNUMBER(F257),ISNUMBER(H257)))),"",H257*F257*(1+'0. Oppsett'!$C$11))</f>
        <v/>
      </c>
    </row>
    <row r="258" spans="1:9" x14ac:dyDescent="0.35">
      <c r="A258" s="134"/>
      <c r="B258" s="90"/>
      <c r="C258" s="136"/>
      <c r="D258" s="136"/>
      <c r="E258" s="18"/>
      <c r="F258" s="137" t="str">
        <f>IFERROR(IF(E258="A",'0. Oppsett'!$C$23,IF(E258="B",'0. Oppsett'!$C$24,IF(E258="C",'0. Oppsett'!$C$25,""))),"")</f>
        <v/>
      </c>
      <c r="G258" s="138"/>
      <c r="H258" s="139"/>
      <c r="I258" s="139" t="str">
        <f>IF(OR(E258="",H258="",NOT(AND(ISNUMBER(F258),ISNUMBER(H258)))),"",H258*F258*(1+'0. Oppsett'!$C$11))</f>
        <v/>
      </c>
    </row>
    <row r="259" spans="1:9" x14ac:dyDescent="0.35">
      <c r="A259" s="134"/>
      <c r="B259" s="90"/>
      <c r="C259" s="136"/>
      <c r="D259" s="136"/>
      <c r="E259" s="18"/>
      <c r="F259" s="137" t="str">
        <f>IFERROR(IF(E259="A",'0. Oppsett'!$C$23,IF(E259="B",'0. Oppsett'!$C$24,IF(E259="C",'0. Oppsett'!$C$25,""))),"")</f>
        <v/>
      </c>
      <c r="G259" s="138"/>
      <c r="H259" s="139"/>
      <c r="I259" s="139" t="str">
        <f>IF(OR(E259="",H259="",NOT(AND(ISNUMBER(F259),ISNUMBER(H259)))),"",H259*F259*(1+'0. Oppsett'!$C$11))</f>
        <v/>
      </c>
    </row>
    <row r="260" spans="1:9" x14ac:dyDescent="0.35">
      <c r="A260" s="134"/>
      <c r="B260" s="90"/>
      <c r="C260" s="136"/>
      <c r="D260" s="136"/>
      <c r="E260" s="18"/>
      <c r="F260" s="137" t="str">
        <f>IFERROR(IF(E260="A",'0. Oppsett'!$C$23,IF(E260="B",'0. Oppsett'!$C$24,IF(E260="C",'0. Oppsett'!$C$25,""))),"")</f>
        <v/>
      </c>
      <c r="G260" s="138"/>
      <c r="H260" s="139"/>
      <c r="I260" s="139" t="str">
        <f>IF(OR(E260="",H260="",NOT(AND(ISNUMBER(F260),ISNUMBER(H260)))),"",H260*F260*(1+'0. Oppsett'!$C$11))</f>
        <v/>
      </c>
    </row>
    <row r="261" spans="1:9" x14ac:dyDescent="0.35">
      <c r="A261" s="134"/>
      <c r="B261" s="90"/>
      <c r="C261" s="136"/>
      <c r="D261" s="136"/>
      <c r="E261" s="18"/>
      <c r="F261" s="137" t="str">
        <f>IFERROR(IF(E261="A",'0. Oppsett'!$C$23,IF(E261="B",'0. Oppsett'!$C$24,IF(E261="C",'0. Oppsett'!$C$25,""))),"")</f>
        <v/>
      </c>
      <c r="G261" s="138"/>
      <c r="H261" s="139"/>
      <c r="I261" s="139" t="str">
        <f>IF(OR(E261="",H261="",NOT(AND(ISNUMBER(F261),ISNUMBER(H261)))),"",H261*F261*(1+'0. Oppsett'!$C$11))</f>
        <v/>
      </c>
    </row>
    <row r="262" spans="1:9" x14ac:dyDescent="0.35">
      <c r="A262" s="134"/>
      <c r="B262" s="90"/>
      <c r="C262" s="136"/>
      <c r="D262" s="136"/>
      <c r="E262" s="18"/>
      <c r="F262" s="137" t="str">
        <f>IFERROR(IF(E262="A",'0. Oppsett'!$C$23,IF(E262="B",'0. Oppsett'!$C$24,IF(E262="C",'0. Oppsett'!$C$25,""))),"")</f>
        <v/>
      </c>
      <c r="G262" s="138"/>
      <c r="H262" s="139"/>
      <c r="I262" s="139" t="str">
        <f>IF(OR(E262="",H262="",NOT(AND(ISNUMBER(F262),ISNUMBER(H262)))),"",H262*F262*(1+'0. Oppsett'!$C$11))</f>
        <v/>
      </c>
    </row>
    <row r="263" spans="1:9" x14ac:dyDescent="0.35">
      <c r="A263" s="134"/>
      <c r="B263" s="90"/>
      <c r="C263" s="136"/>
      <c r="D263" s="136"/>
      <c r="E263" s="18"/>
      <c r="F263" s="137" t="str">
        <f>IFERROR(IF(E263="A",'0. Oppsett'!$C$23,IF(E263="B",'0. Oppsett'!$C$24,IF(E263="C",'0. Oppsett'!$C$25,""))),"")</f>
        <v/>
      </c>
      <c r="G263" s="138"/>
      <c r="H263" s="139"/>
      <c r="I263" s="139" t="str">
        <f>IF(OR(E263="",H263="",NOT(AND(ISNUMBER(F263),ISNUMBER(H263)))),"",H263*F263*(1+'0. Oppsett'!$C$11))</f>
        <v/>
      </c>
    </row>
    <row r="264" spans="1:9" x14ac:dyDescent="0.35">
      <c r="A264" s="134"/>
      <c r="B264" s="90"/>
      <c r="C264" s="136"/>
      <c r="D264" s="136"/>
      <c r="E264" s="18"/>
      <c r="F264" s="137" t="str">
        <f>IFERROR(IF(E264="A",'0. Oppsett'!$C$23,IF(E264="B",'0. Oppsett'!$C$24,IF(E264="C",'0. Oppsett'!$C$25,""))),"")</f>
        <v/>
      </c>
      <c r="G264" s="138"/>
      <c r="H264" s="139"/>
      <c r="I264" s="139" t="str">
        <f>IF(OR(E264="",H264="",NOT(AND(ISNUMBER(F264),ISNUMBER(H264)))),"",H264*F264*(1+'0. Oppsett'!$C$11))</f>
        <v/>
      </c>
    </row>
    <row r="265" spans="1:9" x14ac:dyDescent="0.35">
      <c r="A265" s="134"/>
      <c r="B265" s="90"/>
      <c r="C265" s="136"/>
      <c r="D265" s="136"/>
      <c r="E265" s="18"/>
      <c r="F265" s="137" t="str">
        <f>IFERROR(IF(E265="A",'0. Oppsett'!$C$23,IF(E265="B",'0. Oppsett'!$C$24,IF(E265="C",'0. Oppsett'!$C$25,""))),"")</f>
        <v/>
      </c>
      <c r="G265" s="138"/>
      <c r="H265" s="139"/>
      <c r="I265" s="139" t="str">
        <f>IF(OR(E265="",H265="",NOT(AND(ISNUMBER(F265),ISNUMBER(H265)))),"",H265*F265*(1+'0. Oppsett'!$C$11))</f>
        <v/>
      </c>
    </row>
    <row r="266" spans="1:9" x14ac:dyDescent="0.35">
      <c r="A266" s="134"/>
      <c r="B266" s="90"/>
      <c r="C266" s="136"/>
      <c r="D266" s="136"/>
      <c r="E266" s="18"/>
      <c r="F266" s="137" t="str">
        <f>IFERROR(IF(E266="A",'0. Oppsett'!$C$23,IF(E266="B",'0. Oppsett'!$C$24,IF(E266="C",'0. Oppsett'!$C$25,""))),"")</f>
        <v/>
      </c>
      <c r="G266" s="138"/>
      <c r="H266" s="139"/>
      <c r="I266" s="139" t="str">
        <f>IF(OR(E266="",H266="",NOT(AND(ISNUMBER(F266),ISNUMBER(H266)))),"",H266*F266*(1+'0. Oppsett'!$C$11))</f>
        <v/>
      </c>
    </row>
    <row r="267" spans="1:9" x14ac:dyDescent="0.35">
      <c r="A267" s="134"/>
      <c r="B267" s="90"/>
      <c r="C267" s="136"/>
      <c r="D267" s="136"/>
      <c r="E267" s="18"/>
      <c r="F267" s="137" t="str">
        <f>IFERROR(IF(E267="A",'0. Oppsett'!$C$23,IF(E267="B",'0. Oppsett'!$C$24,IF(E267="C",'0. Oppsett'!$C$25,""))),"")</f>
        <v/>
      </c>
      <c r="G267" s="138"/>
      <c r="H267" s="139"/>
      <c r="I267" s="139" t="str">
        <f>IF(OR(E267="",H267="",NOT(AND(ISNUMBER(F267),ISNUMBER(H267)))),"",H267*F267*(1+'0. Oppsett'!$C$11))</f>
        <v/>
      </c>
    </row>
    <row r="268" spans="1:9" x14ac:dyDescent="0.35">
      <c r="A268" s="134"/>
      <c r="B268" s="90"/>
      <c r="C268" s="136"/>
      <c r="D268" s="136"/>
      <c r="E268" s="18"/>
      <c r="F268" s="137" t="str">
        <f>IFERROR(IF(E268="A",'0. Oppsett'!$C$23,IF(E268="B",'0. Oppsett'!$C$24,IF(E268="C",'0. Oppsett'!$C$25,""))),"")</f>
        <v/>
      </c>
      <c r="G268" s="138"/>
      <c r="H268" s="139"/>
      <c r="I268" s="139" t="str">
        <f>IF(OR(E268="",H268="",NOT(AND(ISNUMBER(F268),ISNUMBER(H268)))),"",H268*F268*(1+'0. Oppsett'!$C$11))</f>
        <v/>
      </c>
    </row>
    <row r="269" spans="1:9" x14ac:dyDescent="0.35">
      <c r="A269" s="134"/>
      <c r="B269" s="90"/>
      <c r="C269" s="136"/>
      <c r="D269" s="136"/>
      <c r="E269" s="18"/>
      <c r="F269" s="137" t="str">
        <f>IFERROR(IF(E269="A",'0. Oppsett'!$C$23,IF(E269="B",'0. Oppsett'!$C$24,IF(E269="C",'0. Oppsett'!$C$25,""))),"")</f>
        <v/>
      </c>
      <c r="G269" s="138"/>
      <c r="H269" s="139"/>
      <c r="I269" s="139" t="str">
        <f>IF(OR(E269="",H269="",NOT(AND(ISNUMBER(F269),ISNUMBER(H269)))),"",H269*F269*(1+'0. Oppsett'!$C$11))</f>
        <v/>
      </c>
    </row>
    <row r="270" spans="1:9" x14ac:dyDescent="0.35">
      <c r="A270" s="134"/>
      <c r="B270" s="90"/>
      <c r="C270" s="136"/>
      <c r="D270" s="136"/>
      <c r="E270" s="18"/>
      <c r="F270" s="137" t="str">
        <f>IFERROR(IF(E270="A",'0. Oppsett'!$C$23,IF(E270="B",'0. Oppsett'!$C$24,IF(E270="C",'0. Oppsett'!$C$25,""))),"")</f>
        <v/>
      </c>
      <c r="G270" s="138"/>
      <c r="H270" s="139"/>
      <c r="I270" s="139" t="str">
        <f>IF(OR(E270="",H270="",NOT(AND(ISNUMBER(F270),ISNUMBER(H270)))),"",H270*F270*(1+'0. Oppsett'!$C$11))</f>
        <v/>
      </c>
    </row>
    <row r="271" spans="1:9" x14ac:dyDescent="0.35">
      <c r="A271" s="134"/>
      <c r="B271" s="90"/>
      <c r="C271" s="136"/>
      <c r="D271" s="136"/>
      <c r="E271" s="18"/>
      <c r="F271" s="137" t="str">
        <f>IFERROR(IF(E271="A",'0. Oppsett'!$C$23,IF(E271="B",'0. Oppsett'!$C$24,IF(E271="C",'0. Oppsett'!$C$25,""))),"")</f>
        <v/>
      </c>
      <c r="G271" s="138"/>
      <c r="H271" s="139"/>
      <c r="I271" s="139" t="str">
        <f>IF(OR(E271="",H271="",NOT(AND(ISNUMBER(F271),ISNUMBER(H271)))),"",H271*F271*(1+'0. Oppsett'!$C$11))</f>
        <v/>
      </c>
    </row>
    <row r="272" spans="1:9" x14ac:dyDescent="0.35">
      <c r="A272" s="134"/>
      <c r="B272" s="90"/>
      <c r="C272" s="136"/>
      <c r="D272" s="136"/>
      <c r="E272" s="18"/>
      <c r="F272" s="137" t="str">
        <f>IFERROR(IF(E272="A",'0. Oppsett'!$C$23,IF(E272="B",'0. Oppsett'!$C$24,IF(E272="C",'0. Oppsett'!$C$25,""))),"")</f>
        <v/>
      </c>
      <c r="G272" s="138"/>
      <c r="H272" s="139"/>
      <c r="I272" s="139" t="str">
        <f>IF(OR(E272="",H272="",NOT(AND(ISNUMBER(F272),ISNUMBER(H272)))),"",H272*F272*(1+'0. Oppsett'!$C$11))</f>
        <v/>
      </c>
    </row>
    <row r="273" spans="1:9" x14ac:dyDescent="0.35">
      <c r="A273" s="134"/>
      <c r="B273" s="90"/>
      <c r="C273" s="136"/>
      <c r="D273" s="136"/>
      <c r="E273" s="18"/>
      <c r="F273" s="137" t="str">
        <f>IFERROR(IF(E273="A",'0. Oppsett'!$C$23,IF(E273="B",'0. Oppsett'!$C$24,IF(E273="C",'0. Oppsett'!$C$25,""))),"")</f>
        <v/>
      </c>
      <c r="G273" s="138"/>
      <c r="H273" s="139"/>
      <c r="I273" s="139" t="str">
        <f>IF(OR(E273="",H273="",NOT(AND(ISNUMBER(F273),ISNUMBER(H273)))),"",H273*F273*(1+'0. Oppsett'!$C$11))</f>
        <v/>
      </c>
    </row>
    <row r="274" spans="1:9" x14ac:dyDescent="0.35">
      <c r="A274" s="134"/>
      <c r="B274" s="90"/>
      <c r="C274" s="136"/>
      <c r="D274" s="136"/>
      <c r="E274" s="18"/>
      <c r="F274" s="137" t="str">
        <f>IFERROR(IF(E274="A",'0. Oppsett'!$C$23,IF(E274="B",'0. Oppsett'!$C$24,IF(E274="C",'0. Oppsett'!$C$25,""))),"")</f>
        <v/>
      </c>
      <c r="G274" s="138"/>
      <c r="H274" s="139"/>
      <c r="I274" s="139" t="str">
        <f>IF(OR(E274="",H274="",NOT(AND(ISNUMBER(F274),ISNUMBER(H274)))),"",H274*F274*(1+'0. Oppsett'!$C$11))</f>
        <v/>
      </c>
    </row>
    <row r="275" spans="1:9" x14ac:dyDescent="0.35">
      <c r="A275" s="134"/>
      <c r="B275" s="90"/>
      <c r="C275" s="136"/>
      <c r="D275" s="136"/>
      <c r="E275" s="18"/>
      <c r="F275" s="137" t="str">
        <f>IFERROR(IF(E275="A",'0. Oppsett'!$C$23,IF(E275="B",'0. Oppsett'!$C$24,IF(E275="C",'0. Oppsett'!$C$25,""))),"")</f>
        <v/>
      </c>
      <c r="G275" s="138"/>
      <c r="H275" s="139"/>
      <c r="I275" s="139" t="str">
        <f>IF(OR(E275="",H275="",NOT(AND(ISNUMBER(F275),ISNUMBER(H275)))),"",H275*F275*(1+'0. Oppsett'!$C$11))</f>
        <v/>
      </c>
    </row>
    <row r="276" spans="1:9" x14ac:dyDescent="0.35">
      <c r="A276" s="134"/>
      <c r="B276" s="90"/>
      <c r="C276" s="136"/>
      <c r="D276" s="136"/>
      <c r="E276" s="18"/>
      <c r="F276" s="137" t="str">
        <f>IFERROR(IF(E276="A",'0. Oppsett'!$C$23,IF(E276="B",'0. Oppsett'!$C$24,IF(E276="C",'0. Oppsett'!$C$25,""))),"")</f>
        <v/>
      </c>
      <c r="G276" s="138"/>
      <c r="H276" s="139"/>
      <c r="I276" s="139" t="str">
        <f>IF(OR(E276="",H276="",NOT(AND(ISNUMBER(F276),ISNUMBER(H276)))),"",H276*F276*(1+'0. Oppsett'!$C$11))</f>
        <v/>
      </c>
    </row>
    <row r="277" spans="1:9" x14ac:dyDescent="0.35">
      <c r="A277" s="134"/>
      <c r="B277" s="90"/>
      <c r="C277" s="136"/>
      <c r="D277" s="136"/>
      <c r="E277" s="18"/>
      <c r="F277" s="137" t="str">
        <f>IFERROR(IF(E277="A",'0. Oppsett'!$C$23,IF(E277="B",'0. Oppsett'!$C$24,IF(E277="C",'0. Oppsett'!$C$25,""))),"")</f>
        <v/>
      </c>
      <c r="G277" s="138"/>
      <c r="H277" s="139"/>
      <c r="I277" s="139" t="str">
        <f>IF(OR(E277="",H277="",NOT(AND(ISNUMBER(F277),ISNUMBER(H277)))),"",H277*F277*(1+'0. Oppsett'!$C$11))</f>
        <v/>
      </c>
    </row>
    <row r="278" spans="1:9" x14ac:dyDescent="0.35">
      <c r="A278" s="134"/>
      <c r="B278" s="90"/>
      <c r="C278" s="136"/>
      <c r="D278" s="136"/>
      <c r="E278" s="18"/>
      <c r="F278" s="137" t="str">
        <f>IFERROR(IF(E278="A",'0. Oppsett'!$C$23,IF(E278="B",'0. Oppsett'!$C$24,IF(E278="C",'0. Oppsett'!$C$25,""))),"")</f>
        <v/>
      </c>
      <c r="G278" s="138"/>
      <c r="H278" s="139"/>
      <c r="I278" s="139" t="str">
        <f>IF(OR(E278="",H278="",NOT(AND(ISNUMBER(F278),ISNUMBER(H278)))),"",H278*F278*(1+'0. Oppsett'!$C$11))</f>
        <v/>
      </c>
    </row>
    <row r="279" spans="1:9" x14ac:dyDescent="0.35">
      <c r="A279" s="134"/>
      <c r="B279" s="90"/>
      <c r="C279" s="136"/>
      <c r="D279" s="136"/>
      <c r="E279" s="18"/>
      <c r="F279" s="137" t="str">
        <f>IFERROR(IF(E279="A",'0. Oppsett'!$C$23,IF(E279="B",'0. Oppsett'!$C$24,IF(E279="C",'0. Oppsett'!$C$25,""))),"")</f>
        <v/>
      </c>
      <c r="G279" s="138"/>
      <c r="H279" s="139"/>
      <c r="I279" s="139" t="str">
        <f>IF(OR(E279="",H279="",NOT(AND(ISNUMBER(F279),ISNUMBER(H279)))),"",H279*F279*(1+'0. Oppsett'!$C$11))</f>
        <v/>
      </c>
    </row>
    <row r="280" spans="1:9" x14ac:dyDescent="0.35">
      <c r="A280" s="134"/>
      <c r="B280" s="90"/>
      <c r="C280" s="136"/>
      <c r="D280" s="136"/>
      <c r="E280" s="18"/>
      <c r="F280" s="137" t="str">
        <f>IFERROR(IF(E280="A",'0. Oppsett'!$C$23,IF(E280="B",'0. Oppsett'!$C$24,IF(E280="C",'0. Oppsett'!$C$25,""))),"")</f>
        <v/>
      </c>
      <c r="G280" s="138"/>
      <c r="H280" s="139"/>
      <c r="I280" s="139" t="str">
        <f>IF(OR(E280="",H280="",NOT(AND(ISNUMBER(F280),ISNUMBER(H280)))),"",H280*F280*(1+'0. Oppsett'!$C$11))</f>
        <v/>
      </c>
    </row>
    <row r="281" spans="1:9" x14ac:dyDescent="0.35">
      <c r="A281" s="134"/>
      <c r="B281" s="90"/>
      <c r="C281" s="136"/>
      <c r="D281" s="136"/>
      <c r="E281" s="18"/>
      <c r="F281" s="137" t="str">
        <f>IFERROR(IF(E281="A",'0. Oppsett'!$C$23,IF(E281="B",'0. Oppsett'!$C$24,IF(E281="C",'0. Oppsett'!$C$25,""))),"")</f>
        <v/>
      </c>
      <c r="G281" s="138"/>
      <c r="H281" s="139"/>
      <c r="I281" s="139" t="str">
        <f>IF(OR(E281="",H281="",NOT(AND(ISNUMBER(F281),ISNUMBER(H281)))),"",H281*F281*(1+'0. Oppsett'!$C$11))</f>
        <v/>
      </c>
    </row>
    <row r="282" spans="1:9" x14ac:dyDescent="0.35">
      <c r="A282" s="134"/>
      <c r="B282" s="90"/>
      <c r="C282" s="136"/>
      <c r="D282" s="136"/>
      <c r="E282" s="18"/>
      <c r="F282" s="137" t="str">
        <f>IFERROR(IF(E282="A",'0. Oppsett'!$C$23,IF(E282="B",'0. Oppsett'!$C$24,IF(E282="C",'0. Oppsett'!$C$25,""))),"")</f>
        <v/>
      </c>
      <c r="G282" s="138"/>
      <c r="H282" s="139"/>
      <c r="I282" s="139" t="str">
        <f>IF(OR(E282="",H282="",NOT(AND(ISNUMBER(F282),ISNUMBER(H282)))),"",H282*F282*(1+'0. Oppsett'!$C$11))</f>
        <v/>
      </c>
    </row>
    <row r="283" spans="1:9" x14ac:dyDescent="0.35">
      <c r="A283" s="134"/>
      <c r="B283" s="90"/>
      <c r="C283" s="136"/>
      <c r="D283" s="136"/>
      <c r="E283" s="18"/>
      <c r="F283" s="137" t="str">
        <f>IFERROR(IF(E283="A",'0. Oppsett'!$C$23,IF(E283="B",'0. Oppsett'!$C$24,IF(E283="C",'0. Oppsett'!$C$25,""))),"")</f>
        <v/>
      </c>
      <c r="G283" s="138"/>
      <c r="H283" s="139"/>
      <c r="I283" s="139" t="str">
        <f>IF(OR(E283="",H283="",NOT(AND(ISNUMBER(F283),ISNUMBER(H283)))),"",H283*F283*(1+'0. Oppsett'!$C$11))</f>
        <v/>
      </c>
    </row>
    <row r="284" spans="1:9" x14ac:dyDescent="0.35">
      <c r="A284" s="134"/>
      <c r="B284" s="90"/>
      <c r="C284" s="136"/>
      <c r="D284" s="136"/>
      <c r="E284" s="18"/>
      <c r="F284" s="137" t="str">
        <f>IFERROR(IF(E284="A",'0. Oppsett'!$C$23,IF(E284="B",'0. Oppsett'!$C$24,IF(E284="C",'0. Oppsett'!$C$25,""))),"")</f>
        <v/>
      </c>
      <c r="G284" s="138"/>
      <c r="H284" s="139"/>
      <c r="I284" s="139" t="str">
        <f>IF(OR(E284="",H284="",NOT(AND(ISNUMBER(F284),ISNUMBER(H284)))),"",H284*F284*(1+'0. Oppsett'!$C$11))</f>
        <v/>
      </c>
    </row>
    <row r="285" spans="1:9" x14ac:dyDescent="0.35">
      <c r="A285" s="134"/>
      <c r="B285" s="90"/>
      <c r="C285" s="136"/>
      <c r="D285" s="136"/>
      <c r="E285" s="18"/>
      <c r="F285" s="137" t="str">
        <f>IFERROR(IF(E285="A",'0. Oppsett'!$C$23,IF(E285="B",'0. Oppsett'!$C$24,IF(E285="C",'0. Oppsett'!$C$25,""))),"")</f>
        <v/>
      </c>
      <c r="G285" s="138"/>
      <c r="H285" s="139"/>
      <c r="I285" s="139" t="str">
        <f>IF(OR(E285="",H285="",NOT(AND(ISNUMBER(F285),ISNUMBER(H285)))),"",H285*F285*(1+'0. Oppsett'!$C$11))</f>
        <v/>
      </c>
    </row>
    <row r="286" spans="1:9" x14ac:dyDescent="0.35">
      <c r="A286" s="134"/>
      <c r="B286" s="90"/>
      <c r="C286" s="136"/>
      <c r="D286" s="136"/>
      <c r="E286" s="18"/>
      <c r="F286" s="137" t="str">
        <f>IFERROR(IF(E286="A",'0. Oppsett'!$C$23,IF(E286="B",'0. Oppsett'!$C$24,IF(E286="C",'0. Oppsett'!$C$25,""))),"")</f>
        <v/>
      </c>
      <c r="G286" s="138"/>
      <c r="H286" s="139"/>
      <c r="I286" s="139" t="str">
        <f>IF(OR(E286="",H286="",NOT(AND(ISNUMBER(F286),ISNUMBER(H286)))),"",H286*F286*(1+'0. Oppsett'!$C$11))</f>
        <v/>
      </c>
    </row>
    <row r="287" spans="1:9" x14ac:dyDescent="0.35">
      <c r="A287" s="134"/>
      <c r="B287" s="90"/>
      <c r="C287" s="136"/>
      <c r="D287" s="136"/>
      <c r="E287" s="18"/>
      <c r="F287" s="137" t="str">
        <f>IFERROR(IF(E287="A",'0. Oppsett'!$C$23,IF(E287="B",'0. Oppsett'!$C$24,IF(E287="C",'0. Oppsett'!$C$25,""))),"")</f>
        <v/>
      </c>
      <c r="G287" s="138"/>
      <c r="H287" s="139"/>
      <c r="I287" s="139" t="str">
        <f>IF(OR(E287="",H287="",NOT(AND(ISNUMBER(F287),ISNUMBER(H287)))),"",H287*F287*(1+'0. Oppsett'!$C$11))</f>
        <v/>
      </c>
    </row>
    <row r="288" spans="1:9" x14ac:dyDescent="0.35">
      <c r="A288" s="134"/>
      <c r="B288" s="90"/>
      <c r="C288" s="136"/>
      <c r="D288" s="136"/>
      <c r="E288" s="18"/>
      <c r="F288" s="137" t="str">
        <f>IFERROR(IF(E288="A",'0. Oppsett'!$C$23,IF(E288="B",'0. Oppsett'!$C$24,IF(E288="C",'0. Oppsett'!$C$25,""))),"")</f>
        <v/>
      </c>
      <c r="G288" s="138"/>
      <c r="H288" s="139"/>
      <c r="I288" s="139" t="str">
        <f>IF(OR(E288="",H288="",NOT(AND(ISNUMBER(F288),ISNUMBER(H288)))),"",H288*F288*(1+'0. Oppsett'!$C$11))</f>
        <v/>
      </c>
    </row>
    <row r="289" spans="1:9" x14ac:dyDescent="0.35">
      <c r="A289" s="134"/>
      <c r="B289" s="90"/>
      <c r="C289" s="136"/>
      <c r="D289" s="136"/>
      <c r="E289" s="18"/>
      <c r="F289" s="137" t="str">
        <f>IFERROR(IF(E289="A",'0. Oppsett'!$C$23,IF(E289="B",'0. Oppsett'!$C$24,IF(E289="C",'0. Oppsett'!$C$25,""))),"")</f>
        <v/>
      </c>
      <c r="G289" s="138"/>
      <c r="H289" s="139"/>
      <c r="I289" s="139" t="str">
        <f>IF(OR(E289="",H289="",NOT(AND(ISNUMBER(F289),ISNUMBER(H289)))),"",H289*F289*(1+'0. Oppsett'!$C$11))</f>
        <v/>
      </c>
    </row>
    <row r="290" spans="1:9" x14ac:dyDescent="0.35">
      <c r="A290" s="134"/>
      <c r="B290" s="90"/>
      <c r="C290" s="136"/>
      <c r="D290" s="136"/>
      <c r="E290" s="18"/>
      <c r="F290" s="137" t="str">
        <f>IFERROR(IF(E290="A",'0. Oppsett'!$C$23,IF(E290="B",'0. Oppsett'!$C$24,IF(E290="C",'0. Oppsett'!$C$25,""))),"")</f>
        <v/>
      </c>
      <c r="G290" s="138"/>
      <c r="H290" s="139"/>
      <c r="I290" s="139" t="str">
        <f>IF(OR(E290="",H290="",NOT(AND(ISNUMBER(F290),ISNUMBER(H290)))),"",H290*F290*(1+'0. Oppsett'!$C$11))</f>
        <v/>
      </c>
    </row>
    <row r="291" spans="1:9" x14ac:dyDescent="0.35">
      <c r="A291" s="134"/>
      <c r="B291" s="90"/>
      <c r="C291" s="136"/>
      <c r="D291" s="136"/>
      <c r="E291" s="18"/>
      <c r="F291" s="137" t="str">
        <f>IFERROR(IF(E291="A",'0. Oppsett'!$C$23,IF(E291="B",'0. Oppsett'!$C$24,IF(E291="C",'0. Oppsett'!$C$25,""))),"")</f>
        <v/>
      </c>
      <c r="G291" s="138"/>
      <c r="H291" s="139"/>
      <c r="I291" s="139" t="str">
        <f>IF(OR(E291="",H291="",NOT(AND(ISNUMBER(F291),ISNUMBER(H291)))),"",H291*F291*(1+'0. Oppsett'!$C$11))</f>
        <v/>
      </c>
    </row>
    <row r="292" spans="1:9" x14ac:dyDescent="0.35">
      <c r="A292" s="134"/>
      <c r="B292" s="90"/>
      <c r="C292" s="136"/>
      <c r="D292" s="136"/>
      <c r="E292" s="18"/>
      <c r="F292" s="137" t="str">
        <f>IFERROR(IF(E292="A",'0. Oppsett'!$C$23,IF(E292="B",'0. Oppsett'!$C$24,IF(E292="C",'0. Oppsett'!$C$25,""))),"")</f>
        <v/>
      </c>
      <c r="G292" s="138"/>
      <c r="H292" s="139"/>
      <c r="I292" s="139" t="str">
        <f>IF(OR(E292="",H292="",NOT(AND(ISNUMBER(F292),ISNUMBER(H292)))),"",H292*F292*(1+'0. Oppsett'!$C$11))</f>
        <v/>
      </c>
    </row>
    <row r="293" spans="1:9" x14ac:dyDescent="0.35">
      <c r="A293" s="134"/>
      <c r="B293" s="90"/>
      <c r="C293" s="136"/>
      <c r="D293" s="136"/>
      <c r="E293" s="18"/>
      <c r="F293" s="137" t="str">
        <f>IFERROR(IF(E293="A",'0. Oppsett'!$C$23,IF(E293="B",'0. Oppsett'!$C$24,IF(E293="C",'0. Oppsett'!$C$25,""))),"")</f>
        <v/>
      </c>
      <c r="G293" s="138"/>
      <c r="H293" s="139"/>
      <c r="I293" s="139" t="str">
        <f>IF(OR(E293="",H293="",NOT(AND(ISNUMBER(F293),ISNUMBER(H293)))),"",H293*F293*(1+'0. Oppsett'!$C$11))</f>
        <v/>
      </c>
    </row>
    <row r="294" spans="1:9" x14ac:dyDescent="0.35">
      <c r="A294" s="134"/>
      <c r="B294" s="90"/>
      <c r="C294" s="136"/>
      <c r="D294" s="136"/>
      <c r="E294" s="18"/>
      <c r="F294" s="137" t="str">
        <f>IFERROR(IF(E294="A",'0. Oppsett'!$C$23,IF(E294="B",'0. Oppsett'!$C$24,IF(E294="C",'0. Oppsett'!$C$25,""))),"")</f>
        <v/>
      </c>
      <c r="G294" s="138"/>
      <c r="H294" s="139"/>
      <c r="I294" s="139" t="str">
        <f>IF(OR(E294="",H294="",NOT(AND(ISNUMBER(F294),ISNUMBER(H294)))),"",H294*F294*(1+'0. Oppsett'!$C$11))</f>
        <v/>
      </c>
    </row>
    <row r="295" spans="1:9" x14ac:dyDescent="0.35">
      <c r="A295" s="134"/>
      <c r="B295" s="90"/>
      <c r="C295" s="136"/>
      <c r="D295" s="136"/>
      <c r="E295" s="18"/>
      <c r="F295" s="137" t="str">
        <f>IFERROR(IF(E295="A",'0. Oppsett'!$C$23,IF(E295="B",'0. Oppsett'!$C$24,IF(E295="C",'0. Oppsett'!$C$25,""))),"")</f>
        <v/>
      </c>
      <c r="G295" s="138"/>
      <c r="H295" s="139"/>
      <c r="I295" s="139" t="str">
        <f>IF(OR(E295="",H295="",NOT(AND(ISNUMBER(F295),ISNUMBER(H295)))),"",H295*F295*(1+'0. Oppsett'!$C$11))</f>
        <v/>
      </c>
    </row>
    <row r="296" spans="1:9" x14ac:dyDescent="0.35">
      <c r="A296" s="134"/>
      <c r="B296" s="90"/>
      <c r="C296" s="136"/>
      <c r="D296" s="136"/>
      <c r="E296" s="18"/>
      <c r="F296" s="137" t="str">
        <f>IFERROR(IF(E296="A",'0. Oppsett'!$C$23,IF(E296="B",'0. Oppsett'!$C$24,IF(E296="C",'0. Oppsett'!$C$25,""))),"")</f>
        <v/>
      </c>
      <c r="G296" s="138"/>
      <c r="H296" s="139"/>
      <c r="I296" s="139" t="str">
        <f>IF(OR(E296="",H296="",NOT(AND(ISNUMBER(F296),ISNUMBER(H296)))),"",H296*F296*(1+'0. Oppsett'!$C$11))</f>
        <v/>
      </c>
    </row>
    <row r="297" spans="1:9" x14ac:dyDescent="0.35">
      <c r="A297" s="134"/>
      <c r="B297" s="90"/>
      <c r="C297" s="136"/>
      <c r="D297" s="136"/>
      <c r="E297" s="18"/>
      <c r="F297" s="137" t="str">
        <f>IFERROR(IF(E297="A",'0. Oppsett'!$C$23,IF(E297="B",'0. Oppsett'!$C$24,IF(E297="C",'0. Oppsett'!$C$25,""))),"")</f>
        <v/>
      </c>
      <c r="G297" s="138"/>
      <c r="H297" s="139"/>
      <c r="I297" s="139" t="str">
        <f>IF(OR(E297="",H297="",NOT(AND(ISNUMBER(F297),ISNUMBER(H297)))),"",H297*F297*(1+'0. Oppsett'!$C$11))</f>
        <v/>
      </c>
    </row>
    <row r="298" spans="1:9" x14ac:dyDescent="0.35">
      <c r="A298" s="134"/>
      <c r="B298" s="90"/>
      <c r="C298" s="136"/>
      <c r="D298" s="136"/>
      <c r="E298" s="18"/>
      <c r="F298" s="137" t="str">
        <f>IFERROR(IF(E298="A",'0. Oppsett'!$C$23,IF(E298="B",'0. Oppsett'!$C$24,IF(E298="C",'0. Oppsett'!$C$25,""))),"")</f>
        <v/>
      </c>
      <c r="G298" s="138"/>
      <c r="H298" s="139"/>
      <c r="I298" s="139" t="str">
        <f>IF(OR(E298="",H298="",NOT(AND(ISNUMBER(F298),ISNUMBER(H298)))),"",H298*F298*(1+'0. Oppsett'!$C$11))</f>
        <v/>
      </c>
    </row>
    <row r="299" spans="1:9" x14ac:dyDescent="0.35">
      <c r="A299" s="134"/>
      <c r="B299" s="90"/>
      <c r="C299" s="136"/>
      <c r="D299" s="136"/>
      <c r="E299" s="18"/>
      <c r="F299" s="137" t="str">
        <f>IFERROR(IF(E299="A",'0. Oppsett'!$C$23,IF(E299="B",'0. Oppsett'!$C$24,IF(E299="C",'0. Oppsett'!$C$25,""))),"")</f>
        <v/>
      </c>
      <c r="G299" s="138"/>
      <c r="H299" s="139"/>
      <c r="I299" s="139" t="str">
        <f>IF(OR(E299="",H299="",NOT(AND(ISNUMBER(F299),ISNUMBER(H299)))),"",H299*F299*(1+'0. Oppsett'!$C$11))</f>
        <v/>
      </c>
    </row>
    <row r="300" spans="1:9" x14ac:dyDescent="0.35">
      <c r="A300" s="134"/>
      <c r="B300" s="90"/>
      <c r="C300" s="136"/>
      <c r="D300" s="136"/>
      <c r="E300" s="18"/>
      <c r="F300" s="137" t="str">
        <f>IFERROR(IF(E300="A",'0. Oppsett'!$C$23,IF(E300="B",'0. Oppsett'!$C$24,IF(E300="C",'0. Oppsett'!$C$25,""))),"")</f>
        <v/>
      </c>
      <c r="G300" s="138"/>
      <c r="H300" s="139"/>
      <c r="I300" s="139" t="str">
        <f>IF(OR(E300="",H300="",NOT(AND(ISNUMBER(F300),ISNUMBER(H300)))),"",H300*F300*(1+'0. Oppsett'!$C$11))</f>
        <v/>
      </c>
    </row>
    <row r="301" spans="1:9" x14ac:dyDescent="0.35">
      <c r="A301" s="134"/>
      <c r="B301" s="90"/>
      <c r="C301" s="136"/>
      <c r="D301" s="136"/>
      <c r="E301" s="18"/>
      <c r="F301" s="137" t="str">
        <f>IFERROR(IF(E301="A",'0. Oppsett'!$C$23,IF(E301="B",'0. Oppsett'!$C$24,IF(E301="C",'0. Oppsett'!$C$25,""))),"")</f>
        <v/>
      </c>
      <c r="G301" s="138"/>
      <c r="H301" s="139"/>
      <c r="I301" s="139" t="str">
        <f>IF(OR(E301="",H301="",NOT(AND(ISNUMBER(F301),ISNUMBER(H301)))),"",H301*F301*(1+'0. Oppsett'!$C$11))</f>
        <v/>
      </c>
    </row>
    <row r="302" spans="1:9" x14ac:dyDescent="0.35">
      <c r="A302" s="134"/>
      <c r="B302" s="90"/>
      <c r="C302" s="136"/>
      <c r="D302" s="136"/>
      <c r="E302" s="18"/>
      <c r="F302" s="137" t="str">
        <f>IFERROR(IF(E302="A",'0. Oppsett'!$C$23,IF(E302="B",'0. Oppsett'!$C$24,IF(E302="C",'0. Oppsett'!$C$25,""))),"")</f>
        <v/>
      </c>
      <c r="G302" s="138"/>
      <c r="H302" s="139"/>
      <c r="I302" s="139" t="str">
        <f>IF(OR(E302="",H302="",NOT(AND(ISNUMBER(F302),ISNUMBER(H302)))),"",H302*F302*(1+'0. Oppsett'!$C$11))</f>
        <v/>
      </c>
    </row>
    <row r="303" spans="1:9" x14ac:dyDescent="0.35">
      <c r="A303" s="134"/>
      <c r="B303" s="90"/>
      <c r="C303" s="136"/>
      <c r="D303" s="136"/>
      <c r="E303" s="18"/>
      <c r="F303" s="137" t="str">
        <f>IFERROR(IF(E303="A",'0. Oppsett'!$C$23,IF(E303="B",'0. Oppsett'!$C$24,IF(E303="C",'0. Oppsett'!$C$25,""))),"")</f>
        <v/>
      </c>
      <c r="G303" s="138"/>
      <c r="H303" s="139"/>
      <c r="I303" s="139" t="str">
        <f>IF(OR(E303="",H303="",NOT(AND(ISNUMBER(F303),ISNUMBER(H303)))),"",H303*F303*(1+'0. Oppsett'!$C$11))</f>
        <v/>
      </c>
    </row>
    <row r="304" spans="1:9" x14ac:dyDescent="0.35">
      <c r="A304" s="134"/>
      <c r="B304" s="90"/>
      <c r="C304" s="136"/>
      <c r="D304" s="136"/>
      <c r="E304" s="18"/>
      <c r="F304" s="137" t="str">
        <f>IFERROR(IF(E304="A",'0. Oppsett'!$C$23,IF(E304="B",'0. Oppsett'!$C$24,IF(E304="C",'0. Oppsett'!$C$25,""))),"")</f>
        <v/>
      </c>
      <c r="G304" s="138"/>
      <c r="H304" s="139"/>
      <c r="I304" s="139" t="str">
        <f>IF(OR(E304="",H304="",NOT(AND(ISNUMBER(F304),ISNUMBER(H304)))),"",H304*F304*(1+'0. Oppsett'!$C$11))</f>
        <v/>
      </c>
    </row>
    <row r="305" spans="1:9" x14ac:dyDescent="0.35">
      <c r="A305" s="134"/>
      <c r="B305" s="90"/>
      <c r="C305" s="136"/>
      <c r="D305" s="136"/>
      <c r="E305" s="18"/>
      <c r="F305" s="137" t="str">
        <f>IFERROR(IF(E305="A",'0. Oppsett'!$C$23,IF(E305="B",'0. Oppsett'!$C$24,IF(E305="C",'0. Oppsett'!$C$25,""))),"")</f>
        <v/>
      </c>
      <c r="G305" s="138"/>
      <c r="H305" s="139"/>
      <c r="I305" s="139" t="str">
        <f>IF(OR(E305="",H305="",NOT(AND(ISNUMBER(F305),ISNUMBER(H305)))),"",H305*F305*(1+'0. Oppsett'!$C$11))</f>
        <v/>
      </c>
    </row>
    <row r="306" spans="1:9" x14ac:dyDescent="0.35">
      <c r="A306" s="134"/>
      <c r="B306" s="90"/>
      <c r="C306" s="136"/>
      <c r="D306" s="136"/>
      <c r="E306" s="18"/>
      <c r="F306" s="137" t="str">
        <f>IFERROR(IF(E306="A",'0. Oppsett'!$C$23,IF(E306="B",'0. Oppsett'!$C$24,IF(E306="C",'0. Oppsett'!$C$25,""))),"")</f>
        <v/>
      </c>
      <c r="G306" s="138"/>
      <c r="H306" s="139"/>
      <c r="I306" s="139" t="str">
        <f>IF(OR(E306="",H306="",NOT(AND(ISNUMBER(F306),ISNUMBER(H306)))),"",H306*F306*(1+'0. Oppsett'!$C$11))</f>
        <v/>
      </c>
    </row>
    <row r="307" spans="1:9" x14ac:dyDescent="0.35">
      <c r="A307" s="134"/>
      <c r="B307" s="90"/>
      <c r="C307" s="136"/>
      <c r="D307" s="136"/>
      <c r="E307" s="18"/>
      <c r="F307" s="137" t="str">
        <f>IFERROR(IF(E307="A",'0. Oppsett'!$C$23,IF(E307="B",'0. Oppsett'!$C$24,IF(E307="C",'0. Oppsett'!$C$25,""))),"")</f>
        <v/>
      </c>
      <c r="G307" s="138"/>
      <c r="H307" s="139"/>
      <c r="I307" s="139" t="str">
        <f>IF(OR(E307="",H307="",NOT(AND(ISNUMBER(F307),ISNUMBER(H307)))),"",H307*F307*(1+'0. Oppsett'!$C$11))</f>
        <v/>
      </c>
    </row>
    <row r="308" spans="1:9" x14ac:dyDescent="0.35">
      <c r="A308" s="134"/>
      <c r="B308" s="90"/>
      <c r="C308" s="136"/>
      <c r="D308" s="136"/>
      <c r="E308" s="18"/>
      <c r="F308" s="137" t="str">
        <f>IFERROR(IF(E308="A",'0. Oppsett'!$C$23,IF(E308="B",'0. Oppsett'!$C$24,IF(E308="C",'0. Oppsett'!$C$25,""))),"")</f>
        <v/>
      </c>
      <c r="G308" s="138"/>
      <c r="H308" s="139"/>
      <c r="I308" s="139" t="str">
        <f>IF(OR(E308="",H308="",NOT(AND(ISNUMBER(F308),ISNUMBER(H308)))),"",H308*F308*(1+'0. Oppsett'!$C$11))</f>
        <v/>
      </c>
    </row>
    <row r="309" spans="1:9" x14ac:dyDescent="0.35">
      <c r="A309" s="134"/>
      <c r="B309" s="90"/>
      <c r="C309" s="136"/>
      <c r="D309" s="136"/>
      <c r="E309" s="18"/>
      <c r="F309" s="137" t="str">
        <f>IFERROR(IF(E309="A",'0. Oppsett'!$C$23,IF(E309="B",'0. Oppsett'!$C$24,IF(E309="C",'0. Oppsett'!$C$25,""))),"")</f>
        <v/>
      </c>
      <c r="G309" s="138"/>
      <c r="H309" s="139"/>
      <c r="I309" s="139" t="str">
        <f>IF(OR(E309="",H309="",NOT(AND(ISNUMBER(F309),ISNUMBER(H309)))),"",H309*F309*(1+'0. Oppsett'!$C$11))</f>
        <v/>
      </c>
    </row>
    <row r="310" spans="1:9" x14ac:dyDescent="0.35">
      <c r="A310" s="134"/>
      <c r="B310" s="90"/>
      <c r="C310" s="136"/>
      <c r="D310" s="136"/>
      <c r="E310" s="18"/>
      <c r="F310" s="137" t="str">
        <f>IFERROR(IF(E310="A",'0. Oppsett'!$C$23,IF(E310="B",'0. Oppsett'!$C$24,IF(E310="C",'0. Oppsett'!$C$25,""))),"")</f>
        <v/>
      </c>
      <c r="G310" s="138"/>
      <c r="H310" s="139"/>
      <c r="I310" s="139" t="str">
        <f>IF(OR(E310="",H310="",NOT(AND(ISNUMBER(F310),ISNUMBER(H310)))),"",H310*F310*(1+'0. Oppsett'!$C$11))</f>
        <v/>
      </c>
    </row>
    <row r="311" spans="1:9" x14ac:dyDescent="0.35">
      <c r="A311" s="134"/>
      <c r="B311" s="90"/>
      <c r="C311" s="136"/>
      <c r="D311" s="136"/>
      <c r="E311" s="18"/>
      <c r="F311" s="137" t="str">
        <f>IFERROR(IF(E311="A",'0. Oppsett'!$C$23,IF(E311="B",'0. Oppsett'!$C$24,IF(E311="C",'0. Oppsett'!$C$25,""))),"")</f>
        <v/>
      </c>
      <c r="G311" s="138"/>
      <c r="H311" s="139"/>
      <c r="I311" s="139" t="str">
        <f>IF(OR(E311="",H311="",NOT(AND(ISNUMBER(F311),ISNUMBER(H311)))),"",H311*F311*(1+'0. Oppsett'!$C$11))</f>
        <v/>
      </c>
    </row>
    <row r="312" spans="1:9" x14ac:dyDescent="0.35">
      <c r="A312" s="134"/>
      <c r="B312" s="90"/>
      <c r="C312" s="136"/>
      <c r="D312" s="136"/>
      <c r="E312" s="18"/>
      <c r="F312" s="137" t="str">
        <f>IFERROR(IF(E312="A",'0. Oppsett'!$C$23,IF(E312="B",'0. Oppsett'!$C$24,IF(E312="C",'0. Oppsett'!$C$25,""))),"")</f>
        <v/>
      </c>
      <c r="G312" s="138"/>
      <c r="H312" s="139"/>
      <c r="I312" s="139" t="str">
        <f>IF(OR(E312="",H312="",NOT(AND(ISNUMBER(F312),ISNUMBER(H312)))),"",H312*F312*(1+'0. Oppsett'!$C$11))</f>
        <v/>
      </c>
    </row>
    <row r="313" spans="1:9" x14ac:dyDescent="0.35">
      <c r="A313" s="134"/>
      <c r="B313" s="90"/>
      <c r="C313" s="136"/>
      <c r="D313" s="136"/>
      <c r="E313" s="18"/>
      <c r="F313" s="137" t="str">
        <f>IFERROR(IF(E313="A",'0. Oppsett'!$C$23,IF(E313="B",'0. Oppsett'!$C$24,IF(E313="C",'0. Oppsett'!$C$25,""))),"")</f>
        <v/>
      </c>
      <c r="G313" s="138"/>
      <c r="H313" s="139"/>
      <c r="I313" s="139" t="str">
        <f>IF(OR(E313="",H313="",NOT(AND(ISNUMBER(F313),ISNUMBER(H313)))),"",H313*F313*(1+'0. Oppsett'!$C$11))</f>
        <v/>
      </c>
    </row>
    <row r="314" spans="1:9" x14ac:dyDescent="0.35">
      <c r="A314" s="134"/>
      <c r="B314" s="90"/>
      <c r="C314" s="136"/>
      <c r="D314" s="136"/>
      <c r="E314" s="18"/>
      <c r="F314" s="137" t="str">
        <f>IFERROR(IF(E314="A",'0. Oppsett'!$C$23,IF(E314="B",'0. Oppsett'!$C$24,IF(E314="C",'0. Oppsett'!$C$25,""))),"")</f>
        <v/>
      </c>
      <c r="G314" s="138"/>
      <c r="H314" s="139"/>
      <c r="I314" s="139" t="str">
        <f>IF(OR(E314="",H314="",NOT(AND(ISNUMBER(F314),ISNUMBER(H314)))),"",H314*F314*(1+'0. Oppsett'!$C$11))</f>
        <v/>
      </c>
    </row>
    <row r="315" spans="1:9" x14ac:dyDescent="0.35">
      <c r="A315" s="134"/>
      <c r="B315" s="90"/>
      <c r="C315" s="136"/>
      <c r="D315" s="136"/>
      <c r="E315" s="18"/>
      <c r="F315" s="137" t="str">
        <f>IFERROR(IF(E315="A",'0. Oppsett'!$C$23,IF(E315="B",'0. Oppsett'!$C$24,IF(E315="C",'0. Oppsett'!$C$25,""))),"")</f>
        <v/>
      </c>
      <c r="G315" s="138"/>
      <c r="H315" s="139"/>
      <c r="I315" s="139" t="str">
        <f>IF(OR(E315="",H315="",NOT(AND(ISNUMBER(F315),ISNUMBER(H315)))),"",H315*F315*(1+'0. Oppsett'!$C$11))</f>
        <v/>
      </c>
    </row>
    <row r="316" spans="1:9" x14ac:dyDescent="0.35">
      <c r="A316" s="134"/>
      <c r="B316" s="90"/>
      <c r="C316" s="136"/>
      <c r="D316" s="136"/>
      <c r="E316" s="18"/>
      <c r="F316" s="137" t="str">
        <f>IFERROR(IF(E316="A",'0. Oppsett'!$C$23,IF(E316="B",'0. Oppsett'!$C$24,IF(E316="C",'0. Oppsett'!$C$25,""))),"")</f>
        <v/>
      </c>
      <c r="G316" s="138"/>
      <c r="H316" s="139"/>
      <c r="I316" s="139" t="str">
        <f>IF(OR(E316="",H316="",NOT(AND(ISNUMBER(F316),ISNUMBER(H316)))),"",H316*F316*(1+'0. Oppsett'!$C$11))</f>
        <v/>
      </c>
    </row>
    <row r="317" spans="1:9" x14ac:dyDescent="0.35">
      <c r="A317" s="134"/>
      <c r="B317" s="90"/>
      <c r="C317" s="136"/>
      <c r="D317" s="136"/>
      <c r="E317" s="18"/>
      <c r="F317" s="137" t="str">
        <f>IFERROR(IF(E317="A",'0. Oppsett'!$C$23,IF(E317="B",'0. Oppsett'!$C$24,IF(E317="C",'0. Oppsett'!$C$25,""))),"")</f>
        <v/>
      </c>
      <c r="G317" s="138"/>
      <c r="H317" s="139"/>
      <c r="I317" s="139" t="str">
        <f>IF(OR(E317="",H317="",NOT(AND(ISNUMBER(F317),ISNUMBER(H317)))),"",H317*F317*(1+'0. Oppsett'!$C$11))</f>
        <v/>
      </c>
    </row>
    <row r="318" spans="1:9" x14ac:dyDescent="0.35">
      <c r="A318" s="134"/>
      <c r="B318" s="90"/>
      <c r="C318" s="136"/>
      <c r="D318" s="136"/>
      <c r="E318" s="18"/>
      <c r="F318" s="137" t="str">
        <f>IFERROR(IF(E318="A",'0. Oppsett'!$C$23,IF(E318="B",'0. Oppsett'!$C$24,IF(E318="C",'0. Oppsett'!$C$25,""))),"")</f>
        <v/>
      </c>
      <c r="G318" s="138"/>
      <c r="H318" s="139"/>
      <c r="I318" s="139" t="str">
        <f>IF(OR(E318="",H318="",NOT(AND(ISNUMBER(F318),ISNUMBER(H318)))),"",H318*F318*(1+'0. Oppsett'!$C$11))</f>
        <v/>
      </c>
    </row>
    <row r="319" spans="1:9" x14ac:dyDescent="0.35">
      <c r="A319" s="134"/>
      <c r="B319" s="90"/>
      <c r="C319" s="136"/>
      <c r="D319" s="136"/>
      <c r="E319" s="18"/>
      <c r="F319" s="137" t="str">
        <f>IFERROR(IF(E319="A",'0. Oppsett'!$C$23,IF(E319="B",'0. Oppsett'!$C$24,IF(E319="C",'0. Oppsett'!$C$25,""))),"")</f>
        <v/>
      </c>
      <c r="G319" s="138"/>
      <c r="H319" s="139"/>
      <c r="I319" s="139" t="str">
        <f>IF(OR(E319="",H319="",NOT(AND(ISNUMBER(F319),ISNUMBER(H319)))),"",H319*F319*(1+'0. Oppsett'!$C$11))</f>
        <v/>
      </c>
    </row>
    <row r="320" spans="1:9" x14ac:dyDescent="0.35">
      <c r="A320" s="134"/>
      <c r="B320" s="90"/>
      <c r="C320" s="136"/>
      <c r="D320" s="136"/>
      <c r="E320" s="18"/>
      <c r="F320" s="137" t="str">
        <f>IFERROR(IF(E320="A",'0. Oppsett'!$C$23,IF(E320="B",'0. Oppsett'!$C$24,IF(E320="C",'0. Oppsett'!$C$25,""))),"")</f>
        <v/>
      </c>
      <c r="G320" s="138"/>
      <c r="H320" s="139"/>
      <c r="I320" s="139" t="str">
        <f>IF(OR(E320="",H320="",NOT(AND(ISNUMBER(F320),ISNUMBER(H320)))),"",H320*F320*(1+'0. Oppsett'!$C$11))</f>
        <v/>
      </c>
    </row>
    <row r="321" spans="1:9" x14ac:dyDescent="0.35">
      <c r="A321" s="134"/>
      <c r="B321" s="90"/>
      <c r="C321" s="136"/>
      <c r="D321" s="136"/>
      <c r="E321" s="18"/>
      <c r="F321" s="137" t="str">
        <f>IFERROR(IF(E321="A",'0. Oppsett'!$C$23,IF(E321="B",'0. Oppsett'!$C$24,IF(E321="C",'0. Oppsett'!$C$25,""))),"")</f>
        <v/>
      </c>
      <c r="G321" s="138"/>
      <c r="H321" s="139"/>
      <c r="I321" s="139" t="str">
        <f>IF(OR(E321="",H321="",NOT(AND(ISNUMBER(F321),ISNUMBER(H321)))),"",H321*F321*(1+'0. Oppsett'!$C$11))</f>
        <v/>
      </c>
    </row>
    <row r="322" spans="1:9" x14ac:dyDescent="0.35">
      <c r="A322" s="134"/>
      <c r="B322" s="90"/>
      <c r="C322" s="136"/>
      <c r="D322" s="136"/>
      <c r="E322" s="18"/>
      <c r="F322" s="137" t="str">
        <f>IFERROR(IF(E322="A",'0. Oppsett'!$C$23,IF(E322="B",'0. Oppsett'!$C$24,IF(E322="C",'0. Oppsett'!$C$25,""))),"")</f>
        <v/>
      </c>
      <c r="G322" s="138"/>
      <c r="H322" s="139"/>
      <c r="I322" s="139" t="str">
        <f>IF(OR(E322="",H322="",NOT(AND(ISNUMBER(F322),ISNUMBER(H322)))),"",H322*F322*(1+'0. Oppsett'!$C$11))</f>
        <v/>
      </c>
    </row>
    <row r="323" spans="1:9" x14ac:dyDescent="0.35">
      <c r="A323" s="134"/>
      <c r="B323" s="90"/>
      <c r="C323" s="136"/>
      <c r="D323" s="136"/>
      <c r="E323" s="18"/>
      <c r="F323" s="137" t="str">
        <f>IFERROR(IF(E323="A",'0. Oppsett'!$C$23,IF(E323="B",'0. Oppsett'!$C$24,IF(E323="C",'0. Oppsett'!$C$25,""))),"")</f>
        <v/>
      </c>
      <c r="G323" s="138"/>
      <c r="H323" s="139"/>
      <c r="I323" s="139" t="str">
        <f>IF(OR(E323="",H323="",NOT(AND(ISNUMBER(F323),ISNUMBER(H323)))),"",H323*F323*(1+'0. Oppsett'!$C$11))</f>
        <v/>
      </c>
    </row>
    <row r="324" spans="1:9" x14ac:dyDescent="0.35">
      <c r="A324" s="134"/>
      <c r="B324" s="90"/>
      <c r="C324" s="136"/>
      <c r="D324" s="136"/>
      <c r="E324" s="18"/>
      <c r="F324" s="137" t="str">
        <f>IFERROR(IF(E324="A",'0. Oppsett'!$C$23,IF(E324="B",'0. Oppsett'!$C$24,IF(E324="C",'0. Oppsett'!$C$25,""))),"")</f>
        <v/>
      </c>
      <c r="G324" s="138"/>
      <c r="H324" s="139"/>
      <c r="I324" s="139" t="str">
        <f>IF(OR(E324="",H324="",NOT(AND(ISNUMBER(F324),ISNUMBER(H324)))),"",H324*F324*(1+'0. Oppsett'!$C$11))</f>
        <v/>
      </c>
    </row>
    <row r="325" spans="1:9" x14ac:dyDescent="0.35">
      <c r="A325" s="134"/>
      <c r="B325" s="90"/>
      <c r="C325" s="136"/>
      <c r="D325" s="136"/>
      <c r="E325" s="18"/>
      <c r="F325" s="137" t="str">
        <f>IFERROR(IF(E325="A",'0. Oppsett'!$C$23,IF(E325="B",'0. Oppsett'!$C$24,IF(E325="C",'0. Oppsett'!$C$25,""))),"")</f>
        <v/>
      </c>
      <c r="G325" s="138"/>
      <c r="H325" s="139"/>
      <c r="I325" s="139" t="str">
        <f>IF(OR(E325="",H325="",NOT(AND(ISNUMBER(F325),ISNUMBER(H325)))),"",H325*F325*(1+'0. Oppsett'!$C$11))</f>
        <v/>
      </c>
    </row>
    <row r="326" spans="1:9" x14ac:dyDescent="0.35">
      <c r="A326" s="134"/>
      <c r="B326" s="90"/>
      <c r="C326" s="136"/>
      <c r="D326" s="136"/>
      <c r="E326" s="18"/>
      <c r="F326" s="137" t="str">
        <f>IFERROR(IF(E326="A",'0. Oppsett'!$C$23,IF(E326="B",'0. Oppsett'!$C$24,IF(E326="C",'0. Oppsett'!$C$25,""))),"")</f>
        <v/>
      </c>
      <c r="G326" s="138"/>
      <c r="H326" s="139"/>
      <c r="I326" s="139" t="str">
        <f>IF(OR(E326="",H326="",NOT(AND(ISNUMBER(F326),ISNUMBER(H326)))),"",H326*F326*(1+'0. Oppsett'!$C$11))</f>
        <v/>
      </c>
    </row>
    <row r="327" spans="1:9" x14ac:dyDescent="0.35">
      <c r="A327" s="134"/>
      <c r="B327" s="90"/>
      <c r="C327" s="136"/>
      <c r="D327" s="136"/>
      <c r="E327" s="18"/>
      <c r="F327" s="137" t="str">
        <f>IFERROR(IF(E327="A",'0. Oppsett'!$C$23,IF(E327="B",'0. Oppsett'!$C$24,IF(E327="C",'0. Oppsett'!$C$25,""))),"")</f>
        <v/>
      </c>
      <c r="G327" s="138"/>
      <c r="H327" s="139"/>
      <c r="I327" s="139" t="str">
        <f>IF(OR(E327="",H327="",NOT(AND(ISNUMBER(F327),ISNUMBER(H327)))),"",H327*F327*(1+'0. Oppsett'!$C$11))</f>
        <v/>
      </c>
    </row>
    <row r="328" spans="1:9" x14ac:dyDescent="0.35">
      <c r="A328" s="134"/>
      <c r="B328" s="90"/>
      <c r="C328" s="136"/>
      <c r="D328" s="136"/>
      <c r="E328" s="18"/>
      <c r="F328" s="137" t="str">
        <f>IFERROR(IF(E328="A",'0. Oppsett'!$C$23,IF(E328="B",'0. Oppsett'!$C$24,IF(E328="C",'0. Oppsett'!$C$25,""))),"")</f>
        <v/>
      </c>
      <c r="G328" s="138"/>
      <c r="H328" s="139"/>
      <c r="I328" s="139" t="str">
        <f>IF(OR(E328="",H328="",NOT(AND(ISNUMBER(F328),ISNUMBER(H328)))),"",H328*F328*(1+'0. Oppsett'!$C$11))</f>
        <v/>
      </c>
    </row>
    <row r="329" spans="1:9" x14ac:dyDescent="0.35">
      <c r="A329" s="134"/>
      <c r="B329" s="90"/>
      <c r="C329" s="136"/>
      <c r="D329" s="136"/>
      <c r="E329" s="18"/>
      <c r="F329" s="137" t="str">
        <f>IFERROR(IF(E329="A",'0. Oppsett'!$C$23,IF(E329="B",'0. Oppsett'!$C$24,IF(E329="C",'0. Oppsett'!$C$25,""))),"")</f>
        <v/>
      </c>
      <c r="G329" s="138"/>
      <c r="H329" s="139"/>
      <c r="I329" s="139" t="str">
        <f>IF(OR(E329="",H329="",NOT(AND(ISNUMBER(F329),ISNUMBER(H329)))),"",H329*F329*(1+'0. Oppsett'!$C$11))</f>
        <v/>
      </c>
    </row>
    <row r="330" spans="1:9" x14ac:dyDescent="0.35">
      <c r="A330" s="134"/>
      <c r="B330" s="90"/>
      <c r="C330" s="136"/>
      <c r="D330" s="136"/>
      <c r="E330" s="18"/>
      <c r="F330" s="137" t="str">
        <f>IFERROR(IF(E330="A",'0. Oppsett'!$C$23,IF(E330="B",'0. Oppsett'!$C$24,IF(E330="C",'0. Oppsett'!$C$25,""))),"")</f>
        <v/>
      </c>
      <c r="G330" s="138"/>
      <c r="H330" s="139"/>
      <c r="I330" s="139" t="str">
        <f>IF(OR(E330="",H330="",NOT(AND(ISNUMBER(F330),ISNUMBER(H330)))),"",H330*F330*(1+'0. Oppsett'!$C$11))</f>
        <v/>
      </c>
    </row>
    <row r="331" spans="1:9" x14ac:dyDescent="0.35">
      <c r="A331" s="134"/>
      <c r="B331" s="90"/>
      <c r="C331" s="136"/>
      <c r="D331" s="136"/>
      <c r="E331" s="18"/>
      <c r="F331" s="137" t="str">
        <f>IFERROR(IF(E331="A",'0. Oppsett'!$C$23,IF(E331="B",'0. Oppsett'!$C$24,IF(E331="C",'0. Oppsett'!$C$25,""))),"")</f>
        <v/>
      </c>
      <c r="G331" s="138"/>
      <c r="H331" s="139"/>
      <c r="I331" s="139" t="str">
        <f>IF(OR(E331="",H331="",NOT(AND(ISNUMBER(F331),ISNUMBER(H331)))),"",H331*F331*(1+'0. Oppsett'!$C$11))</f>
        <v/>
      </c>
    </row>
    <row r="332" spans="1:9" x14ac:dyDescent="0.35">
      <c r="A332" s="134"/>
      <c r="B332" s="90"/>
      <c r="C332" s="136"/>
      <c r="D332" s="136"/>
      <c r="E332" s="18"/>
      <c r="F332" s="137" t="str">
        <f>IFERROR(IF(E332="A",'0. Oppsett'!$C$23,IF(E332="B",'0. Oppsett'!$C$24,IF(E332="C",'0. Oppsett'!$C$25,""))),"")</f>
        <v/>
      </c>
      <c r="G332" s="138"/>
      <c r="H332" s="139"/>
      <c r="I332" s="139" t="str">
        <f>IF(OR(E332="",H332="",NOT(AND(ISNUMBER(F332),ISNUMBER(H332)))),"",H332*F332*(1+'0. Oppsett'!$C$11))</f>
        <v/>
      </c>
    </row>
    <row r="333" spans="1:9" x14ac:dyDescent="0.35">
      <c r="A333" s="134"/>
      <c r="B333" s="90"/>
      <c r="C333" s="136"/>
      <c r="D333" s="136"/>
      <c r="E333" s="18"/>
      <c r="F333" s="137" t="str">
        <f>IFERROR(IF(E333="A",'0. Oppsett'!$C$23,IF(E333="B",'0. Oppsett'!$C$24,IF(E333="C",'0. Oppsett'!$C$25,""))),"")</f>
        <v/>
      </c>
      <c r="G333" s="138"/>
      <c r="H333" s="139"/>
      <c r="I333" s="139" t="str">
        <f>IF(OR(E333="",H333="",NOT(AND(ISNUMBER(F333),ISNUMBER(H333)))),"",H333*F333*(1+'0. Oppsett'!$C$11))</f>
        <v/>
      </c>
    </row>
    <row r="334" spans="1:9" x14ac:dyDescent="0.35">
      <c r="A334" s="134"/>
      <c r="B334" s="90"/>
      <c r="C334" s="136"/>
      <c r="D334" s="136"/>
      <c r="E334" s="18"/>
      <c r="F334" s="137" t="str">
        <f>IFERROR(IF(E334="A",'0. Oppsett'!$C$23,IF(E334="B",'0. Oppsett'!$C$24,IF(E334="C",'0. Oppsett'!$C$25,""))),"")</f>
        <v/>
      </c>
      <c r="G334" s="138"/>
      <c r="H334" s="139"/>
      <c r="I334" s="139" t="str">
        <f>IF(OR(E334="",H334="",NOT(AND(ISNUMBER(F334),ISNUMBER(H334)))),"",H334*F334*(1+'0. Oppsett'!$C$11))</f>
        <v/>
      </c>
    </row>
    <row r="335" spans="1:9" x14ac:dyDescent="0.35">
      <c r="A335" s="134"/>
      <c r="B335" s="90"/>
      <c r="C335" s="136"/>
      <c r="D335" s="136"/>
      <c r="E335" s="18"/>
      <c r="F335" s="137" t="str">
        <f>IFERROR(IF(E335="A",'0. Oppsett'!$C$23,IF(E335="B",'0. Oppsett'!$C$24,IF(E335="C",'0. Oppsett'!$C$25,""))),"")</f>
        <v/>
      </c>
      <c r="G335" s="138"/>
      <c r="H335" s="139"/>
      <c r="I335" s="139" t="str">
        <f>IF(OR(E335="",H335="",NOT(AND(ISNUMBER(F335),ISNUMBER(H335)))),"",H335*F335*(1+'0. Oppsett'!$C$11))</f>
        <v/>
      </c>
    </row>
    <row r="336" spans="1:9" x14ac:dyDescent="0.35">
      <c r="A336" s="134"/>
      <c r="B336" s="90"/>
      <c r="C336" s="136"/>
      <c r="D336" s="136"/>
      <c r="E336" s="18"/>
      <c r="F336" s="137" t="str">
        <f>IFERROR(IF(E336="A",'0. Oppsett'!$C$23,IF(E336="B",'0. Oppsett'!$C$24,IF(E336="C",'0. Oppsett'!$C$25,""))),"")</f>
        <v/>
      </c>
      <c r="G336" s="138"/>
      <c r="H336" s="139"/>
      <c r="I336" s="139" t="str">
        <f>IF(OR(E336="",H336="",NOT(AND(ISNUMBER(F336),ISNUMBER(H336)))),"",H336*F336*(1+'0. Oppsett'!$C$11))</f>
        <v/>
      </c>
    </row>
    <row r="337" spans="1:9" x14ac:dyDescent="0.35">
      <c r="A337" s="134"/>
      <c r="B337" s="90"/>
      <c r="C337" s="136"/>
      <c r="D337" s="136"/>
      <c r="E337" s="18"/>
      <c r="F337" s="137" t="str">
        <f>IFERROR(IF(E337="A",'0. Oppsett'!$C$23,IF(E337="B",'0. Oppsett'!$C$24,IF(E337="C",'0. Oppsett'!$C$25,""))),"")</f>
        <v/>
      </c>
      <c r="G337" s="138"/>
      <c r="H337" s="139"/>
      <c r="I337" s="139" t="str">
        <f>IF(OR(E337="",H337="",NOT(AND(ISNUMBER(F337),ISNUMBER(H337)))),"",H337*F337*(1+'0. Oppsett'!$C$11))</f>
        <v/>
      </c>
    </row>
    <row r="338" spans="1:9" x14ac:dyDescent="0.35">
      <c r="A338" s="134"/>
      <c r="B338" s="90"/>
      <c r="C338" s="136"/>
      <c r="D338" s="136"/>
      <c r="E338" s="18"/>
      <c r="F338" s="137" t="str">
        <f>IFERROR(IF(E338="A",'0. Oppsett'!$C$23,IF(E338="B",'0. Oppsett'!$C$24,IF(E338="C",'0. Oppsett'!$C$25,""))),"")</f>
        <v/>
      </c>
      <c r="G338" s="138"/>
      <c r="H338" s="139"/>
      <c r="I338" s="139" t="str">
        <f>IF(OR(E338="",H338="",NOT(AND(ISNUMBER(F338),ISNUMBER(H338)))),"",H338*F338*(1+'0. Oppsett'!$C$11))</f>
        <v/>
      </c>
    </row>
    <row r="339" spans="1:9" x14ac:dyDescent="0.35">
      <c r="A339" s="134"/>
      <c r="B339" s="90"/>
      <c r="C339" s="136"/>
      <c r="D339" s="136"/>
      <c r="E339" s="18"/>
      <c r="F339" s="137" t="str">
        <f>IFERROR(IF(E339="A",'0. Oppsett'!$C$23,IF(E339="B",'0. Oppsett'!$C$24,IF(E339="C",'0. Oppsett'!$C$25,""))),"")</f>
        <v/>
      </c>
      <c r="G339" s="138"/>
      <c r="H339" s="139"/>
      <c r="I339" s="139" t="str">
        <f>IF(OR(E339="",H339="",NOT(AND(ISNUMBER(F339),ISNUMBER(H339)))),"",H339*F339*(1+'0. Oppsett'!$C$11))</f>
        <v/>
      </c>
    </row>
    <row r="340" spans="1:9" x14ac:dyDescent="0.35">
      <c r="A340" s="134"/>
      <c r="B340" s="90"/>
      <c r="C340" s="136"/>
      <c r="D340" s="136"/>
      <c r="E340" s="18"/>
      <c r="F340" s="137" t="str">
        <f>IFERROR(IF(E340="A",'0. Oppsett'!$C$23,IF(E340="B",'0. Oppsett'!$C$24,IF(E340="C",'0. Oppsett'!$C$25,""))),"")</f>
        <v/>
      </c>
      <c r="G340" s="138"/>
      <c r="H340" s="139"/>
      <c r="I340" s="139" t="str">
        <f>IF(OR(E340="",H340="",NOT(AND(ISNUMBER(F340),ISNUMBER(H340)))),"",H340*F340*(1+'0. Oppsett'!$C$11))</f>
        <v/>
      </c>
    </row>
    <row r="341" spans="1:9" x14ac:dyDescent="0.35">
      <c r="A341" s="134"/>
      <c r="B341" s="90"/>
      <c r="C341" s="136"/>
      <c r="D341" s="136"/>
      <c r="E341" s="18"/>
      <c r="F341" s="137" t="str">
        <f>IFERROR(IF(E341="A",'0. Oppsett'!$C$23,IF(E341="B",'0. Oppsett'!$C$24,IF(E341="C",'0. Oppsett'!$C$25,""))),"")</f>
        <v/>
      </c>
      <c r="G341" s="138"/>
      <c r="H341" s="139"/>
      <c r="I341" s="139" t="str">
        <f>IF(OR(E341="",H341="",NOT(AND(ISNUMBER(F341),ISNUMBER(H341)))),"",H341*F341*(1+'0. Oppsett'!$C$11))</f>
        <v/>
      </c>
    </row>
    <row r="342" spans="1:9" x14ac:dyDescent="0.35">
      <c r="A342" s="134"/>
      <c r="B342" s="90"/>
      <c r="C342" s="136"/>
      <c r="D342" s="136"/>
      <c r="E342" s="18"/>
      <c r="F342" s="137" t="str">
        <f>IFERROR(IF(E342="A",'0. Oppsett'!$C$23,IF(E342="B",'0. Oppsett'!$C$24,IF(E342="C",'0. Oppsett'!$C$25,""))),"")</f>
        <v/>
      </c>
      <c r="G342" s="138"/>
      <c r="H342" s="139"/>
      <c r="I342" s="139" t="str">
        <f>IF(OR(E342="",H342="",NOT(AND(ISNUMBER(F342),ISNUMBER(H342)))),"",H342*F342*(1+'0. Oppsett'!$C$11))</f>
        <v/>
      </c>
    </row>
    <row r="343" spans="1:9" x14ac:dyDescent="0.35">
      <c r="A343" s="134"/>
      <c r="B343" s="90"/>
      <c r="C343" s="136"/>
      <c r="D343" s="136"/>
      <c r="E343" s="18"/>
      <c r="F343" s="137" t="str">
        <f>IFERROR(IF(E343="A",'0. Oppsett'!$C$23,IF(E343="B",'0. Oppsett'!$C$24,IF(E343="C",'0. Oppsett'!$C$25,""))),"")</f>
        <v/>
      </c>
      <c r="G343" s="138"/>
      <c r="H343" s="139"/>
      <c r="I343" s="139" t="str">
        <f>IF(OR(E343="",H343="",NOT(AND(ISNUMBER(F343),ISNUMBER(H343)))),"",H343*F343*(1+'0. Oppsett'!$C$11))</f>
        <v/>
      </c>
    </row>
    <row r="344" spans="1:9" x14ac:dyDescent="0.35">
      <c r="A344" s="134"/>
      <c r="B344" s="90"/>
      <c r="C344" s="136"/>
      <c r="D344" s="136"/>
      <c r="E344" s="18"/>
      <c r="F344" s="137" t="str">
        <f>IFERROR(IF(E344="A",'0. Oppsett'!$C$23,IF(E344="B",'0. Oppsett'!$C$24,IF(E344="C",'0. Oppsett'!$C$25,""))),"")</f>
        <v/>
      </c>
      <c r="G344" s="138"/>
      <c r="H344" s="139"/>
      <c r="I344" s="139" t="str">
        <f>IF(OR(E344="",H344="",NOT(AND(ISNUMBER(F344),ISNUMBER(H344)))),"",H344*F344*(1+'0. Oppsett'!$C$11))</f>
        <v/>
      </c>
    </row>
    <row r="345" spans="1:9" x14ac:dyDescent="0.35">
      <c r="A345" s="134"/>
      <c r="B345" s="90"/>
      <c r="C345" s="136"/>
      <c r="D345" s="136"/>
      <c r="E345" s="18"/>
      <c r="F345" s="137" t="str">
        <f>IFERROR(IF(E345="A",'0. Oppsett'!$C$23,IF(E345="B",'0. Oppsett'!$C$24,IF(E345="C",'0. Oppsett'!$C$25,""))),"")</f>
        <v/>
      </c>
      <c r="G345" s="138"/>
      <c r="H345" s="139"/>
      <c r="I345" s="139" t="str">
        <f>IF(OR(E345="",H345="",NOT(AND(ISNUMBER(F345),ISNUMBER(H345)))),"",H345*F345*(1+'0. Oppsett'!$C$11))</f>
        <v/>
      </c>
    </row>
    <row r="346" spans="1:9" x14ac:dyDescent="0.35">
      <c r="A346" s="134"/>
      <c r="B346" s="90"/>
      <c r="C346" s="136"/>
      <c r="D346" s="136"/>
      <c r="E346" s="18"/>
      <c r="F346" s="137" t="str">
        <f>IFERROR(IF(E346="A",'0. Oppsett'!$C$23,IF(E346="B",'0. Oppsett'!$C$24,IF(E346="C",'0. Oppsett'!$C$25,""))),"")</f>
        <v/>
      </c>
      <c r="G346" s="138"/>
      <c r="H346" s="139"/>
      <c r="I346" s="139" t="str">
        <f>IF(OR(E346="",H346="",NOT(AND(ISNUMBER(F346),ISNUMBER(H346)))),"",H346*F346*(1+'0. Oppsett'!$C$11))</f>
        <v/>
      </c>
    </row>
    <row r="347" spans="1:9" x14ac:dyDescent="0.35">
      <c r="A347" s="134"/>
      <c r="B347" s="90"/>
      <c r="C347" s="136"/>
      <c r="D347" s="136"/>
      <c r="E347" s="18"/>
      <c r="F347" s="137" t="str">
        <f>IFERROR(IF(E347="A",'0. Oppsett'!$C$23,IF(E347="B",'0. Oppsett'!$C$24,IF(E347="C",'0. Oppsett'!$C$25,""))),"")</f>
        <v/>
      </c>
      <c r="G347" s="138"/>
      <c r="H347" s="139"/>
      <c r="I347" s="139" t="str">
        <f>IF(OR(E347="",H347="",NOT(AND(ISNUMBER(F347),ISNUMBER(H347)))),"",H347*F347*(1+'0. Oppsett'!$C$11))</f>
        <v/>
      </c>
    </row>
    <row r="348" spans="1:9" x14ac:dyDescent="0.35">
      <c r="A348" s="134"/>
      <c r="B348" s="90"/>
      <c r="C348" s="136"/>
      <c r="D348" s="136"/>
      <c r="E348" s="18"/>
      <c r="F348" s="137" t="str">
        <f>IFERROR(IF(E348="A",'0. Oppsett'!$C$23,IF(E348="B",'0. Oppsett'!$C$24,IF(E348="C",'0. Oppsett'!$C$25,""))),"")</f>
        <v/>
      </c>
      <c r="G348" s="138"/>
      <c r="H348" s="139"/>
      <c r="I348" s="139" t="str">
        <f>IF(OR(E348="",H348="",NOT(AND(ISNUMBER(F348),ISNUMBER(H348)))),"",H348*F348*(1+'0. Oppsett'!$C$11))</f>
        <v/>
      </c>
    </row>
    <row r="349" spans="1:9" x14ac:dyDescent="0.35">
      <c r="A349" s="134"/>
      <c r="B349" s="90"/>
      <c r="C349" s="136"/>
      <c r="D349" s="136"/>
      <c r="E349" s="18"/>
      <c r="F349" s="137" t="str">
        <f>IFERROR(IF(E349="A",'0. Oppsett'!$C$23,IF(E349="B",'0. Oppsett'!$C$24,IF(E349="C",'0. Oppsett'!$C$25,""))),"")</f>
        <v/>
      </c>
      <c r="G349" s="138"/>
      <c r="H349" s="139"/>
      <c r="I349" s="139" t="str">
        <f>IF(OR(E349="",H349="",NOT(AND(ISNUMBER(F349),ISNUMBER(H349)))),"",H349*F349*(1+'0. Oppsett'!$C$11))</f>
        <v/>
      </c>
    </row>
    <row r="350" spans="1:9" x14ac:dyDescent="0.35">
      <c r="A350" s="134"/>
      <c r="B350" s="90"/>
      <c r="C350" s="136"/>
      <c r="D350" s="136"/>
      <c r="E350" s="18"/>
      <c r="F350" s="137" t="str">
        <f>IFERROR(IF(E350="A",'0. Oppsett'!$C$23,IF(E350="B",'0. Oppsett'!$C$24,IF(E350="C",'0. Oppsett'!$C$25,""))),"")</f>
        <v/>
      </c>
      <c r="G350" s="138"/>
      <c r="H350" s="139"/>
      <c r="I350" s="139" t="str">
        <f>IF(OR(E350="",H350="",NOT(AND(ISNUMBER(F350),ISNUMBER(H350)))),"",H350*F350*(1+'0. Oppsett'!$C$11))</f>
        <v/>
      </c>
    </row>
    <row r="351" spans="1:9" x14ac:dyDescent="0.35">
      <c r="A351" s="134"/>
      <c r="B351" s="90"/>
      <c r="C351" s="136"/>
      <c r="D351" s="136"/>
      <c r="E351" s="18"/>
      <c r="F351" s="137" t="str">
        <f>IFERROR(IF(E351="A",'0. Oppsett'!$C$23,IF(E351="B",'0. Oppsett'!$C$24,IF(E351="C",'0. Oppsett'!$C$25,""))),"")</f>
        <v/>
      </c>
      <c r="G351" s="138"/>
      <c r="H351" s="139"/>
      <c r="I351" s="139" t="str">
        <f>IF(OR(E351="",H351="",NOT(AND(ISNUMBER(F351),ISNUMBER(H351)))),"",H351*F351*(1+'0. Oppsett'!$C$11))</f>
        <v/>
      </c>
    </row>
    <row r="352" spans="1:9" x14ac:dyDescent="0.35">
      <c r="A352" s="134"/>
      <c r="B352" s="90"/>
      <c r="C352" s="136"/>
      <c r="D352" s="136"/>
      <c r="E352" s="18"/>
      <c r="F352" s="137" t="str">
        <f>IFERROR(IF(E352="A",'0. Oppsett'!$C$23,IF(E352="B",'0. Oppsett'!$C$24,IF(E352="C",'0. Oppsett'!$C$25,""))),"")</f>
        <v/>
      </c>
      <c r="G352" s="138"/>
      <c r="H352" s="139"/>
      <c r="I352" s="139" t="str">
        <f>IF(OR(E352="",H352="",NOT(AND(ISNUMBER(F352),ISNUMBER(H352)))),"",H352*F352*(1+'0. Oppsett'!$C$11))</f>
        <v/>
      </c>
    </row>
    <row r="353" spans="1:9" x14ac:dyDescent="0.35">
      <c r="A353" s="134"/>
      <c r="B353" s="90"/>
      <c r="C353" s="136"/>
      <c r="D353" s="136"/>
      <c r="E353" s="18"/>
      <c r="F353" s="137" t="str">
        <f>IFERROR(IF(E353="A",'0. Oppsett'!$C$23,IF(E353="B",'0. Oppsett'!$C$24,IF(E353="C",'0. Oppsett'!$C$25,""))),"")</f>
        <v/>
      </c>
      <c r="G353" s="138"/>
      <c r="H353" s="139"/>
      <c r="I353" s="139" t="str">
        <f>IF(OR(E353="",H353="",NOT(AND(ISNUMBER(F353),ISNUMBER(H353)))),"",H353*F353*(1+'0. Oppsett'!$C$11))</f>
        <v/>
      </c>
    </row>
    <row r="354" spans="1:9" x14ac:dyDescent="0.35">
      <c r="A354" s="134"/>
      <c r="B354" s="90"/>
      <c r="C354" s="136"/>
      <c r="D354" s="136"/>
      <c r="E354" s="18"/>
      <c r="F354" s="137" t="str">
        <f>IFERROR(IF(E354="A",'0. Oppsett'!$C$23,IF(E354="B",'0. Oppsett'!$C$24,IF(E354="C",'0. Oppsett'!$C$25,""))),"")</f>
        <v/>
      </c>
      <c r="G354" s="138"/>
      <c r="H354" s="139"/>
      <c r="I354" s="139" t="str">
        <f>IF(OR(E354="",H354="",NOT(AND(ISNUMBER(F354),ISNUMBER(H354)))),"",H354*F354*(1+'0. Oppsett'!$C$11))</f>
        <v/>
      </c>
    </row>
    <row r="355" spans="1:9" x14ac:dyDescent="0.35">
      <c r="A355" s="134"/>
      <c r="B355" s="90"/>
      <c r="C355" s="136"/>
      <c r="D355" s="136"/>
      <c r="E355" s="18"/>
      <c r="F355" s="137" t="str">
        <f>IFERROR(IF(E355="A",'0. Oppsett'!$C$23,IF(E355="B",'0. Oppsett'!$C$24,IF(E355="C",'0. Oppsett'!$C$25,""))),"")</f>
        <v/>
      </c>
      <c r="G355" s="138"/>
      <c r="H355" s="139"/>
      <c r="I355" s="139" t="str">
        <f>IF(OR(E355="",H355="",NOT(AND(ISNUMBER(F355),ISNUMBER(H355)))),"",H355*F355*(1+'0. Oppsett'!$C$11))</f>
        <v/>
      </c>
    </row>
    <row r="356" spans="1:9" x14ac:dyDescent="0.35">
      <c r="A356" s="134"/>
      <c r="B356" s="90"/>
      <c r="C356" s="136"/>
      <c r="D356" s="136"/>
      <c r="E356" s="18"/>
      <c r="F356" s="137" t="str">
        <f>IFERROR(IF(E356="A",'0. Oppsett'!$C$23,IF(E356="B",'0. Oppsett'!$C$24,IF(E356="C",'0. Oppsett'!$C$25,""))),"")</f>
        <v/>
      </c>
      <c r="G356" s="138"/>
      <c r="H356" s="139"/>
      <c r="I356" s="139" t="str">
        <f>IF(OR(E356="",H356="",NOT(AND(ISNUMBER(F356),ISNUMBER(H356)))),"",H356*F356*(1+'0. Oppsett'!$C$11))</f>
        <v/>
      </c>
    </row>
    <row r="357" spans="1:9" x14ac:dyDescent="0.35">
      <c r="A357" s="134"/>
      <c r="B357" s="90"/>
      <c r="C357" s="136"/>
      <c r="D357" s="136"/>
      <c r="E357" s="18"/>
      <c r="F357" s="137" t="str">
        <f>IFERROR(IF(E357="A",'0. Oppsett'!$C$23,IF(E357="B",'0. Oppsett'!$C$24,IF(E357="C",'0. Oppsett'!$C$25,""))),"")</f>
        <v/>
      </c>
      <c r="G357" s="138"/>
      <c r="H357" s="139"/>
      <c r="I357" s="139" t="str">
        <f>IF(OR(E357="",H357="",NOT(AND(ISNUMBER(F357),ISNUMBER(H357)))),"",H357*F357*(1+'0. Oppsett'!$C$11))</f>
        <v/>
      </c>
    </row>
    <row r="358" spans="1:9" x14ac:dyDescent="0.35">
      <c r="A358" s="134"/>
      <c r="B358" s="90"/>
      <c r="C358" s="136"/>
      <c r="D358" s="136"/>
      <c r="E358" s="18"/>
      <c r="F358" s="137" t="str">
        <f>IFERROR(IF(E358="A",'0. Oppsett'!$C$23,IF(E358="B",'0. Oppsett'!$C$24,IF(E358="C",'0. Oppsett'!$C$25,""))),"")</f>
        <v/>
      </c>
      <c r="G358" s="138"/>
      <c r="H358" s="139"/>
      <c r="I358" s="139" t="str">
        <f>IF(OR(E358="",H358="",NOT(AND(ISNUMBER(F358),ISNUMBER(H358)))),"",H358*F358*(1+'0. Oppsett'!$C$11))</f>
        <v/>
      </c>
    </row>
    <row r="359" spans="1:9" x14ac:dyDescent="0.35">
      <c r="A359" s="134"/>
      <c r="B359" s="90"/>
      <c r="C359" s="136"/>
      <c r="D359" s="136"/>
      <c r="E359" s="18"/>
      <c r="F359" s="137" t="str">
        <f>IFERROR(IF(E359="A",'0. Oppsett'!$C$23,IF(E359="B",'0. Oppsett'!$C$24,IF(E359="C",'0. Oppsett'!$C$25,""))),"")</f>
        <v/>
      </c>
      <c r="G359" s="138"/>
      <c r="H359" s="139"/>
      <c r="I359" s="139" t="str">
        <f>IF(OR(E359="",H359="",NOT(AND(ISNUMBER(F359),ISNUMBER(H359)))),"",H359*F359*(1+'0. Oppsett'!$C$11))</f>
        <v/>
      </c>
    </row>
    <row r="360" spans="1:9" x14ac:dyDescent="0.35">
      <c r="A360" s="134"/>
      <c r="B360" s="90"/>
      <c r="C360" s="136"/>
      <c r="D360" s="136"/>
      <c r="E360" s="18"/>
      <c r="F360" s="137" t="str">
        <f>IFERROR(IF(E360="A",'0. Oppsett'!$C$23,IF(E360="B",'0. Oppsett'!$C$24,IF(E360="C",'0. Oppsett'!$C$25,""))),"")</f>
        <v/>
      </c>
      <c r="G360" s="138"/>
      <c r="H360" s="139"/>
      <c r="I360" s="139" t="str">
        <f>IF(OR(E360="",H360="",NOT(AND(ISNUMBER(F360),ISNUMBER(H360)))),"",H360*F360*(1+'0. Oppsett'!$C$11))</f>
        <v/>
      </c>
    </row>
    <row r="361" spans="1:9" x14ac:dyDescent="0.35">
      <c r="A361" s="134"/>
      <c r="B361" s="90"/>
      <c r="C361" s="136"/>
      <c r="D361" s="136"/>
      <c r="E361" s="18"/>
      <c r="F361" s="137" t="str">
        <f>IFERROR(IF(E361="A",'0. Oppsett'!$C$23,IF(E361="B",'0. Oppsett'!$C$24,IF(E361="C",'0. Oppsett'!$C$25,""))),"")</f>
        <v/>
      </c>
      <c r="G361" s="138"/>
      <c r="H361" s="139"/>
      <c r="I361" s="139" t="str">
        <f>IF(OR(E361="",H361="",NOT(AND(ISNUMBER(F361),ISNUMBER(H361)))),"",H361*F361*(1+'0. Oppsett'!$C$11))</f>
        <v/>
      </c>
    </row>
    <row r="362" spans="1:9" x14ac:dyDescent="0.35">
      <c r="A362" s="134"/>
      <c r="B362" s="90"/>
      <c r="C362" s="136"/>
      <c r="D362" s="136"/>
      <c r="E362" s="18"/>
      <c r="F362" s="137" t="str">
        <f>IFERROR(IF(E362="A",'0. Oppsett'!$C$23,IF(E362="B",'0. Oppsett'!$C$24,IF(E362="C",'0. Oppsett'!$C$25,""))),"")</f>
        <v/>
      </c>
      <c r="G362" s="138"/>
      <c r="H362" s="139"/>
      <c r="I362" s="139" t="str">
        <f>IF(OR(E362="",H362="",NOT(AND(ISNUMBER(F362),ISNUMBER(H362)))),"",H362*F362*(1+'0. Oppsett'!$C$11))</f>
        <v/>
      </c>
    </row>
    <row r="363" spans="1:9" x14ac:dyDescent="0.35">
      <c r="A363" s="134"/>
      <c r="B363" s="90"/>
      <c r="C363" s="136"/>
      <c r="D363" s="136"/>
      <c r="E363" s="18"/>
      <c r="F363" s="137" t="str">
        <f>IFERROR(IF(E363="A",'0. Oppsett'!$C$23,IF(E363="B",'0. Oppsett'!$C$24,IF(E363="C",'0. Oppsett'!$C$25,""))),"")</f>
        <v/>
      </c>
      <c r="G363" s="138"/>
      <c r="H363" s="139"/>
      <c r="I363" s="139" t="str">
        <f>IF(OR(E363="",H363="",NOT(AND(ISNUMBER(F363),ISNUMBER(H363)))),"",H363*F363*(1+'0. Oppsett'!$C$11))</f>
        <v/>
      </c>
    </row>
    <row r="364" spans="1:9" x14ac:dyDescent="0.35">
      <c r="A364" s="134"/>
      <c r="B364" s="90"/>
      <c r="C364" s="136"/>
      <c r="D364" s="136"/>
      <c r="E364" s="18"/>
      <c r="F364" s="137" t="str">
        <f>IFERROR(IF(E364="A",'0. Oppsett'!$C$23,IF(E364="B",'0. Oppsett'!$C$24,IF(E364="C",'0. Oppsett'!$C$25,""))),"")</f>
        <v/>
      </c>
      <c r="G364" s="138"/>
      <c r="H364" s="139"/>
      <c r="I364" s="139" t="str">
        <f>IF(OR(E364="",H364="",NOT(AND(ISNUMBER(F364),ISNUMBER(H364)))),"",H364*F364*(1+'0. Oppsett'!$C$11))</f>
        <v/>
      </c>
    </row>
    <row r="365" spans="1:9" x14ac:dyDescent="0.35">
      <c r="A365" s="134"/>
      <c r="B365" s="90"/>
      <c r="C365" s="136"/>
      <c r="D365" s="136"/>
      <c r="E365" s="18"/>
      <c r="F365" s="137" t="str">
        <f>IFERROR(IF(E365="A",'0. Oppsett'!$C$23,IF(E365="B",'0. Oppsett'!$C$24,IF(E365="C",'0. Oppsett'!$C$25,""))),"")</f>
        <v/>
      </c>
      <c r="G365" s="138"/>
      <c r="H365" s="139"/>
      <c r="I365" s="139" t="str">
        <f>IF(OR(E365="",H365="",NOT(AND(ISNUMBER(F365),ISNUMBER(H365)))),"",H365*F365*(1+'0. Oppsett'!$C$11))</f>
        <v/>
      </c>
    </row>
    <row r="366" spans="1:9" x14ac:dyDescent="0.35">
      <c r="A366" s="134"/>
      <c r="B366" s="90"/>
      <c r="C366" s="136"/>
      <c r="D366" s="136"/>
      <c r="E366" s="18"/>
      <c r="F366" s="137" t="str">
        <f>IFERROR(IF(E366="A",'0. Oppsett'!$C$23,IF(E366="B",'0. Oppsett'!$C$24,IF(E366="C",'0. Oppsett'!$C$25,""))),"")</f>
        <v/>
      </c>
      <c r="G366" s="138"/>
      <c r="H366" s="139"/>
      <c r="I366" s="139" t="str">
        <f>IF(OR(E366="",H366="",NOT(AND(ISNUMBER(F366),ISNUMBER(H366)))),"",H366*F366*(1+'0. Oppsett'!$C$11))</f>
        <v/>
      </c>
    </row>
    <row r="367" spans="1:9" x14ac:dyDescent="0.35">
      <c r="A367" s="134"/>
      <c r="B367" s="90"/>
      <c r="C367" s="136"/>
      <c r="D367" s="136"/>
      <c r="E367" s="18"/>
      <c r="F367" s="137" t="str">
        <f>IFERROR(IF(E367="A",'0. Oppsett'!$C$23,IF(E367="B",'0. Oppsett'!$C$24,IF(E367="C",'0. Oppsett'!$C$25,""))),"")</f>
        <v/>
      </c>
      <c r="G367" s="138"/>
      <c r="H367" s="139"/>
      <c r="I367" s="139" t="str">
        <f>IF(OR(E367="",H367="",NOT(AND(ISNUMBER(F367),ISNUMBER(H367)))),"",H367*F367*(1+'0. Oppsett'!$C$11))</f>
        <v/>
      </c>
    </row>
    <row r="368" spans="1:9" x14ac:dyDescent="0.35">
      <c r="A368" s="134"/>
      <c r="B368" s="90"/>
      <c r="C368" s="136"/>
      <c r="D368" s="136"/>
      <c r="E368" s="18"/>
      <c r="F368" s="137" t="str">
        <f>IFERROR(IF(E368="A",'0. Oppsett'!$C$23,IF(E368="B",'0. Oppsett'!$C$24,IF(E368="C",'0. Oppsett'!$C$25,""))),"")</f>
        <v/>
      </c>
      <c r="G368" s="138"/>
      <c r="H368" s="139"/>
      <c r="I368" s="139" t="str">
        <f>IF(OR(E368="",H368="",NOT(AND(ISNUMBER(F368),ISNUMBER(H368)))),"",H368*F368*(1+'0. Oppsett'!$C$11))</f>
        <v/>
      </c>
    </row>
    <row r="369" spans="1:9" x14ac:dyDescent="0.35">
      <c r="A369" s="134"/>
      <c r="B369" s="90"/>
      <c r="C369" s="136"/>
      <c r="D369" s="136"/>
      <c r="E369" s="18"/>
      <c r="F369" s="137" t="str">
        <f>IFERROR(IF(E369="A",'0. Oppsett'!$C$23,IF(E369="B",'0. Oppsett'!$C$24,IF(E369="C",'0. Oppsett'!$C$25,""))),"")</f>
        <v/>
      </c>
      <c r="G369" s="138"/>
      <c r="H369" s="139"/>
      <c r="I369" s="139" t="str">
        <f>IF(OR(E369="",H369="",NOT(AND(ISNUMBER(F369),ISNUMBER(H369)))),"",H369*F369*(1+'0. Oppsett'!$C$11))</f>
        <v/>
      </c>
    </row>
    <row r="370" spans="1:9" x14ac:dyDescent="0.35">
      <c r="A370" s="134"/>
      <c r="B370" s="90"/>
      <c r="C370" s="136"/>
      <c r="D370" s="136"/>
      <c r="E370" s="18"/>
      <c r="F370" s="137" t="str">
        <f>IFERROR(IF(E370="A",'0. Oppsett'!$C$23,IF(E370="B",'0. Oppsett'!$C$24,IF(E370="C",'0. Oppsett'!$C$25,""))),"")</f>
        <v/>
      </c>
      <c r="G370" s="138"/>
      <c r="H370" s="139"/>
      <c r="I370" s="139" t="str">
        <f>IF(OR(E370="",H370="",NOT(AND(ISNUMBER(F370),ISNUMBER(H370)))),"",H370*F370*(1+'0. Oppsett'!$C$11))</f>
        <v/>
      </c>
    </row>
    <row r="371" spans="1:9" x14ac:dyDescent="0.35">
      <c r="A371" s="134"/>
      <c r="B371" s="90"/>
      <c r="C371" s="136"/>
      <c r="D371" s="136"/>
      <c r="E371" s="18"/>
      <c r="F371" s="137" t="str">
        <f>IFERROR(IF(E371="A",'0. Oppsett'!$C$23,IF(E371="B",'0. Oppsett'!$C$24,IF(E371="C",'0. Oppsett'!$C$25,""))),"")</f>
        <v/>
      </c>
      <c r="G371" s="138"/>
      <c r="H371" s="139"/>
      <c r="I371" s="139" t="str">
        <f>IF(OR(E371="",H371="",NOT(AND(ISNUMBER(F371),ISNUMBER(H371)))),"",H371*F371*(1+'0. Oppsett'!$C$11))</f>
        <v/>
      </c>
    </row>
    <row r="372" spans="1:9" x14ac:dyDescent="0.35">
      <c r="A372" s="134"/>
      <c r="B372" s="90"/>
      <c r="C372" s="136"/>
      <c r="D372" s="136"/>
      <c r="E372" s="18"/>
      <c r="F372" s="137" t="str">
        <f>IFERROR(IF(E372="A",'0. Oppsett'!$C$23,IF(E372="B",'0. Oppsett'!$C$24,IF(E372="C",'0. Oppsett'!$C$25,""))),"")</f>
        <v/>
      </c>
      <c r="G372" s="138"/>
      <c r="H372" s="139"/>
      <c r="I372" s="139" t="str">
        <f>IF(OR(E372="",H372="",NOT(AND(ISNUMBER(F372),ISNUMBER(H372)))),"",H372*F372*(1+'0. Oppsett'!$C$11))</f>
        <v/>
      </c>
    </row>
    <row r="373" spans="1:9" x14ac:dyDescent="0.35">
      <c r="A373" s="134"/>
      <c r="B373" s="90"/>
      <c r="C373" s="136"/>
      <c r="D373" s="136"/>
      <c r="E373" s="18"/>
      <c r="F373" s="137" t="str">
        <f>IFERROR(IF(E373="A",'0. Oppsett'!$C$23,IF(E373="B",'0. Oppsett'!$C$24,IF(E373="C",'0. Oppsett'!$C$25,""))),"")</f>
        <v/>
      </c>
      <c r="G373" s="138"/>
      <c r="H373" s="139"/>
      <c r="I373" s="139" t="str">
        <f>IF(OR(E373="",H373="",NOT(AND(ISNUMBER(F373),ISNUMBER(H373)))),"",H373*F373*(1+'0. Oppsett'!$C$11))</f>
        <v/>
      </c>
    </row>
    <row r="374" spans="1:9" x14ac:dyDescent="0.35">
      <c r="A374" s="134"/>
      <c r="B374" s="90"/>
      <c r="C374" s="136"/>
      <c r="D374" s="136"/>
      <c r="E374" s="18"/>
      <c r="F374" s="137" t="str">
        <f>IFERROR(IF(E374="A",'0. Oppsett'!$C$23,IF(E374="B",'0. Oppsett'!$C$24,IF(E374="C",'0. Oppsett'!$C$25,""))),"")</f>
        <v/>
      </c>
      <c r="G374" s="138"/>
      <c r="H374" s="139"/>
      <c r="I374" s="139" t="str">
        <f>IF(OR(E374="",H374="",NOT(AND(ISNUMBER(F374),ISNUMBER(H374)))),"",H374*F374*(1+'0. Oppsett'!$C$11))</f>
        <v/>
      </c>
    </row>
    <row r="375" spans="1:9" x14ac:dyDescent="0.35">
      <c r="A375" s="134"/>
      <c r="B375" s="90"/>
      <c r="C375" s="136"/>
      <c r="D375" s="136"/>
      <c r="E375" s="18"/>
      <c r="F375" s="137" t="str">
        <f>IFERROR(IF(E375="A",'0. Oppsett'!$C$23,IF(E375="B",'0. Oppsett'!$C$24,IF(E375="C",'0. Oppsett'!$C$25,""))),"")</f>
        <v/>
      </c>
      <c r="G375" s="138"/>
      <c r="H375" s="139"/>
      <c r="I375" s="139" t="str">
        <f>IF(OR(E375="",H375="",NOT(AND(ISNUMBER(F375),ISNUMBER(H375)))),"",H375*F375*(1+'0. Oppsett'!$C$11))</f>
        <v/>
      </c>
    </row>
    <row r="376" spans="1:9" x14ac:dyDescent="0.35">
      <c r="A376" s="134"/>
      <c r="B376" s="90"/>
      <c r="C376" s="136"/>
      <c r="D376" s="136"/>
      <c r="E376" s="18"/>
      <c r="F376" s="137" t="str">
        <f>IFERROR(IF(E376="A",'0. Oppsett'!$C$23,IF(E376="B",'0. Oppsett'!$C$24,IF(E376="C",'0. Oppsett'!$C$25,""))),"")</f>
        <v/>
      </c>
      <c r="G376" s="138"/>
      <c r="H376" s="139"/>
      <c r="I376" s="139" t="str">
        <f>IF(OR(E376="",H376="",NOT(AND(ISNUMBER(F376),ISNUMBER(H376)))),"",H376*F376*(1+'0. Oppsett'!$C$11))</f>
        <v/>
      </c>
    </row>
    <row r="377" spans="1:9" x14ac:dyDescent="0.35">
      <c r="A377" s="134"/>
      <c r="B377" s="90"/>
      <c r="C377" s="136"/>
      <c r="D377" s="136"/>
      <c r="E377" s="18"/>
      <c r="F377" s="137" t="str">
        <f>IFERROR(IF(E377="A",'0. Oppsett'!$C$23,IF(E377="B",'0. Oppsett'!$C$24,IF(E377="C",'0. Oppsett'!$C$25,""))),"")</f>
        <v/>
      </c>
      <c r="G377" s="138"/>
      <c r="H377" s="139"/>
      <c r="I377" s="139" t="str">
        <f>IF(OR(E377="",H377="",NOT(AND(ISNUMBER(F377),ISNUMBER(H377)))),"",H377*F377*(1+'0. Oppsett'!$C$11))</f>
        <v/>
      </c>
    </row>
    <row r="378" spans="1:9" x14ac:dyDescent="0.35">
      <c r="A378" s="134"/>
      <c r="B378" s="90"/>
      <c r="C378" s="136"/>
      <c r="D378" s="136"/>
      <c r="E378" s="18"/>
      <c r="F378" s="137" t="str">
        <f>IFERROR(IF(E378="A",'0. Oppsett'!$C$23,IF(E378="B",'0. Oppsett'!$C$24,IF(E378="C",'0. Oppsett'!$C$25,""))),"")</f>
        <v/>
      </c>
      <c r="G378" s="138"/>
      <c r="H378" s="139"/>
      <c r="I378" s="139" t="str">
        <f>IF(OR(E378="",H378="",NOT(AND(ISNUMBER(F378),ISNUMBER(H378)))),"",H378*F378*(1+'0. Oppsett'!$C$11))</f>
        <v/>
      </c>
    </row>
    <row r="379" spans="1:9" x14ac:dyDescent="0.35">
      <c r="A379" s="134"/>
      <c r="B379" s="90"/>
      <c r="C379" s="136"/>
      <c r="D379" s="136"/>
      <c r="E379" s="18"/>
      <c r="F379" s="137" t="str">
        <f>IFERROR(IF(E379="A",'0. Oppsett'!$C$23,IF(E379="B",'0. Oppsett'!$C$24,IF(E379="C",'0. Oppsett'!$C$25,""))),"")</f>
        <v/>
      </c>
      <c r="G379" s="138"/>
      <c r="H379" s="139"/>
      <c r="I379" s="139" t="str">
        <f>IF(OR(E379="",H379="",NOT(AND(ISNUMBER(F379),ISNUMBER(H379)))),"",H379*F379*(1+'0. Oppsett'!$C$11))</f>
        <v/>
      </c>
    </row>
    <row r="380" spans="1:9" x14ac:dyDescent="0.35">
      <c r="A380" s="134"/>
      <c r="B380" s="90"/>
      <c r="C380" s="136"/>
      <c r="D380" s="136"/>
      <c r="E380" s="18"/>
      <c r="F380" s="137" t="str">
        <f>IFERROR(IF(E380="A",'0. Oppsett'!$C$23,IF(E380="B",'0. Oppsett'!$C$24,IF(E380="C",'0. Oppsett'!$C$25,""))),"")</f>
        <v/>
      </c>
      <c r="G380" s="138"/>
      <c r="H380" s="139"/>
      <c r="I380" s="139" t="str">
        <f>IF(OR(E380="",H380="",NOT(AND(ISNUMBER(F380),ISNUMBER(H380)))),"",H380*F380*(1+'0. Oppsett'!$C$11))</f>
        <v/>
      </c>
    </row>
    <row r="381" spans="1:9" x14ac:dyDescent="0.35">
      <c r="A381" s="134"/>
      <c r="B381" s="90"/>
      <c r="C381" s="136"/>
      <c r="D381" s="136"/>
      <c r="E381" s="18"/>
      <c r="F381" s="137" t="str">
        <f>IFERROR(IF(E381="A",'0. Oppsett'!$C$23,IF(E381="B",'0. Oppsett'!$C$24,IF(E381="C",'0. Oppsett'!$C$25,""))),"")</f>
        <v/>
      </c>
      <c r="G381" s="138"/>
      <c r="H381" s="139"/>
      <c r="I381" s="139" t="str">
        <f>IF(OR(E381="",H381="",NOT(AND(ISNUMBER(F381),ISNUMBER(H381)))),"",H381*F381*(1+'0. Oppsett'!$C$11))</f>
        <v/>
      </c>
    </row>
    <row r="382" spans="1:9" x14ac:dyDescent="0.35">
      <c r="A382" s="134"/>
      <c r="B382" s="90"/>
      <c r="C382" s="136"/>
      <c r="D382" s="136"/>
      <c r="E382" s="18"/>
      <c r="F382" s="137" t="str">
        <f>IFERROR(IF(E382="A",'0. Oppsett'!$C$23,IF(E382="B",'0. Oppsett'!$C$24,IF(E382="C",'0. Oppsett'!$C$25,""))),"")</f>
        <v/>
      </c>
      <c r="G382" s="138"/>
      <c r="H382" s="139"/>
      <c r="I382" s="139" t="str">
        <f>IF(OR(E382="",H382="",NOT(AND(ISNUMBER(F382),ISNUMBER(H382)))),"",H382*F382*(1+'0. Oppsett'!$C$11))</f>
        <v/>
      </c>
    </row>
    <row r="383" spans="1:9" x14ac:dyDescent="0.35">
      <c r="A383" s="134"/>
      <c r="B383" s="90"/>
      <c r="C383" s="136"/>
      <c r="D383" s="136"/>
      <c r="E383" s="18"/>
      <c r="F383" s="137" t="str">
        <f>IFERROR(IF(E383="A",'0. Oppsett'!$C$23,IF(E383="B",'0. Oppsett'!$C$24,IF(E383="C",'0. Oppsett'!$C$25,""))),"")</f>
        <v/>
      </c>
      <c r="G383" s="138"/>
      <c r="H383" s="139"/>
      <c r="I383" s="139" t="str">
        <f>IF(OR(E383="",H383="",NOT(AND(ISNUMBER(F383),ISNUMBER(H383)))),"",H383*F383*(1+'0. Oppsett'!$C$11))</f>
        <v/>
      </c>
    </row>
    <row r="384" spans="1:9" x14ac:dyDescent="0.35">
      <c r="A384" s="134"/>
      <c r="B384" s="90"/>
      <c r="C384" s="136"/>
      <c r="D384" s="136"/>
      <c r="E384" s="18"/>
      <c r="F384" s="137" t="str">
        <f>IFERROR(IF(E384="A",'0. Oppsett'!$C$23,IF(E384="B",'0. Oppsett'!$C$24,IF(E384="C",'0. Oppsett'!$C$25,""))),"")</f>
        <v/>
      </c>
      <c r="G384" s="138"/>
      <c r="H384" s="139"/>
      <c r="I384" s="139" t="str">
        <f>IF(OR(E384="",H384="",NOT(AND(ISNUMBER(F384),ISNUMBER(H384)))),"",H384*F384*(1+'0. Oppsett'!$C$11))</f>
        <v/>
      </c>
    </row>
    <row r="385" spans="1:9" x14ac:dyDescent="0.35">
      <c r="A385" s="134"/>
      <c r="B385" s="90"/>
      <c r="C385" s="136"/>
      <c r="D385" s="136"/>
      <c r="E385" s="18"/>
      <c r="F385" s="137" t="str">
        <f>IFERROR(IF(E385="A",'0. Oppsett'!$C$23,IF(E385="B",'0. Oppsett'!$C$24,IF(E385="C",'0. Oppsett'!$C$25,""))),"")</f>
        <v/>
      </c>
      <c r="G385" s="138"/>
      <c r="H385" s="139"/>
      <c r="I385" s="139" t="str">
        <f>IF(OR(E385="",H385="",NOT(AND(ISNUMBER(F385),ISNUMBER(H385)))),"",H385*F385*(1+'0. Oppsett'!$C$11))</f>
        <v/>
      </c>
    </row>
    <row r="386" spans="1:9" x14ac:dyDescent="0.35">
      <c r="A386" s="134"/>
      <c r="B386" s="90"/>
      <c r="C386" s="136"/>
      <c r="D386" s="136"/>
      <c r="E386" s="18"/>
      <c r="F386" s="137" t="str">
        <f>IFERROR(IF(E386="A",'0. Oppsett'!$C$23,IF(E386="B",'0. Oppsett'!$C$24,IF(E386="C",'0. Oppsett'!$C$25,""))),"")</f>
        <v/>
      </c>
      <c r="G386" s="138"/>
      <c r="H386" s="139"/>
      <c r="I386" s="139" t="str">
        <f>IF(OR(E386="",H386="",NOT(AND(ISNUMBER(F386),ISNUMBER(H386)))),"",H386*F386*(1+'0. Oppsett'!$C$11))</f>
        <v/>
      </c>
    </row>
    <row r="387" spans="1:9" x14ac:dyDescent="0.35">
      <c r="A387" s="134"/>
      <c r="B387" s="90"/>
      <c r="C387" s="136"/>
      <c r="D387" s="136"/>
      <c r="E387" s="18"/>
      <c r="F387" s="137" t="str">
        <f>IFERROR(IF(E387="A",'0. Oppsett'!$C$23,IF(E387="B",'0. Oppsett'!$C$24,IF(E387="C",'0. Oppsett'!$C$25,""))),"")</f>
        <v/>
      </c>
      <c r="G387" s="138"/>
      <c r="H387" s="139"/>
      <c r="I387" s="139" t="str">
        <f>IF(OR(E387="",H387="",NOT(AND(ISNUMBER(F387),ISNUMBER(H387)))),"",H387*F387*(1+'0. Oppsett'!$C$11))</f>
        <v/>
      </c>
    </row>
    <row r="388" spans="1:9" x14ac:dyDescent="0.35">
      <c r="A388" s="134"/>
      <c r="B388" s="90"/>
      <c r="C388" s="136"/>
      <c r="D388" s="136"/>
      <c r="E388" s="18"/>
      <c r="F388" s="137" t="str">
        <f>IFERROR(IF(E388="A",'0. Oppsett'!$C$23,IF(E388="B",'0. Oppsett'!$C$24,IF(E388="C",'0. Oppsett'!$C$25,""))),"")</f>
        <v/>
      </c>
      <c r="G388" s="138"/>
      <c r="H388" s="139"/>
      <c r="I388" s="139" t="str">
        <f>IF(OR(E388="",H388="",NOT(AND(ISNUMBER(F388),ISNUMBER(H388)))),"",H388*F388*(1+'0. Oppsett'!$C$11))</f>
        <v/>
      </c>
    </row>
    <row r="389" spans="1:9" x14ac:dyDescent="0.35">
      <c r="A389" s="134"/>
      <c r="B389" s="90"/>
      <c r="C389" s="136"/>
      <c r="D389" s="136"/>
      <c r="E389" s="18"/>
      <c r="F389" s="137" t="str">
        <f>IFERROR(IF(E389="A",'0. Oppsett'!$C$23,IF(E389="B",'0. Oppsett'!$C$24,IF(E389="C",'0. Oppsett'!$C$25,""))),"")</f>
        <v/>
      </c>
      <c r="G389" s="138"/>
      <c r="H389" s="139"/>
      <c r="I389" s="139" t="str">
        <f>IF(OR(E389="",H389="",NOT(AND(ISNUMBER(F389),ISNUMBER(H389)))),"",H389*F389*(1+'0. Oppsett'!$C$11))</f>
        <v/>
      </c>
    </row>
    <row r="390" spans="1:9" x14ac:dyDescent="0.35">
      <c r="A390" s="134"/>
      <c r="B390" s="90"/>
      <c r="C390" s="136"/>
      <c r="D390" s="136"/>
      <c r="E390" s="18"/>
      <c r="F390" s="137" t="str">
        <f>IFERROR(IF(E390="A",'0. Oppsett'!$C$23,IF(E390="B",'0. Oppsett'!$C$24,IF(E390="C",'0. Oppsett'!$C$25,""))),"")</f>
        <v/>
      </c>
      <c r="G390" s="138"/>
      <c r="H390" s="139"/>
      <c r="I390" s="139" t="str">
        <f>IF(OR(E390="",H390="",NOT(AND(ISNUMBER(F390),ISNUMBER(H390)))),"",H390*F390*(1+'0. Oppsett'!$C$11))</f>
        <v/>
      </c>
    </row>
    <row r="391" spans="1:9" x14ac:dyDescent="0.35">
      <c r="A391" s="134"/>
      <c r="B391" s="90"/>
      <c r="C391" s="136"/>
      <c r="D391" s="136"/>
      <c r="E391" s="18"/>
      <c r="F391" s="137" t="str">
        <f>IFERROR(IF(E391="A",'0. Oppsett'!$C$23,IF(E391="B",'0. Oppsett'!$C$24,IF(E391="C",'0. Oppsett'!$C$25,""))),"")</f>
        <v/>
      </c>
      <c r="G391" s="138"/>
      <c r="H391" s="139"/>
      <c r="I391" s="139" t="str">
        <f>IF(OR(E391="",H391="",NOT(AND(ISNUMBER(F391),ISNUMBER(H391)))),"",H391*F391*(1+'0. Oppsett'!$C$11))</f>
        <v/>
      </c>
    </row>
    <row r="392" spans="1:9" x14ac:dyDescent="0.35">
      <c r="A392" s="134"/>
      <c r="B392" s="90"/>
      <c r="C392" s="136"/>
      <c r="D392" s="136"/>
      <c r="E392" s="18"/>
      <c r="F392" s="137" t="str">
        <f>IFERROR(IF(E392="A",'0. Oppsett'!$C$23,IF(E392="B",'0. Oppsett'!$C$24,IF(E392="C",'0. Oppsett'!$C$25,""))),"")</f>
        <v/>
      </c>
      <c r="G392" s="138"/>
      <c r="H392" s="139"/>
      <c r="I392" s="139" t="str">
        <f>IF(OR(E392="",H392="",NOT(AND(ISNUMBER(F392),ISNUMBER(H392)))),"",H392*F392*(1+'0. Oppsett'!$C$11))</f>
        <v/>
      </c>
    </row>
    <row r="393" spans="1:9" x14ac:dyDescent="0.35">
      <c r="A393" s="134"/>
      <c r="B393" s="90"/>
      <c r="C393" s="136"/>
      <c r="D393" s="136"/>
      <c r="E393" s="18"/>
      <c r="F393" s="137" t="str">
        <f>IFERROR(IF(E393="A",'0. Oppsett'!$C$23,IF(E393="B",'0. Oppsett'!$C$24,IF(E393="C",'0. Oppsett'!$C$25,""))),"")</f>
        <v/>
      </c>
      <c r="G393" s="138"/>
      <c r="H393" s="139"/>
      <c r="I393" s="139" t="str">
        <f>IF(OR(E393="",H393="",NOT(AND(ISNUMBER(F393),ISNUMBER(H393)))),"",H393*F393*(1+'0. Oppsett'!$C$11))</f>
        <v/>
      </c>
    </row>
    <row r="394" spans="1:9" x14ac:dyDescent="0.35">
      <c r="A394" s="134"/>
      <c r="B394" s="90"/>
      <c r="C394" s="136"/>
      <c r="D394" s="136"/>
      <c r="E394" s="18"/>
      <c r="F394" s="137" t="str">
        <f>IFERROR(IF(E394="A",'0. Oppsett'!$C$23,IF(E394="B",'0. Oppsett'!$C$24,IF(E394="C",'0. Oppsett'!$C$25,""))),"")</f>
        <v/>
      </c>
      <c r="G394" s="138"/>
      <c r="H394" s="139"/>
      <c r="I394" s="139" t="str">
        <f>IF(OR(E394="",H394="",NOT(AND(ISNUMBER(F394),ISNUMBER(H394)))),"",H394*F394*(1+'0. Oppsett'!$C$11))</f>
        <v/>
      </c>
    </row>
    <row r="395" spans="1:9" x14ac:dyDescent="0.35">
      <c r="A395" s="134"/>
      <c r="B395" s="90"/>
      <c r="C395" s="136"/>
      <c r="D395" s="136"/>
      <c r="E395" s="18"/>
      <c r="F395" s="137" t="str">
        <f>IFERROR(IF(E395="A",'0. Oppsett'!$C$23,IF(E395="B",'0. Oppsett'!$C$24,IF(E395="C",'0. Oppsett'!$C$25,""))),"")</f>
        <v/>
      </c>
      <c r="G395" s="138"/>
      <c r="H395" s="139"/>
      <c r="I395" s="139" t="str">
        <f>IF(OR(E395="",H395="",NOT(AND(ISNUMBER(F395),ISNUMBER(H395)))),"",H395*F395*(1+'0. Oppsett'!$C$11))</f>
        <v/>
      </c>
    </row>
    <row r="396" spans="1:9" x14ac:dyDescent="0.35">
      <c r="A396" s="134"/>
      <c r="B396" s="90"/>
      <c r="C396" s="136"/>
      <c r="D396" s="136"/>
      <c r="E396" s="18"/>
      <c r="F396" s="137" t="str">
        <f>IFERROR(IF(E396="A",'0. Oppsett'!$C$23,IF(E396="B",'0. Oppsett'!$C$24,IF(E396="C",'0. Oppsett'!$C$25,""))),"")</f>
        <v/>
      </c>
      <c r="G396" s="138"/>
      <c r="H396" s="139"/>
      <c r="I396" s="139" t="str">
        <f>IF(OR(E396="",H396="",NOT(AND(ISNUMBER(F396),ISNUMBER(H396)))),"",H396*F396*(1+'0. Oppsett'!$C$11))</f>
        <v/>
      </c>
    </row>
    <row r="397" spans="1:9" x14ac:dyDescent="0.35">
      <c r="A397" s="134"/>
      <c r="B397" s="90"/>
      <c r="C397" s="136"/>
      <c r="D397" s="136"/>
      <c r="E397" s="18"/>
      <c r="F397" s="137" t="str">
        <f>IFERROR(IF(E397="A",'0. Oppsett'!$C$23,IF(E397="B",'0. Oppsett'!$C$24,IF(E397="C",'0. Oppsett'!$C$25,""))),"")</f>
        <v/>
      </c>
      <c r="G397" s="138"/>
      <c r="H397" s="139"/>
      <c r="I397" s="139" t="str">
        <f>IF(OR(E397="",H397="",NOT(AND(ISNUMBER(F397),ISNUMBER(H397)))),"",H397*F397*(1+'0. Oppsett'!$C$11))</f>
        <v/>
      </c>
    </row>
    <row r="398" spans="1:9" x14ac:dyDescent="0.35">
      <c r="A398" s="134"/>
      <c r="B398" s="90"/>
      <c r="C398" s="136"/>
      <c r="D398" s="136"/>
      <c r="E398" s="18"/>
      <c r="F398" s="137" t="str">
        <f>IFERROR(IF(E398="A",'0. Oppsett'!$C$23,IF(E398="B",'0. Oppsett'!$C$24,IF(E398="C",'0. Oppsett'!$C$25,""))),"")</f>
        <v/>
      </c>
      <c r="G398" s="138"/>
      <c r="H398" s="139"/>
      <c r="I398" s="139" t="str">
        <f>IF(OR(E398="",H398="",NOT(AND(ISNUMBER(F398),ISNUMBER(H398)))),"",H398*F398*(1+'0. Oppsett'!$C$11))</f>
        <v/>
      </c>
    </row>
    <row r="399" spans="1:9" x14ac:dyDescent="0.35">
      <c r="A399" s="134"/>
      <c r="B399" s="90"/>
      <c r="C399" s="136"/>
      <c r="D399" s="136"/>
      <c r="E399" s="18"/>
      <c r="F399" s="137" t="str">
        <f>IFERROR(IF(E399="A",'0. Oppsett'!$C$23,IF(E399="B",'0. Oppsett'!$C$24,IF(E399="C",'0. Oppsett'!$C$25,""))),"")</f>
        <v/>
      </c>
      <c r="G399" s="138"/>
      <c r="H399" s="139"/>
      <c r="I399" s="139" t="str">
        <f>IF(OR(E399="",H399="",NOT(AND(ISNUMBER(F399),ISNUMBER(H399)))),"",H399*F399*(1+'0. Oppsett'!$C$11))</f>
        <v/>
      </c>
    </row>
    <row r="400" spans="1:9" x14ac:dyDescent="0.35">
      <c r="A400" s="134"/>
      <c r="B400" s="90"/>
      <c r="C400" s="136"/>
      <c r="D400" s="136"/>
      <c r="E400" s="18"/>
      <c r="F400" s="137" t="str">
        <f>IFERROR(IF(E400="A",'0. Oppsett'!$C$23,IF(E400="B",'0. Oppsett'!$C$24,IF(E400="C",'0. Oppsett'!$C$25,""))),"")</f>
        <v/>
      </c>
      <c r="G400" s="138"/>
      <c r="H400" s="139"/>
      <c r="I400" s="139" t="str">
        <f>IF(OR(E400="",H400="",NOT(AND(ISNUMBER(F400),ISNUMBER(H400)))),"",H400*F400*(1+'0. Oppsett'!$C$11))</f>
        <v/>
      </c>
    </row>
    <row r="401" spans="1:9" x14ac:dyDescent="0.35">
      <c r="A401" s="134"/>
      <c r="B401" s="90"/>
      <c r="C401" s="136"/>
      <c r="D401" s="136"/>
      <c r="E401" s="18"/>
      <c r="F401" s="137" t="str">
        <f>IFERROR(IF(E401="A",'0. Oppsett'!$C$23,IF(E401="B",'0. Oppsett'!$C$24,IF(E401="C",'0. Oppsett'!$C$25,""))),"")</f>
        <v/>
      </c>
      <c r="G401" s="138"/>
      <c r="H401" s="139"/>
      <c r="I401" s="139" t="str">
        <f>IF(OR(E401="",H401="",NOT(AND(ISNUMBER(F401),ISNUMBER(H401)))),"",H401*F401*(1+'0. Oppsett'!$C$11))</f>
        <v/>
      </c>
    </row>
    <row r="402" spans="1:9" x14ac:dyDescent="0.35">
      <c r="A402" s="134"/>
      <c r="B402" s="90"/>
      <c r="C402" s="136"/>
      <c r="D402" s="136"/>
      <c r="E402" s="18"/>
      <c r="F402" s="137" t="str">
        <f>IFERROR(IF(E402="A",'0. Oppsett'!$C$23,IF(E402="B",'0. Oppsett'!$C$24,IF(E402="C",'0. Oppsett'!$C$25,""))),"")</f>
        <v/>
      </c>
      <c r="G402" s="138"/>
      <c r="H402" s="139"/>
      <c r="I402" s="139" t="str">
        <f>IF(OR(E402="",H402="",NOT(AND(ISNUMBER(F402),ISNUMBER(H402)))),"",H402*F402*(1+'0. Oppsett'!$C$11))</f>
        <v/>
      </c>
    </row>
    <row r="403" spans="1:9" x14ac:dyDescent="0.35">
      <c r="A403" s="134"/>
      <c r="B403" s="90"/>
      <c r="C403" s="136"/>
      <c r="D403" s="136"/>
      <c r="E403" s="18"/>
      <c r="F403" s="137" t="str">
        <f>IFERROR(IF(E403="A",'0. Oppsett'!$C$23,IF(E403="B",'0. Oppsett'!$C$24,IF(E403="C",'0. Oppsett'!$C$25,""))),"")</f>
        <v/>
      </c>
      <c r="G403" s="138"/>
      <c r="H403" s="139"/>
      <c r="I403" s="139" t="str">
        <f>IF(OR(E403="",H403="",NOT(AND(ISNUMBER(F403),ISNUMBER(H403)))),"",H403*F403*(1+'0. Oppsett'!$C$11))</f>
        <v/>
      </c>
    </row>
    <row r="404" spans="1:9" x14ac:dyDescent="0.35">
      <c r="A404" s="134"/>
      <c r="B404" s="90"/>
      <c r="C404" s="136"/>
      <c r="D404" s="136"/>
      <c r="E404" s="18"/>
      <c r="F404" s="137" t="str">
        <f>IFERROR(IF(E404="A",'0. Oppsett'!$C$23,IF(E404="B",'0. Oppsett'!$C$24,IF(E404="C",'0. Oppsett'!$C$25,""))),"")</f>
        <v/>
      </c>
      <c r="G404" s="138"/>
      <c r="H404" s="139"/>
      <c r="I404" s="139" t="str">
        <f>IF(OR(E404="",H404="",NOT(AND(ISNUMBER(F404),ISNUMBER(H404)))),"",H404*F404*(1+'0. Oppsett'!$C$11))</f>
        <v/>
      </c>
    </row>
    <row r="405" spans="1:9" x14ac:dyDescent="0.35">
      <c r="A405" s="134"/>
      <c r="B405" s="90"/>
      <c r="C405" s="136"/>
      <c r="D405" s="136"/>
      <c r="E405" s="18"/>
      <c r="F405" s="137" t="str">
        <f>IFERROR(IF(E405="A",'0. Oppsett'!$C$23,IF(E405="B",'0. Oppsett'!$C$24,IF(E405="C",'0. Oppsett'!$C$25,""))),"")</f>
        <v/>
      </c>
      <c r="G405" s="138"/>
      <c r="H405" s="139"/>
      <c r="I405" s="139" t="str">
        <f>IF(OR(E405="",H405="",NOT(AND(ISNUMBER(F405),ISNUMBER(H405)))),"",H405*F405*(1+'0. Oppsett'!$C$11))</f>
        <v/>
      </c>
    </row>
    <row r="406" spans="1:9" x14ac:dyDescent="0.35">
      <c r="A406" s="134"/>
      <c r="B406" s="90"/>
      <c r="C406" s="136"/>
      <c r="D406" s="136"/>
      <c r="E406" s="18"/>
      <c r="F406" s="137" t="str">
        <f>IFERROR(IF(E406="A",'0. Oppsett'!$C$23,IF(E406="B",'0. Oppsett'!$C$24,IF(E406="C",'0. Oppsett'!$C$25,""))),"")</f>
        <v/>
      </c>
      <c r="G406" s="138"/>
      <c r="H406" s="139"/>
      <c r="I406" s="139" t="str">
        <f>IF(OR(E406="",H406="",NOT(AND(ISNUMBER(F406),ISNUMBER(H406)))),"",H406*F406*(1+'0. Oppsett'!$C$11))</f>
        <v/>
      </c>
    </row>
    <row r="407" spans="1:9" x14ac:dyDescent="0.35">
      <c r="A407" s="134"/>
      <c r="B407" s="90"/>
      <c r="C407" s="136"/>
      <c r="D407" s="136"/>
      <c r="E407" s="18"/>
      <c r="F407" s="137" t="str">
        <f>IFERROR(IF(E407="A",'0. Oppsett'!$C$23,IF(E407="B",'0. Oppsett'!$C$24,IF(E407="C",'0. Oppsett'!$C$25,""))),"")</f>
        <v/>
      </c>
      <c r="G407" s="138"/>
      <c r="H407" s="139"/>
      <c r="I407" s="139" t="str">
        <f>IF(OR(E407="",H407="",NOT(AND(ISNUMBER(F407),ISNUMBER(H407)))),"",H407*F407*(1+'0. Oppsett'!$C$11))</f>
        <v/>
      </c>
    </row>
    <row r="408" spans="1:9" x14ac:dyDescent="0.35">
      <c r="A408" s="134"/>
      <c r="B408" s="90"/>
      <c r="C408" s="136"/>
      <c r="D408" s="136"/>
      <c r="E408" s="18"/>
      <c r="F408" s="137" t="str">
        <f>IFERROR(IF(E408="A",'0. Oppsett'!$C$23,IF(E408="B",'0. Oppsett'!$C$24,IF(E408="C",'0. Oppsett'!$C$25,""))),"")</f>
        <v/>
      </c>
      <c r="G408" s="138"/>
      <c r="H408" s="139"/>
      <c r="I408" s="139" t="str">
        <f>IF(OR(E408="",H408="",NOT(AND(ISNUMBER(F408),ISNUMBER(H408)))),"",H408*F408*(1+'0. Oppsett'!$C$11))</f>
        <v/>
      </c>
    </row>
    <row r="409" spans="1:9" x14ac:dyDescent="0.35">
      <c r="A409" s="134"/>
      <c r="B409" s="90"/>
      <c r="C409" s="136"/>
      <c r="D409" s="136"/>
      <c r="E409" s="18"/>
      <c r="F409" s="137" t="str">
        <f>IFERROR(IF(E409="A",'0. Oppsett'!$C$23,IF(E409="B",'0. Oppsett'!$C$24,IF(E409="C",'0. Oppsett'!$C$25,""))),"")</f>
        <v/>
      </c>
      <c r="G409" s="138"/>
      <c r="H409" s="139"/>
      <c r="I409" s="139" t="str">
        <f>IF(OR(E409="",H409="",NOT(AND(ISNUMBER(F409),ISNUMBER(H409)))),"",H409*F409*(1+'0. Oppsett'!$C$11))</f>
        <v/>
      </c>
    </row>
    <row r="410" spans="1:9" x14ac:dyDescent="0.35">
      <c r="A410" s="134"/>
      <c r="B410" s="90"/>
      <c r="C410" s="136"/>
      <c r="D410" s="136"/>
      <c r="E410" s="18"/>
      <c r="F410" s="137" t="str">
        <f>IFERROR(IF(E410="A",'0. Oppsett'!$C$23,IF(E410="B",'0. Oppsett'!$C$24,IF(E410="C",'0. Oppsett'!$C$25,""))),"")</f>
        <v/>
      </c>
      <c r="G410" s="138"/>
      <c r="H410" s="139"/>
      <c r="I410" s="139" t="str">
        <f>IF(OR(E410="",H410="",NOT(AND(ISNUMBER(F410),ISNUMBER(H410)))),"",H410*F410*(1+'0. Oppsett'!$C$11))</f>
        <v/>
      </c>
    </row>
    <row r="411" spans="1:9" x14ac:dyDescent="0.35">
      <c r="A411" s="134"/>
      <c r="B411" s="90"/>
      <c r="C411" s="136"/>
      <c r="D411" s="136"/>
      <c r="E411" s="18"/>
      <c r="F411" s="137" t="str">
        <f>IFERROR(IF(E411="A",'0. Oppsett'!$C$23,IF(E411="B",'0. Oppsett'!$C$24,IF(E411="C",'0. Oppsett'!$C$25,""))),"")</f>
        <v/>
      </c>
      <c r="G411" s="138"/>
      <c r="H411" s="139"/>
      <c r="I411" s="139" t="str">
        <f>IF(OR(E411="",H411="",NOT(AND(ISNUMBER(F411),ISNUMBER(H411)))),"",H411*F411*(1+'0. Oppsett'!$C$11))</f>
        <v/>
      </c>
    </row>
    <row r="412" spans="1:9" x14ac:dyDescent="0.35">
      <c r="A412" s="134"/>
      <c r="B412" s="90"/>
      <c r="C412" s="136"/>
      <c r="D412" s="136"/>
      <c r="E412" s="18"/>
      <c r="F412" s="137" t="str">
        <f>IFERROR(IF(E412="A",'0. Oppsett'!$C$23,IF(E412="B",'0. Oppsett'!$C$24,IF(E412="C",'0. Oppsett'!$C$25,""))),"")</f>
        <v/>
      </c>
      <c r="G412" s="138"/>
      <c r="H412" s="139"/>
      <c r="I412" s="139" t="str">
        <f>IF(OR(E412="",H412="",NOT(AND(ISNUMBER(F412),ISNUMBER(H412)))),"",H412*F412*(1+'0. Oppsett'!$C$11))</f>
        <v/>
      </c>
    </row>
    <row r="413" spans="1:9" x14ac:dyDescent="0.35">
      <c r="A413" s="134"/>
      <c r="B413" s="90"/>
      <c r="C413" s="136"/>
      <c r="D413" s="136"/>
      <c r="E413" s="18"/>
      <c r="F413" s="137" t="str">
        <f>IFERROR(IF(E413="A",'0. Oppsett'!$C$23,IF(E413="B",'0. Oppsett'!$C$24,IF(E413="C",'0. Oppsett'!$C$25,""))),"")</f>
        <v/>
      </c>
      <c r="G413" s="138"/>
      <c r="H413" s="139"/>
      <c r="I413" s="139" t="str">
        <f>IF(OR(E413="",H413="",NOT(AND(ISNUMBER(F413),ISNUMBER(H413)))),"",H413*F413*(1+'0. Oppsett'!$C$11))</f>
        <v/>
      </c>
    </row>
    <row r="414" spans="1:9" x14ac:dyDescent="0.35">
      <c r="A414" s="134"/>
      <c r="B414" s="90"/>
      <c r="C414" s="136"/>
      <c r="D414" s="136"/>
      <c r="E414" s="18"/>
      <c r="F414" s="137" t="str">
        <f>IFERROR(IF(E414="A",'0. Oppsett'!$C$23,IF(E414="B",'0. Oppsett'!$C$24,IF(E414="C",'0. Oppsett'!$C$25,""))),"")</f>
        <v/>
      </c>
      <c r="G414" s="138"/>
      <c r="H414" s="139"/>
      <c r="I414" s="139" t="str">
        <f>IF(OR(E414="",H414="",NOT(AND(ISNUMBER(F414),ISNUMBER(H414)))),"",H414*F414*(1+'0. Oppsett'!$C$11))</f>
        <v/>
      </c>
    </row>
    <row r="415" spans="1:9" x14ac:dyDescent="0.35">
      <c r="A415" s="134"/>
      <c r="B415" s="90"/>
      <c r="C415" s="136"/>
      <c r="D415" s="136"/>
      <c r="E415" s="18"/>
      <c r="F415" s="137" t="str">
        <f>IFERROR(IF(E415="A",'0. Oppsett'!$C$23,IF(E415="B",'0. Oppsett'!$C$24,IF(E415="C",'0. Oppsett'!$C$25,""))),"")</f>
        <v/>
      </c>
      <c r="G415" s="138"/>
      <c r="H415" s="139"/>
      <c r="I415" s="139" t="str">
        <f>IF(OR(E415="",H415="",NOT(AND(ISNUMBER(F415),ISNUMBER(H415)))),"",H415*F415*(1+'0. Oppsett'!$C$11))</f>
        <v/>
      </c>
    </row>
    <row r="416" spans="1:9" x14ac:dyDescent="0.35">
      <c r="A416" s="134"/>
      <c r="B416" s="90"/>
      <c r="C416" s="136"/>
      <c r="D416" s="136"/>
      <c r="E416" s="18"/>
      <c r="F416" s="137" t="str">
        <f>IFERROR(IF(E416="A",'0. Oppsett'!$C$23,IF(E416="B",'0. Oppsett'!$C$24,IF(E416="C",'0. Oppsett'!$C$25,""))),"")</f>
        <v/>
      </c>
      <c r="G416" s="138"/>
      <c r="H416" s="139"/>
      <c r="I416" s="139" t="str">
        <f>IF(OR(E416="",H416="",NOT(AND(ISNUMBER(F416),ISNUMBER(H416)))),"",H416*F416*(1+'0. Oppsett'!$C$11))</f>
        <v/>
      </c>
    </row>
    <row r="417" spans="1:9" x14ac:dyDescent="0.35">
      <c r="A417" s="134"/>
      <c r="B417" s="90"/>
      <c r="C417" s="136"/>
      <c r="D417" s="136"/>
      <c r="E417" s="18"/>
      <c r="F417" s="137" t="str">
        <f>IFERROR(IF(E417="A",'0. Oppsett'!$C$23,IF(E417="B",'0. Oppsett'!$C$24,IF(E417="C",'0. Oppsett'!$C$25,""))),"")</f>
        <v/>
      </c>
      <c r="G417" s="138"/>
      <c r="H417" s="139"/>
      <c r="I417" s="139" t="str">
        <f>IF(OR(E417="",H417="",NOT(AND(ISNUMBER(F417),ISNUMBER(H417)))),"",H417*F417*(1+'0. Oppsett'!$C$11))</f>
        <v/>
      </c>
    </row>
    <row r="418" spans="1:9" x14ac:dyDescent="0.35">
      <c r="A418" s="134"/>
      <c r="B418" s="90"/>
      <c r="C418" s="136"/>
      <c r="D418" s="136"/>
      <c r="E418" s="18"/>
      <c r="F418" s="137" t="str">
        <f>IFERROR(IF(E418="A",'0. Oppsett'!$C$23,IF(E418="B",'0. Oppsett'!$C$24,IF(E418="C",'0. Oppsett'!$C$25,""))),"")</f>
        <v/>
      </c>
      <c r="G418" s="138"/>
      <c r="H418" s="139"/>
      <c r="I418" s="139" t="str">
        <f>IF(OR(E418="",H418="",NOT(AND(ISNUMBER(F418),ISNUMBER(H418)))),"",H418*F418*(1+'0. Oppsett'!$C$11))</f>
        <v/>
      </c>
    </row>
    <row r="419" spans="1:9" x14ac:dyDescent="0.35">
      <c r="A419" s="134"/>
      <c r="B419" s="90"/>
      <c r="C419" s="136"/>
      <c r="D419" s="136"/>
      <c r="E419" s="18"/>
      <c r="F419" s="137" t="str">
        <f>IFERROR(IF(E419="A",'0. Oppsett'!$C$23,IF(E419="B",'0. Oppsett'!$C$24,IF(E419="C",'0. Oppsett'!$C$25,""))),"")</f>
        <v/>
      </c>
      <c r="G419" s="138"/>
      <c r="H419" s="139"/>
      <c r="I419" s="139" t="str">
        <f>IF(OR(E419="",H419="",NOT(AND(ISNUMBER(F419),ISNUMBER(H419)))),"",H419*F419*(1+'0. Oppsett'!$C$11))</f>
        <v/>
      </c>
    </row>
    <row r="420" spans="1:9" x14ac:dyDescent="0.35">
      <c r="A420" s="134"/>
      <c r="B420" s="90"/>
      <c r="C420" s="136"/>
      <c r="D420" s="136"/>
      <c r="E420" s="18"/>
      <c r="F420" s="137" t="str">
        <f>IFERROR(IF(E420="A",'0. Oppsett'!$C$23,IF(E420="B",'0. Oppsett'!$C$24,IF(E420="C",'0. Oppsett'!$C$25,""))),"")</f>
        <v/>
      </c>
      <c r="G420" s="138"/>
      <c r="H420" s="139"/>
      <c r="I420" s="139" t="str">
        <f>IF(OR(E420="",H420="",NOT(AND(ISNUMBER(F420),ISNUMBER(H420)))),"",H420*F420*(1+'0. Oppsett'!$C$11))</f>
        <v/>
      </c>
    </row>
    <row r="421" spans="1:9" x14ac:dyDescent="0.35">
      <c r="A421" s="134"/>
      <c r="B421" s="90"/>
      <c r="C421" s="136"/>
      <c r="D421" s="136"/>
      <c r="E421" s="18"/>
      <c r="F421" s="137" t="str">
        <f>IFERROR(IF(E421="A",'0. Oppsett'!$C$23,IF(E421="B",'0. Oppsett'!$C$24,IF(E421="C",'0. Oppsett'!$C$25,""))),"")</f>
        <v/>
      </c>
      <c r="G421" s="138"/>
      <c r="H421" s="139"/>
      <c r="I421" s="139" t="str">
        <f>IF(OR(E421="",H421="",NOT(AND(ISNUMBER(F421),ISNUMBER(H421)))),"",H421*F421*(1+'0. Oppsett'!$C$11))</f>
        <v/>
      </c>
    </row>
    <row r="422" spans="1:9" x14ac:dyDescent="0.35">
      <c r="A422" s="134"/>
      <c r="B422" s="90"/>
      <c r="C422" s="136"/>
      <c r="D422" s="136"/>
      <c r="E422" s="18"/>
      <c r="F422" s="137" t="str">
        <f>IFERROR(IF(E422="A",'0. Oppsett'!$C$23,IF(E422="B",'0. Oppsett'!$C$24,IF(E422="C",'0. Oppsett'!$C$25,""))),"")</f>
        <v/>
      </c>
      <c r="G422" s="138"/>
      <c r="H422" s="139"/>
      <c r="I422" s="139" t="str">
        <f>IF(OR(E422="",H422="",NOT(AND(ISNUMBER(F422),ISNUMBER(H422)))),"",H422*F422*(1+'0. Oppsett'!$C$11))</f>
        <v/>
      </c>
    </row>
    <row r="423" spans="1:9" x14ac:dyDescent="0.35">
      <c r="A423" s="134"/>
      <c r="B423" s="90"/>
      <c r="C423" s="136"/>
      <c r="D423" s="136"/>
      <c r="E423" s="18"/>
      <c r="F423" s="137" t="str">
        <f>IFERROR(IF(E423="A",'0. Oppsett'!$C$23,IF(E423="B",'0. Oppsett'!$C$24,IF(E423="C",'0. Oppsett'!$C$25,""))),"")</f>
        <v/>
      </c>
      <c r="G423" s="138"/>
      <c r="H423" s="139"/>
      <c r="I423" s="139" t="str">
        <f>IF(OR(E423="",H423="",NOT(AND(ISNUMBER(F423),ISNUMBER(H423)))),"",H423*F423*(1+'0. Oppsett'!$C$11))</f>
        <v/>
      </c>
    </row>
    <row r="424" spans="1:9" x14ac:dyDescent="0.35">
      <c r="A424" s="134"/>
      <c r="B424" s="90"/>
      <c r="C424" s="136"/>
      <c r="D424" s="136"/>
      <c r="E424" s="18"/>
      <c r="F424" s="137" t="str">
        <f>IFERROR(IF(E424="A",'0. Oppsett'!$C$23,IF(E424="B",'0. Oppsett'!$C$24,IF(E424="C",'0. Oppsett'!$C$25,""))),"")</f>
        <v/>
      </c>
      <c r="G424" s="138"/>
      <c r="H424" s="139"/>
      <c r="I424" s="139" t="str">
        <f>IF(OR(E424="",H424="",NOT(AND(ISNUMBER(F424),ISNUMBER(H424)))),"",H424*F424*(1+'0. Oppsett'!$C$11))</f>
        <v/>
      </c>
    </row>
    <row r="425" spans="1:9" x14ac:dyDescent="0.35">
      <c r="A425" s="134"/>
      <c r="B425" s="90"/>
      <c r="C425" s="136"/>
      <c r="D425" s="136"/>
      <c r="E425" s="18"/>
      <c r="F425" s="137" t="str">
        <f>IFERROR(IF(E425="A",'0. Oppsett'!$C$23,IF(E425="B",'0. Oppsett'!$C$24,IF(E425="C",'0. Oppsett'!$C$25,""))),"")</f>
        <v/>
      </c>
      <c r="G425" s="138"/>
      <c r="H425" s="139"/>
      <c r="I425" s="139" t="str">
        <f>IF(OR(E425="",H425="",NOT(AND(ISNUMBER(F425),ISNUMBER(H425)))),"",H425*F425*(1+'0. Oppsett'!$C$11))</f>
        <v/>
      </c>
    </row>
    <row r="426" spans="1:9" x14ac:dyDescent="0.35">
      <c r="A426" s="134"/>
      <c r="B426" s="90"/>
      <c r="C426" s="136"/>
      <c r="D426" s="136"/>
      <c r="E426" s="18"/>
      <c r="F426" s="137" t="str">
        <f>IFERROR(IF(E426="A",'0. Oppsett'!$C$23,IF(E426="B",'0. Oppsett'!$C$24,IF(E426="C",'0. Oppsett'!$C$25,""))),"")</f>
        <v/>
      </c>
      <c r="G426" s="138"/>
      <c r="H426" s="139"/>
      <c r="I426" s="139" t="str">
        <f>IF(OR(E426="",H426="",NOT(AND(ISNUMBER(F426),ISNUMBER(H426)))),"",H426*F426*(1+'0. Oppsett'!$C$11))</f>
        <v/>
      </c>
    </row>
    <row r="427" spans="1:9" x14ac:dyDescent="0.35">
      <c r="A427" s="134"/>
      <c r="B427" s="90"/>
      <c r="C427" s="136"/>
      <c r="D427" s="136"/>
      <c r="E427" s="18"/>
      <c r="F427" s="137" t="str">
        <f>IFERROR(IF(E427="A",'0. Oppsett'!$C$23,IF(E427="B",'0. Oppsett'!$C$24,IF(E427="C",'0. Oppsett'!$C$25,""))),"")</f>
        <v/>
      </c>
      <c r="G427" s="138"/>
      <c r="H427" s="139"/>
      <c r="I427" s="139" t="str">
        <f>IF(OR(E427="",H427="",NOT(AND(ISNUMBER(F427),ISNUMBER(H427)))),"",H427*F427*(1+'0. Oppsett'!$C$11))</f>
        <v/>
      </c>
    </row>
    <row r="428" spans="1:9" x14ac:dyDescent="0.35">
      <c r="A428" s="134"/>
      <c r="B428" s="90"/>
      <c r="C428" s="136"/>
      <c r="D428" s="136"/>
      <c r="E428" s="18"/>
      <c r="F428" s="137" t="str">
        <f>IFERROR(IF(E428="A",'0. Oppsett'!$C$23,IF(E428="B",'0. Oppsett'!$C$24,IF(E428="C",'0. Oppsett'!$C$25,""))),"")</f>
        <v/>
      </c>
      <c r="G428" s="138"/>
      <c r="H428" s="139"/>
      <c r="I428" s="139" t="str">
        <f>IF(OR(E428="",H428="",NOT(AND(ISNUMBER(F428),ISNUMBER(H428)))),"",H428*F428*(1+'0. Oppsett'!$C$11))</f>
        <v/>
      </c>
    </row>
    <row r="429" spans="1:9" x14ac:dyDescent="0.35">
      <c r="A429" s="134"/>
      <c r="B429" s="90"/>
      <c r="C429" s="136"/>
      <c r="D429" s="136"/>
      <c r="E429" s="18"/>
      <c r="F429" s="137" t="str">
        <f>IFERROR(IF(E429="A",'0. Oppsett'!$C$23,IF(E429="B",'0. Oppsett'!$C$24,IF(E429="C",'0. Oppsett'!$C$25,""))),"")</f>
        <v/>
      </c>
      <c r="G429" s="138"/>
      <c r="H429" s="139"/>
      <c r="I429" s="139" t="str">
        <f>IF(OR(E429="",H429="",NOT(AND(ISNUMBER(F429),ISNUMBER(H429)))),"",H429*F429*(1+'0. Oppsett'!$C$11))</f>
        <v/>
      </c>
    </row>
    <row r="430" spans="1:9" x14ac:dyDescent="0.35">
      <c r="A430" s="134"/>
      <c r="B430" s="90"/>
      <c r="C430" s="136"/>
      <c r="D430" s="136"/>
      <c r="E430" s="18"/>
      <c r="F430" s="137" t="str">
        <f>IFERROR(IF(E430="A",'0. Oppsett'!$C$23,IF(E430="B",'0. Oppsett'!$C$24,IF(E430="C",'0. Oppsett'!$C$25,""))),"")</f>
        <v/>
      </c>
      <c r="G430" s="138"/>
      <c r="H430" s="139"/>
      <c r="I430" s="139" t="str">
        <f>IF(OR(E430="",H430="",NOT(AND(ISNUMBER(F430),ISNUMBER(H430)))),"",H430*F430*(1+'0. Oppsett'!$C$11))</f>
        <v/>
      </c>
    </row>
    <row r="431" spans="1:9" x14ac:dyDescent="0.35">
      <c r="A431" s="134"/>
      <c r="B431" s="90"/>
      <c r="C431" s="136"/>
      <c r="D431" s="136"/>
      <c r="E431" s="18"/>
      <c r="F431" s="137" t="str">
        <f>IFERROR(IF(E431="A",'0. Oppsett'!$C$23,IF(E431="B",'0. Oppsett'!$C$24,IF(E431="C",'0. Oppsett'!$C$25,""))),"")</f>
        <v/>
      </c>
      <c r="G431" s="138"/>
      <c r="H431" s="139"/>
      <c r="I431" s="139" t="str">
        <f>IF(OR(E431="",H431="",NOT(AND(ISNUMBER(F431),ISNUMBER(H431)))),"",H431*F431*(1+'0. Oppsett'!$C$11))</f>
        <v/>
      </c>
    </row>
    <row r="432" spans="1:9" x14ac:dyDescent="0.35">
      <c r="A432" s="134"/>
      <c r="B432" s="90"/>
      <c r="C432" s="136"/>
      <c r="D432" s="136"/>
      <c r="E432" s="18"/>
      <c r="F432" s="137" t="str">
        <f>IFERROR(IF(E432="A",'0. Oppsett'!$C$23,IF(E432="B",'0. Oppsett'!$C$24,IF(E432="C",'0. Oppsett'!$C$25,""))),"")</f>
        <v/>
      </c>
      <c r="G432" s="138"/>
      <c r="H432" s="139"/>
      <c r="I432" s="139" t="str">
        <f>IF(OR(E432="",H432="",NOT(AND(ISNUMBER(F432),ISNUMBER(H432)))),"",H432*F432*(1+'0. Oppsett'!$C$11))</f>
        <v/>
      </c>
    </row>
    <row r="433" spans="1:9" x14ac:dyDescent="0.35">
      <c r="A433" s="134"/>
      <c r="B433" s="90"/>
      <c r="C433" s="136"/>
      <c r="D433" s="136"/>
      <c r="E433" s="18"/>
      <c r="F433" s="137" t="str">
        <f>IFERROR(IF(E433="A",'0. Oppsett'!$C$23,IF(E433="B",'0. Oppsett'!$C$24,IF(E433="C",'0. Oppsett'!$C$25,""))),"")</f>
        <v/>
      </c>
      <c r="G433" s="138"/>
      <c r="H433" s="139"/>
      <c r="I433" s="139" t="str">
        <f>IF(OR(E433="",H433="",NOT(AND(ISNUMBER(F433),ISNUMBER(H433)))),"",H433*F433*(1+'0. Oppsett'!$C$11))</f>
        <v/>
      </c>
    </row>
    <row r="434" spans="1:9" x14ac:dyDescent="0.35">
      <c r="A434" s="134"/>
      <c r="B434" s="90"/>
      <c r="C434" s="136"/>
      <c r="D434" s="136"/>
      <c r="E434" s="18"/>
      <c r="F434" s="137" t="str">
        <f>IFERROR(IF(E434="A",'0. Oppsett'!$C$23,IF(E434="B",'0. Oppsett'!$C$24,IF(E434="C",'0. Oppsett'!$C$25,""))),"")</f>
        <v/>
      </c>
      <c r="G434" s="138"/>
      <c r="H434" s="139"/>
      <c r="I434" s="139" t="str">
        <f>IF(OR(E434="",H434="",NOT(AND(ISNUMBER(F434),ISNUMBER(H434)))),"",H434*F434*(1+'0. Oppsett'!$C$11))</f>
        <v/>
      </c>
    </row>
    <row r="435" spans="1:9" x14ac:dyDescent="0.35">
      <c r="A435" s="134"/>
      <c r="B435" s="90"/>
      <c r="C435" s="136"/>
      <c r="D435" s="136"/>
      <c r="E435" s="18"/>
      <c r="F435" s="137" t="str">
        <f>IFERROR(IF(E435="A",'0. Oppsett'!$C$23,IF(E435="B",'0. Oppsett'!$C$24,IF(E435="C",'0. Oppsett'!$C$25,""))),"")</f>
        <v/>
      </c>
      <c r="G435" s="138"/>
      <c r="H435" s="139"/>
      <c r="I435" s="139" t="str">
        <f>IF(OR(E435="",H435="",NOT(AND(ISNUMBER(F435),ISNUMBER(H435)))),"",H435*F435*(1+'0. Oppsett'!$C$11))</f>
        <v/>
      </c>
    </row>
    <row r="436" spans="1:9" x14ac:dyDescent="0.35">
      <c r="A436" s="134"/>
      <c r="B436" s="90"/>
      <c r="C436" s="136"/>
      <c r="D436" s="136"/>
      <c r="E436" s="18"/>
      <c r="F436" s="137" t="str">
        <f>IFERROR(IF(E436="A",'0. Oppsett'!$C$23,IF(E436="B",'0. Oppsett'!$C$24,IF(E436="C",'0. Oppsett'!$C$25,""))),"")</f>
        <v/>
      </c>
      <c r="G436" s="138"/>
      <c r="H436" s="139"/>
      <c r="I436" s="139" t="str">
        <f>IF(OR(E436="",H436="",NOT(AND(ISNUMBER(F436),ISNUMBER(H436)))),"",H436*F436*(1+'0. Oppsett'!$C$11))</f>
        <v/>
      </c>
    </row>
    <row r="437" spans="1:9" x14ac:dyDescent="0.35">
      <c r="A437" s="134"/>
      <c r="B437" s="90"/>
      <c r="C437" s="136"/>
      <c r="D437" s="136"/>
      <c r="E437" s="18"/>
      <c r="F437" s="137" t="str">
        <f>IFERROR(IF(E437="A",'0. Oppsett'!$C$23,IF(E437="B",'0. Oppsett'!$C$24,IF(E437="C",'0. Oppsett'!$C$25,""))),"")</f>
        <v/>
      </c>
      <c r="G437" s="138"/>
      <c r="H437" s="139"/>
      <c r="I437" s="139" t="str">
        <f>IF(OR(E437="",H437="",NOT(AND(ISNUMBER(F437),ISNUMBER(H437)))),"",H437*F437*(1+'0. Oppsett'!$C$11))</f>
        <v/>
      </c>
    </row>
    <row r="438" spans="1:9" x14ac:dyDescent="0.35">
      <c r="A438" s="134"/>
      <c r="B438" s="90"/>
      <c r="C438" s="136"/>
      <c r="D438" s="136"/>
      <c r="E438" s="18"/>
      <c r="F438" s="137" t="str">
        <f>IFERROR(IF(E438="A",'0. Oppsett'!$C$23,IF(E438="B",'0. Oppsett'!$C$24,IF(E438="C",'0. Oppsett'!$C$25,""))),"")</f>
        <v/>
      </c>
      <c r="G438" s="138"/>
      <c r="H438" s="139"/>
      <c r="I438" s="139" t="str">
        <f>IF(OR(E438="",H438="",NOT(AND(ISNUMBER(F438),ISNUMBER(H438)))),"",H438*F438*(1+'0. Oppsett'!$C$11))</f>
        <v/>
      </c>
    </row>
    <row r="439" spans="1:9" x14ac:dyDescent="0.35">
      <c r="A439" s="134"/>
      <c r="B439" s="90"/>
      <c r="C439" s="136"/>
      <c r="D439" s="136"/>
      <c r="E439" s="18"/>
      <c r="F439" s="137" t="str">
        <f>IFERROR(IF(E439="A",'0. Oppsett'!$C$23,IF(E439="B",'0. Oppsett'!$C$24,IF(E439="C",'0. Oppsett'!$C$25,""))),"")</f>
        <v/>
      </c>
      <c r="G439" s="138"/>
      <c r="H439" s="139"/>
      <c r="I439" s="139" t="str">
        <f>IF(OR(E439="",H439="",NOT(AND(ISNUMBER(F439),ISNUMBER(H439)))),"",H439*F439*(1+'0. Oppsett'!$C$11))</f>
        <v/>
      </c>
    </row>
    <row r="440" spans="1:9" x14ac:dyDescent="0.35">
      <c r="A440" s="134"/>
      <c r="B440" s="90"/>
      <c r="C440" s="136"/>
      <c r="D440" s="136"/>
      <c r="E440" s="18"/>
      <c r="F440" s="137" t="str">
        <f>IFERROR(IF(E440="A",'0. Oppsett'!$C$23,IF(E440="B",'0. Oppsett'!$C$24,IF(E440="C",'0. Oppsett'!$C$25,""))),"")</f>
        <v/>
      </c>
      <c r="G440" s="138"/>
      <c r="H440" s="139"/>
      <c r="I440" s="139" t="str">
        <f>IF(OR(E440="",H440="",NOT(AND(ISNUMBER(F440),ISNUMBER(H440)))),"",H440*F440*(1+'0. Oppsett'!$C$11))</f>
        <v/>
      </c>
    </row>
    <row r="441" spans="1:9" x14ac:dyDescent="0.35">
      <c r="A441" s="134"/>
      <c r="B441" s="90"/>
      <c r="C441" s="136"/>
      <c r="D441" s="136"/>
      <c r="E441" s="18"/>
      <c r="F441" s="137" t="str">
        <f>IFERROR(IF(E441="A",'0. Oppsett'!$C$23,IF(E441="B",'0. Oppsett'!$C$24,IF(E441="C",'0. Oppsett'!$C$25,""))),"")</f>
        <v/>
      </c>
      <c r="G441" s="138"/>
      <c r="H441" s="139"/>
      <c r="I441" s="139" t="str">
        <f>IF(OR(E441="",H441="",NOT(AND(ISNUMBER(F441),ISNUMBER(H441)))),"",H441*F441*(1+'0. Oppsett'!$C$11))</f>
        <v/>
      </c>
    </row>
    <row r="442" spans="1:9" x14ac:dyDescent="0.35">
      <c r="A442" s="134"/>
      <c r="B442" s="90"/>
      <c r="C442" s="136"/>
      <c r="D442" s="136"/>
      <c r="E442" s="18"/>
      <c r="F442" s="137" t="str">
        <f>IFERROR(IF(E442="A",'0. Oppsett'!$C$23,IF(E442="B",'0. Oppsett'!$C$24,IF(E442="C",'0. Oppsett'!$C$25,""))),"")</f>
        <v/>
      </c>
      <c r="G442" s="138"/>
      <c r="H442" s="139"/>
      <c r="I442" s="139" t="str">
        <f>IF(OR(E442="",H442="",NOT(AND(ISNUMBER(F442),ISNUMBER(H442)))),"",H442*F442*(1+'0. Oppsett'!$C$11))</f>
        <v/>
      </c>
    </row>
    <row r="443" spans="1:9" x14ac:dyDescent="0.35">
      <c r="A443" s="134"/>
      <c r="B443" s="90"/>
      <c r="C443" s="136"/>
      <c r="D443" s="136"/>
      <c r="E443" s="18"/>
      <c r="F443" s="137" t="str">
        <f>IFERROR(IF(E443="A",'0. Oppsett'!$C$23,IF(E443="B",'0. Oppsett'!$C$24,IF(E443="C",'0. Oppsett'!$C$25,""))),"")</f>
        <v/>
      </c>
      <c r="G443" s="138"/>
      <c r="H443" s="139"/>
      <c r="I443" s="139" t="str">
        <f>IF(OR(E443="",H443="",NOT(AND(ISNUMBER(F443),ISNUMBER(H443)))),"",H443*F443*(1+'0. Oppsett'!$C$11))</f>
        <v/>
      </c>
    </row>
    <row r="444" spans="1:9" x14ac:dyDescent="0.35">
      <c r="A444" s="134"/>
      <c r="B444" s="90"/>
      <c r="C444" s="136"/>
      <c r="D444" s="136"/>
      <c r="E444" s="18"/>
      <c r="F444" s="137" t="str">
        <f>IFERROR(IF(E444="A",'0. Oppsett'!$C$23,IF(E444="B",'0. Oppsett'!$C$24,IF(E444="C",'0. Oppsett'!$C$25,""))),"")</f>
        <v/>
      </c>
      <c r="G444" s="138"/>
      <c r="H444" s="139"/>
      <c r="I444" s="139" t="str">
        <f>IF(OR(E444="",H444="",NOT(AND(ISNUMBER(F444),ISNUMBER(H444)))),"",H444*F444*(1+'0. Oppsett'!$C$11))</f>
        <v/>
      </c>
    </row>
    <row r="445" spans="1:9" x14ac:dyDescent="0.35">
      <c r="A445" s="134"/>
      <c r="B445" s="90"/>
      <c r="C445" s="136"/>
      <c r="D445" s="136"/>
      <c r="E445" s="18"/>
      <c r="F445" s="137" t="str">
        <f>IFERROR(IF(E445="A",'0. Oppsett'!$C$23,IF(E445="B",'0. Oppsett'!$C$24,IF(E445="C",'0. Oppsett'!$C$25,""))),"")</f>
        <v/>
      </c>
      <c r="G445" s="138"/>
      <c r="H445" s="139"/>
      <c r="I445" s="139" t="str">
        <f>IF(OR(E445="",H445="",NOT(AND(ISNUMBER(F445),ISNUMBER(H445)))),"",H445*F445*(1+'0. Oppsett'!$C$11))</f>
        <v/>
      </c>
    </row>
    <row r="446" spans="1:9" x14ac:dyDescent="0.35">
      <c r="A446" s="134"/>
      <c r="B446" s="90"/>
      <c r="C446" s="136"/>
      <c r="D446" s="136"/>
      <c r="E446" s="18"/>
      <c r="F446" s="137" t="str">
        <f>IFERROR(IF(E446="A",'0. Oppsett'!$C$23,IF(E446="B",'0. Oppsett'!$C$24,IF(E446="C",'0. Oppsett'!$C$25,""))),"")</f>
        <v/>
      </c>
      <c r="G446" s="138"/>
      <c r="H446" s="139"/>
      <c r="I446" s="139" t="str">
        <f>IF(OR(E446="",H446="",NOT(AND(ISNUMBER(F446),ISNUMBER(H446)))),"",H446*F446*(1+'0. Oppsett'!$C$11))</f>
        <v/>
      </c>
    </row>
    <row r="447" spans="1:9" x14ac:dyDescent="0.35">
      <c r="A447" s="134"/>
      <c r="B447" s="90"/>
      <c r="C447" s="136"/>
      <c r="D447" s="136"/>
      <c r="E447" s="18"/>
      <c r="F447" s="137" t="str">
        <f>IFERROR(IF(E447="A",'0. Oppsett'!$C$23,IF(E447="B",'0. Oppsett'!$C$24,IF(E447="C",'0. Oppsett'!$C$25,""))),"")</f>
        <v/>
      </c>
      <c r="G447" s="138"/>
      <c r="H447" s="139"/>
      <c r="I447" s="139" t="str">
        <f>IF(OR(E447="",H447="",NOT(AND(ISNUMBER(F447),ISNUMBER(H447)))),"",H447*F447*(1+'0. Oppsett'!$C$11))</f>
        <v/>
      </c>
    </row>
    <row r="448" spans="1:9" x14ac:dyDescent="0.35">
      <c r="A448" s="134"/>
      <c r="B448" s="90"/>
      <c r="C448" s="136"/>
      <c r="D448" s="136"/>
      <c r="E448" s="18"/>
      <c r="F448" s="137" t="str">
        <f>IFERROR(IF(E448="A",'0. Oppsett'!$C$23,IF(E448="B",'0. Oppsett'!$C$24,IF(E448="C",'0. Oppsett'!$C$25,""))),"")</f>
        <v/>
      </c>
      <c r="G448" s="138"/>
      <c r="H448" s="139"/>
      <c r="I448" s="139" t="str">
        <f>IF(OR(E448="",H448="",NOT(AND(ISNUMBER(F448),ISNUMBER(H448)))),"",H448*F448*(1+'0. Oppsett'!$C$11))</f>
        <v/>
      </c>
    </row>
    <row r="449" spans="1:9" x14ac:dyDescent="0.35">
      <c r="A449" s="134"/>
      <c r="B449" s="90"/>
      <c r="C449" s="136"/>
      <c r="D449" s="136"/>
      <c r="E449" s="18"/>
      <c r="F449" s="137" t="str">
        <f>IFERROR(IF(E449="A",'0. Oppsett'!$C$23,IF(E449="B",'0. Oppsett'!$C$24,IF(E449="C",'0. Oppsett'!$C$25,""))),"")</f>
        <v/>
      </c>
      <c r="G449" s="138"/>
      <c r="H449" s="139"/>
      <c r="I449" s="139" t="str">
        <f>IF(OR(E449="",H449="",NOT(AND(ISNUMBER(F449),ISNUMBER(H449)))),"",H449*F449*(1+'0. Oppsett'!$C$11))</f>
        <v/>
      </c>
    </row>
    <row r="450" spans="1:9" x14ac:dyDescent="0.35">
      <c r="A450" s="134"/>
      <c r="B450" s="90"/>
      <c r="C450" s="136"/>
      <c r="D450" s="136"/>
      <c r="E450" s="18"/>
      <c r="F450" s="137" t="str">
        <f>IFERROR(IF(E450="A",'0. Oppsett'!$C$23,IF(E450="B",'0. Oppsett'!$C$24,IF(E450="C",'0. Oppsett'!$C$25,""))),"")</f>
        <v/>
      </c>
      <c r="G450" s="138"/>
      <c r="H450" s="139"/>
      <c r="I450" s="139" t="str">
        <f>IF(OR(E450="",H450="",NOT(AND(ISNUMBER(F450),ISNUMBER(H450)))),"",H450*F450*(1+'0. Oppsett'!$C$11))</f>
        <v/>
      </c>
    </row>
    <row r="451" spans="1:9" x14ac:dyDescent="0.35">
      <c r="A451" s="134"/>
      <c r="B451" s="90"/>
      <c r="C451" s="136"/>
      <c r="D451" s="136"/>
      <c r="E451" s="18"/>
      <c r="F451" s="137" t="str">
        <f>IFERROR(IF(E451="A",'0. Oppsett'!$C$23,IF(E451="B",'0. Oppsett'!$C$24,IF(E451="C",'0. Oppsett'!$C$25,""))),"")</f>
        <v/>
      </c>
      <c r="G451" s="138"/>
      <c r="H451" s="139"/>
      <c r="I451" s="139" t="str">
        <f>IF(OR(E451="",H451="",NOT(AND(ISNUMBER(F451),ISNUMBER(H451)))),"",H451*F451*(1+'0. Oppsett'!$C$11))</f>
        <v/>
      </c>
    </row>
    <row r="452" spans="1:9" x14ac:dyDescent="0.35">
      <c r="A452" s="134"/>
      <c r="B452" s="90"/>
      <c r="C452" s="136"/>
      <c r="D452" s="136"/>
      <c r="E452" s="18"/>
      <c r="F452" s="137" t="str">
        <f>IFERROR(IF(E452="A",'0. Oppsett'!$C$23,IF(E452="B",'0. Oppsett'!$C$24,IF(E452="C",'0. Oppsett'!$C$25,""))),"")</f>
        <v/>
      </c>
      <c r="G452" s="138"/>
      <c r="H452" s="139"/>
      <c r="I452" s="139" t="str">
        <f>IF(OR(E452="",H452="",NOT(AND(ISNUMBER(F452),ISNUMBER(H452)))),"",H452*F452*(1+'0. Oppsett'!$C$11))</f>
        <v/>
      </c>
    </row>
    <row r="453" spans="1:9" x14ac:dyDescent="0.35">
      <c r="A453" s="134"/>
      <c r="B453" s="90"/>
      <c r="C453" s="136"/>
      <c r="D453" s="136"/>
      <c r="E453" s="18"/>
      <c r="F453" s="137" t="str">
        <f>IFERROR(IF(E453="A",'0. Oppsett'!$C$23,IF(E453="B",'0. Oppsett'!$C$24,IF(E453="C",'0. Oppsett'!$C$25,""))),"")</f>
        <v/>
      </c>
      <c r="G453" s="138"/>
      <c r="H453" s="139"/>
      <c r="I453" s="139" t="str">
        <f>IF(OR(E453="",H453="",NOT(AND(ISNUMBER(F453),ISNUMBER(H453)))),"",H453*F453*(1+'0. Oppsett'!$C$11))</f>
        <v/>
      </c>
    </row>
    <row r="454" spans="1:9" x14ac:dyDescent="0.35">
      <c r="A454" s="134"/>
      <c r="B454" s="90"/>
      <c r="C454" s="136"/>
      <c r="D454" s="136"/>
      <c r="E454" s="18"/>
      <c r="F454" s="137" t="str">
        <f>IFERROR(IF(E454="A",'0. Oppsett'!$C$23,IF(E454="B",'0. Oppsett'!$C$24,IF(E454="C",'0. Oppsett'!$C$25,""))),"")</f>
        <v/>
      </c>
      <c r="G454" s="138"/>
      <c r="H454" s="139"/>
      <c r="I454" s="139" t="str">
        <f>IF(OR(E454="",H454="",NOT(AND(ISNUMBER(F454),ISNUMBER(H454)))),"",H454*F454*(1+'0. Oppsett'!$C$11))</f>
        <v/>
      </c>
    </row>
    <row r="455" spans="1:9" x14ac:dyDescent="0.35">
      <c r="A455" s="134"/>
      <c r="B455" s="90"/>
      <c r="C455" s="136"/>
      <c r="D455" s="136"/>
      <c r="E455" s="18"/>
      <c r="F455" s="137" t="str">
        <f>IFERROR(IF(E455="A",'0. Oppsett'!$C$23,IF(E455="B",'0. Oppsett'!$C$24,IF(E455="C",'0. Oppsett'!$C$25,""))),"")</f>
        <v/>
      </c>
      <c r="G455" s="138"/>
      <c r="H455" s="139"/>
      <c r="I455" s="139" t="str">
        <f>IF(OR(E455="",H455="",NOT(AND(ISNUMBER(F455),ISNUMBER(H455)))),"",H455*F455*(1+'0. Oppsett'!$C$11))</f>
        <v/>
      </c>
    </row>
    <row r="456" spans="1:9" x14ac:dyDescent="0.35">
      <c r="A456" s="134"/>
      <c r="B456" s="90"/>
      <c r="C456" s="136"/>
      <c r="D456" s="136"/>
      <c r="E456" s="18"/>
      <c r="F456" s="137" t="str">
        <f>IFERROR(IF(E456="A",'0. Oppsett'!$C$23,IF(E456="B",'0. Oppsett'!$C$24,IF(E456="C",'0. Oppsett'!$C$25,""))),"")</f>
        <v/>
      </c>
      <c r="G456" s="138"/>
      <c r="H456" s="139"/>
      <c r="I456" s="139" t="str">
        <f>IF(OR(E456="",H456="",NOT(AND(ISNUMBER(F456),ISNUMBER(H456)))),"",H456*F456*(1+'0. Oppsett'!$C$11))</f>
        <v/>
      </c>
    </row>
    <row r="457" spans="1:9" x14ac:dyDescent="0.35">
      <c r="A457" s="134"/>
      <c r="B457" s="90"/>
      <c r="C457" s="136"/>
      <c r="D457" s="136"/>
      <c r="E457" s="18"/>
      <c r="F457" s="137" t="str">
        <f>IFERROR(IF(E457="A",'0. Oppsett'!$C$23,IF(E457="B",'0. Oppsett'!$C$24,IF(E457="C",'0. Oppsett'!$C$25,""))),"")</f>
        <v/>
      </c>
      <c r="G457" s="138"/>
      <c r="H457" s="139"/>
      <c r="I457" s="139" t="str">
        <f>IF(OR(E457="",H457="",NOT(AND(ISNUMBER(F457),ISNUMBER(H457)))),"",H457*F457*(1+'0. Oppsett'!$C$11))</f>
        <v/>
      </c>
    </row>
    <row r="458" spans="1:9" x14ac:dyDescent="0.35">
      <c r="A458" s="134"/>
      <c r="B458" s="90"/>
      <c r="C458" s="136"/>
      <c r="D458" s="136"/>
      <c r="E458" s="18"/>
      <c r="F458" s="137" t="str">
        <f>IFERROR(IF(E458="A",'0. Oppsett'!$C$23,IF(E458="B",'0. Oppsett'!$C$24,IF(E458="C",'0. Oppsett'!$C$25,""))),"")</f>
        <v/>
      </c>
      <c r="G458" s="138"/>
      <c r="H458" s="139"/>
      <c r="I458" s="139" t="str">
        <f>IF(OR(E458="",H458="",NOT(AND(ISNUMBER(F458),ISNUMBER(H458)))),"",H458*F458*(1+'0. Oppsett'!$C$11))</f>
        <v/>
      </c>
    </row>
    <row r="459" spans="1:9" x14ac:dyDescent="0.35">
      <c r="A459" s="134"/>
      <c r="B459" s="90"/>
      <c r="C459" s="136"/>
      <c r="D459" s="136"/>
      <c r="E459" s="18"/>
      <c r="F459" s="137" t="str">
        <f>IFERROR(IF(E459="A",'0. Oppsett'!$C$23,IF(E459="B",'0. Oppsett'!$C$24,IF(E459="C",'0. Oppsett'!$C$25,""))),"")</f>
        <v/>
      </c>
      <c r="G459" s="138"/>
      <c r="H459" s="139"/>
      <c r="I459" s="139" t="str">
        <f>IF(OR(E459="",H459="",NOT(AND(ISNUMBER(F459),ISNUMBER(H459)))),"",H459*F459*(1+'0. Oppsett'!$C$11))</f>
        <v/>
      </c>
    </row>
    <row r="460" spans="1:9" x14ac:dyDescent="0.35">
      <c r="A460" s="134"/>
      <c r="B460" s="90"/>
      <c r="C460" s="136"/>
      <c r="D460" s="136"/>
      <c r="E460" s="18"/>
      <c r="F460" s="137" t="str">
        <f>IFERROR(IF(E460="A",'0. Oppsett'!$C$23,IF(E460="B",'0. Oppsett'!$C$24,IF(E460="C",'0. Oppsett'!$C$25,""))),"")</f>
        <v/>
      </c>
      <c r="G460" s="138"/>
      <c r="H460" s="139"/>
      <c r="I460" s="139" t="str">
        <f>IF(OR(E460="",H460="",NOT(AND(ISNUMBER(F460),ISNUMBER(H460)))),"",H460*F460*(1+'0. Oppsett'!$C$11))</f>
        <v/>
      </c>
    </row>
    <row r="461" spans="1:9" x14ac:dyDescent="0.35">
      <c r="A461" s="134"/>
      <c r="B461" s="90"/>
      <c r="C461" s="136"/>
      <c r="D461" s="136"/>
      <c r="E461" s="18"/>
      <c r="F461" s="137" t="str">
        <f>IFERROR(IF(E461="A",'0. Oppsett'!$C$23,IF(E461="B",'0. Oppsett'!$C$24,IF(E461="C",'0. Oppsett'!$C$25,""))),"")</f>
        <v/>
      </c>
      <c r="G461" s="138"/>
      <c r="H461" s="139"/>
      <c r="I461" s="139" t="str">
        <f>IF(OR(E461="",H461="",NOT(AND(ISNUMBER(F461),ISNUMBER(H461)))),"",H461*F461*(1+'0. Oppsett'!$C$11))</f>
        <v/>
      </c>
    </row>
    <row r="462" spans="1:9" x14ac:dyDescent="0.35">
      <c r="A462" s="134"/>
      <c r="B462" s="90"/>
      <c r="C462" s="136"/>
      <c r="D462" s="136"/>
      <c r="E462" s="18"/>
      <c r="F462" s="137" t="str">
        <f>IFERROR(IF(E462="A",'0. Oppsett'!$C$23,IF(E462="B",'0. Oppsett'!$C$24,IF(E462="C",'0. Oppsett'!$C$25,""))),"")</f>
        <v/>
      </c>
      <c r="G462" s="138"/>
      <c r="H462" s="139"/>
      <c r="I462" s="139" t="str">
        <f>IF(OR(E462="",H462="",NOT(AND(ISNUMBER(F462),ISNUMBER(H462)))),"",H462*F462*(1+'0. Oppsett'!$C$11))</f>
        <v/>
      </c>
    </row>
    <row r="463" spans="1:9" x14ac:dyDescent="0.35">
      <c r="A463" s="134"/>
      <c r="B463" s="90"/>
      <c r="C463" s="136"/>
      <c r="D463" s="136"/>
      <c r="E463" s="18"/>
      <c r="F463" s="137" t="str">
        <f>IFERROR(IF(E463="A",'0. Oppsett'!$C$23,IF(E463="B",'0. Oppsett'!$C$24,IF(E463="C",'0. Oppsett'!$C$25,""))),"")</f>
        <v/>
      </c>
      <c r="G463" s="138"/>
      <c r="H463" s="139"/>
      <c r="I463" s="139" t="str">
        <f>IF(OR(E463="",H463="",NOT(AND(ISNUMBER(F463),ISNUMBER(H463)))),"",H463*F463*(1+'0. Oppsett'!$C$11))</f>
        <v/>
      </c>
    </row>
    <row r="464" spans="1:9" x14ac:dyDescent="0.35">
      <c r="A464" s="134"/>
      <c r="B464" s="90"/>
      <c r="C464" s="136"/>
      <c r="D464" s="136"/>
      <c r="E464" s="18"/>
      <c r="F464" s="137" t="str">
        <f>IFERROR(IF(E464="A",'0. Oppsett'!$C$23,IF(E464="B",'0. Oppsett'!$C$24,IF(E464="C",'0. Oppsett'!$C$25,""))),"")</f>
        <v/>
      </c>
      <c r="G464" s="138"/>
      <c r="H464" s="139"/>
      <c r="I464" s="139" t="str">
        <f>IF(OR(E464="",H464="",NOT(AND(ISNUMBER(F464),ISNUMBER(H464)))),"",H464*F464*(1+'0. Oppsett'!$C$11))</f>
        <v/>
      </c>
    </row>
    <row r="465" spans="1:9" x14ac:dyDescent="0.35">
      <c r="A465" s="134"/>
      <c r="B465" s="90"/>
      <c r="C465" s="136"/>
      <c r="D465" s="136"/>
      <c r="E465" s="18"/>
      <c r="F465" s="137" t="str">
        <f>IFERROR(IF(E465="A",'0. Oppsett'!$C$23,IF(E465="B",'0. Oppsett'!$C$24,IF(E465="C",'0. Oppsett'!$C$25,""))),"")</f>
        <v/>
      </c>
      <c r="G465" s="138"/>
      <c r="H465" s="139"/>
      <c r="I465" s="139" t="str">
        <f>IF(OR(E465="",H465="",NOT(AND(ISNUMBER(F465),ISNUMBER(H465)))),"",H465*F465*(1+'0. Oppsett'!$C$11))</f>
        <v/>
      </c>
    </row>
    <row r="466" spans="1:9" x14ac:dyDescent="0.35">
      <c r="A466" s="134"/>
      <c r="B466" s="90"/>
      <c r="C466" s="136"/>
      <c r="D466" s="136"/>
      <c r="E466" s="18"/>
      <c r="F466" s="137" t="str">
        <f>IFERROR(IF(E466="A",'0. Oppsett'!$C$23,IF(E466="B",'0. Oppsett'!$C$24,IF(E466="C",'0. Oppsett'!$C$25,""))),"")</f>
        <v/>
      </c>
      <c r="G466" s="138"/>
      <c r="H466" s="139"/>
      <c r="I466" s="139" t="str">
        <f>IF(OR(E466="",H466="",NOT(AND(ISNUMBER(F466),ISNUMBER(H466)))),"",H466*F466*(1+'0. Oppsett'!$C$11))</f>
        <v/>
      </c>
    </row>
    <row r="467" spans="1:9" x14ac:dyDescent="0.35">
      <c r="A467" s="134"/>
      <c r="B467" s="90"/>
      <c r="C467" s="136"/>
      <c r="D467" s="136"/>
      <c r="E467" s="18"/>
      <c r="F467" s="137" t="str">
        <f>IFERROR(IF(E467="A",'0. Oppsett'!$C$23,IF(E467="B",'0. Oppsett'!$C$24,IF(E467="C",'0. Oppsett'!$C$25,""))),"")</f>
        <v/>
      </c>
      <c r="G467" s="138"/>
      <c r="H467" s="139"/>
      <c r="I467" s="139" t="str">
        <f>IF(OR(E467="",H467="",NOT(AND(ISNUMBER(F467),ISNUMBER(H467)))),"",H467*F467*(1+'0. Oppsett'!$C$11))</f>
        <v/>
      </c>
    </row>
    <row r="468" spans="1:9" x14ac:dyDescent="0.35">
      <c r="A468" s="134"/>
      <c r="B468" s="90"/>
      <c r="C468" s="136"/>
      <c r="D468" s="136"/>
      <c r="E468" s="18"/>
      <c r="F468" s="137" t="str">
        <f>IFERROR(IF(E468="A",'0. Oppsett'!$C$23,IF(E468="B",'0. Oppsett'!$C$24,IF(E468="C",'0. Oppsett'!$C$25,""))),"")</f>
        <v/>
      </c>
      <c r="G468" s="138"/>
      <c r="H468" s="139"/>
      <c r="I468" s="139" t="str">
        <f>IF(OR(E468="",H468="",NOT(AND(ISNUMBER(F468),ISNUMBER(H468)))),"",H468*F468*(1+'0. Oppsett'!$C$11))</f>
        <v/>
      </c>
    </row>
    <row r="469" spans="1:9" x14ac:dyDescent="0.35">
      <c r="A469" s="134"/>
      <c r="B469" s="90"/>
      <c r="C469" s="136"/>
      <c r="D469" s="136"/>
      <c r="E469" s="18"/>
      <c r="F469" s="137" t="str">
        <f>IFERROR(IF(E469="A",'0. Oppsett'!$C$23,IF(E469="B",'0. Oppsett'!$C$24,IF(E469="C",'0. Oppsett'!$C$25,""))),"")</f>
        <v/>
      </c>
      <c r="G469" s="138"/>
      <c r="H469" s="139"/>
      <c r="I469" s="139" t="str">
        <f>IF(OR(E469="",H469="",NOT(AND(ISNUMBER(F469),ISNUMBER(H469)))),"",H469*F469*(1+'0. Oppsett'!$C$11))</f>
        <v/>
      </c>
    </row>
    <row r="470" spans="1:9" x14ac:dyDescent="0.35">
      <c r="A470" s="134"/>
      <c r="B470" s="90"/>
      <c r="C470" s="136"/>
      <c r="D470" s="136"/>
      <c r="E470" s="18"/>
      <c r="F470" s="137" t="str">
        <f>IFERROR(IF(E470="A",'0. Oppsett'!$C$23,IF(E470="B",'0. Oppsett'!$C$24,IF(E470="C",'0. Oppsett'!$C$25,""))),"")</f>
        <v/>
      </c>
      <c r="G470" s="138"/>
      <c r="H470" s="139"/>
      <c r="I470" s="139" t="str">
        <f>IF(OR(E470="",H470="",NOT(AND(ISNUMBER(F470),ISNUMBER(H470)))),"",H470*F470*(1+'0. Oppsett'!$C$11))</f>
        <v/>
      </c>
    </row>
    <row r="471" spans="1:9" x14ac:dyDescent="0.35">
      <c r="A471" s="134"/>
      <c r="B471" s="90"/>
      <c r="C471" s="136"/>
      <c r="D471" s="136"/>
      <c r="E471" s="18"/>
      <c r="F471" s="137" t="str">
        <f>IFERROR(IF(E471="A",'0. Oppsett'!$C$23,IF(E471="B",'0. Oppsett'!$C$24,IF(E471="C",'0. Oppsett'!$C$25,""))),"")</f>
        <v/>
      </c>
      <c r="G471" s="138"/>
      <c r="H471" s="139"/>
      <c r="I471" s="139" t="str">
        <f>IF(OR(E471="",H471="",NOT(AND(ISNUMBER(F471),ISNUMBER(H471)))),"",H471*F471*(1+'0. Oppsett'!$C$11))</f>
        <v/>
      </c>
    </row>
    <row r="472" spans="1:9" x14ac:dyDescent="0.35">
      <c r="A472" s="134"/>
      <c r="B472" s="90"/>
      <c r="C472" s="136"/>
      <c r="D472" s="136"/>
      <c r="E472" s="18"/>
      <c r="F472" s="137" t="str">
        <f>IFERROR(IF(E472="A",'0. Oppsett'!$C$23,IF(E472="B",'0. Oppsett'!$C$24,IF(E472="C",'0. Oppsett'!$C$25,""))),"")</f>
        <v/>
      </c>
      <c r="G472" s="138"/>
      <c r="H472" s="139"/>
      <c r="I472" s="139" t="str">
        <f>IF(OR(E472="",H472="",NOT(AND(ISNUMBER(F472),ISNUMBER(H472)))),"",H472*F472*(1+'0. Oppsett'!$C$11))</f>
        <v/>
      </c>
    </row>
    <row r="473" spans="1:9" x14ac:dyDescent="0.35">
      <c r="A473" s="134"/>
      <c r="B473" s="90"/>
      <c r="C473" s="136"/>
      <c r="D473" s="136"/>
      <c r="E473" s="18"/>
      <c r="F473" s="137" t="str">
        <f>IFERROR(IF(E473="A",'0. Oppsett'!$C$23,IF(E473="B",'0. Oppsett'!$C$24,IF(E473="C",'0. Oppsett'!$C$25,""))),"")</f>
        <v/>
      </c>
      <c r="G473" s="138"/>
      <c r="H473" s="139"/>
      <c r="I473" s="139" t="str">
        <f>IF(OR(E473="",H473="",NOT(AND(ISNUMBER(F473),ISNUMBER(H473)))),"",H473*F473*(1+'0. Oppsett'!$C$11))</f>
        <v/>
      </c>
    </row>
    <row r="474" spans="1:9" x14ac:dyDescent="0.35">
      <c r="A474" s="134"/>
      <c r="B474" s="90"/>
      <c r="C474" s="136"/>
      <c r="D474" s="136"/>
      <c r="E474" s="18"/>
      <c r="F474" s="137" t="str">
        <f>IFERROR(IF(E474="A",'0. Oppsett'!$C$23,IF(E474="B",'0. Oppsett'!$C$24,IF(E474="C",'0. Oppsett'!$C$25,""))),"")</f>
        <v/>
      </c>
      <c r="G474" s="138"/>
      <c r="H474" s="139"/>
      <c r="I474" s="139" t="str">
        <f>IF(OR(E474="",H474="",NOT(AND(ISNUMBER(F474),ISNUMBER(H474)))),"",H474*F474*(1+'0. Oppsett'!$C$11))</f>
        <v/>
      </c>
    </row>
    <row r="475" spans="1:9" x14ac:dyDescent="0.35">
      <c r="A475" s="134"/>
      <c r="B475" s="90"/>
      <c r="C475" s="136"/>
      <c r="D475" s="136"/>
      <c r="E475" s="18"/>
      <c r="F475" s="137" t="str">
        <f>IFERROR(IF(E475="A",'0. Oppsett'!$C$23,IF(E475="B",'0. Oppsett'!$C$24,IF(E475="C",'0. Oppsett'!$C$25,""))),"")</f>
        <v/>
      </c>
      <c r="G475" s="138"/>
      <c r="H475" s="139"/>
      <c r="I475" s="139" t="str">
        <f>IF(OR(E475="",H475="",NOT(AND(ISNUMBER(F475),ISNUMBER(H475)))),"",H475*F475*(1+'0. Oppsett'!$C$11))</f>
        <v/>
      </c>
    </row>
    <row r="476" spans="1:9" x14ac:dyDescent="0.35">
      <c r="A476" s="134"/>
      <c r="B476" s="90"/>
      <c r="C476" s="136"/>
      <c r="D476" s="136"/>
      <c r="E476" s="18"/>
      <c r="F476" s="137" t="str">
        <f>IFERROR(IF(E476="A",'0. Oppsett'!$C$23,IF(E476="B",'0. Oppsett'!$C$24,IF(E476="C",'0. Oppsett'!$C$25,""))),"")</f>
        <v/>
      </c>
      <c r="G476" s="138"/>
      <c r="H476" s="139"/>
      <c r="I476" s="139" t="str">
        <f>IF(OR(E476="",H476="",NOT(AND(ISNUMBER(F476),ISNUMBER(H476)))),"",H476*F476*(1+'0. Oppsett'!$C$11))</f>
        <v/>
      </c>
    </row>
    <row r="477" spans="1:9" x14ac:dyDescent="0.35">
      <c r="A477" s="134"/>
      <c r="B477" s="90"/>
      <c r="C477" s="136"/>
      <c r="D477" s="136"/>
      <c r="E477" s="18"/>
      <c r="F477" s="137" t="str">
        <f>IFERROR(IF(E477="A",'0. Oppsett'!$C$23,IF(E477="B",'0. Oppsett'!$C$24,IF(E477="C",'0. Oppsett'!$C$25,""))),"")</f>
        <v/>
      </c>
      <c r="G477" s="138"/>
      <c r="H477" s="139"/>
      <c r="I477" s="139" t="str">
        <f>IF(OR(E477="",H477="",NOT(AND(ISNUMBER(F477),ISNUMBER(H477)))),"",H477*F477*(1+'0. Oppsett'!$C$11))</f>
        <v/>
      </c>
    </row>
    <row r="478" spans="1:9" x14ac:dyDescent="0.35">
      <c r="A478" s="134"/>
      <c r="B478" s="90"/>
      <c r="C478" s="136"/>
      <c r="D478" s="136"/>
      <c r="E478" s="18"/>
      <c r="F478" s="137" t="str">
        <f>IFERROR(IF(E478="A",'0. Oppsett'!$C$23,IF(E478="B",'0. Oppsett'!$C$24,IF(E478="C",'0. Oppsett'!$C$25,""))),"")</f>
        <v/>
      </c>
      <c r="G478" s="138"/>
      <c r="H478" s="139"/>
      <c r="I478" s="139" t="str">
        <f>IF(OR(E478="",H478="",NOT(AND(ISNUMBER(F478),ISNUMBER(H478)))),"",H478*F478*(1+'0. Oppsett'!$C$11))</f>
        <v/>
      </c>
    </row>
    <row r="479" spans="1:9" x14ac:dyDescent="0.35">
      <c r="A479" s="134"/>
      <c r="B479" s="90"/>
      <c r="C479" s="136"/>
      <c r="D479" s="136"/>
      <c r="E479" s="18"/>
      <c r="F479" s="137" t="str">
        <f>IFERROR(IF(E479="A",'0. Oppsett'!$C$23,IF(E479="B",'0. Oppsett'!$C$24,IF(E479="C",'0. Oppsett'!$C$25,""))),"")</f>
        <v/>
      </c>
      <c r="G479" s="138"/>
      <c r="H479" s="139"/>
      <c r="I479" s="139" t="str">
        <f>IF(OR(E479="",H479="",NOT(AND(ISNUMBER(F479),ISNUMBER(H479)))),"",H479*F479*(1+'0. Oppsett'!$C$11))</f>
        <v/>
      </c>
    </row>
    <row r="480" spans="1:9" x14ac:dyDescent="0.35">
      <c r="A480" s="134"/>
      <c r="B480" s="90"/>
      <c r="C480" s="136"/>
      <c r="D480" s="136"/>
      <c r="E480" s="18"/>
      <c r="F480" s="137" t="str">
        <f>IFERROR(IF(E480="A",'0. Oppsett'!$C$23,IF(E480="B",'0. Oppsett'!$C$24,IF(E480="C",'0. Oppsett'!$C$25,""))),"")</f>
        <v/>
      </c>
      <c r="G480" s="138"/>
      <c r="H480" s="139"/>
      <c r="I480" s="139" t="str">
        <f>IF(OR(E480="",H480="",NOT(AND(ISNUMBER(F480),ISNUMBER(H480)))),"",H480*F480*(1+'0. Oppsett'!$C$11))</f>
        <v/>
      </c>
    </row>
    <row r="481" spans="1:9" x14ac:dyDescent="0.35">
      <c r="A481" s="134"/>
      <c r="B481" s="90"/>
      <c r="C481" s="136"/>
      <c r="D481" s="136"/>
      <c r="E481" s="18"/>
      <c r="F481" s="137" t="str">
        <f>IFERROR(IF(E481="A",'0. Oppsett'!$C$23,IF(E481="B",'0. Oppsett'!$C$24,IF(E481="C",'0. Oppsett'!$C$25,""))),"")</f>
        <v/>
      </c>
      <c r="G481" s="138"/>
      <c r="H481" s="139"/>
      <c r="I481" s="139" t="str">
        <f>IF(OR(E481="",H481="",NOT(AND(ISNUMBER(F481),ISNUMBER(H481)))),"",H481*F481*(1+'0. Oppsett'!$C$11))</f>
        <v/>
      </c>
    </row>
    <row r="482" spans="1:9" x14ac:dyDescent="0.35">
      <c r="A482" s="134"/>
      <c r="B482" s="90"/>
      <c r="C482" s="136"/>
      <c r="D482" s="136"/>
      <c r="E482" s="18"/>
      <c r="F482" s="137" t="str">
        <f>IFERROR(IF(E482="A",'0. Oppsett'!$C$23,IF(E482="B",'0. Oppsett'!$C$24,IF(E482="C",'0. Oppsett'!$C$25,""))),"")</f>
        <v/>
      </c>
      <c r="G482" s="138"/>
      <c r="H482" s="139"/>
      <c r="I482" s="139" t="str">
        <f>IF(OR(E482="",H482="",NOT(AND(ISNUMBER(F482),ISNUMBER(H482)))),"",H482*F482*(1+'0. Oppsett'!$C$11))</f>
        <v/>
      </c>
    </row>
    <row r="483" spans="1:9" x14ac:dyDescent="0.35">
      <c r="A483" s="134"/>
      <c r="B483" s="90"/>
      <c r="C483" s="136"/>
      <c r="D483" s="136"/>
      <c r="E483" s="18"/>
      <c r="F483" s="137" t="str">
        <f>IFERROR(IF(E483="A",'0. Oppsett'!$C$23,IF(E483="B",'0. Oppsett'!$C$24,IF(E483="C",'0. Oppsett'!$C$25,""))),"")</f>
        <v/>
      </c>
      <c r="G483" s="138"/>
      <c r="H483" s="139"/>
      <c r="I483" s="139" t="str">
        <f>IF(OR(E483="",H483="",NOT(AND(ISNUMBER(F483),ISNUMBER(H483)))),"",H483*F483*(1+'0. Oppsett'!$C$11))</f>
        <v/>
      </c>
    </row>
    <row r="484" spans="1:9" x14ac:dyDescent="0.35">
      <c r="A484" s="134"/>
      <c r="B484" s="90"/>
      <c r="C484" s="136"/>
      <c r="D484" s="136"/>
      <c r="E484" s="18"/>
      <c r="F484" s="137" t="str">
        <f>IFERROR(IF(E484="A",'0. Oppsett'!$C$23,IF(E484="B",'0. Oppsett'!$C$24,IF(E484="C",'0. Oppsett'!$C$25,""))),"")</f>
        <v/>
      </c>
      <c r="G484" s="138"/>
      <c r="H484" s="139"/>
      <c r="I484" s="139" t="str">
        <f>IF(OR(E484="",H484="",NOT(AND(ISNUMBER(F484),ISNUMBER(H484)))),"",H484*F484*(1+'0. Oppsett'!$C$11))</f>
        <v/>
      </c>
    </row>
    <row r="485" spans="1:9" x14ac:dyDescent="0.35">
      <c r="A485" s="134"/>
      <c r="B485" s="90"/>
      <c r="C485" s="136"/>
      <c r="D485" s="136"/>
      <c r="E485" s="18"/>
      <c r="F485" s="137" t="str">
        <f>IFERROR(IF(E485="A",'0. Oppsett'!$C$23,IF(E485="B",'0. Oppsett'!$C$24,IF(E485="C",'0. Oppsett'!$C$25,""))),"")</f>
        <v/>
      </c>
      <c r="G485" s="138"/>
      <c r="H485" s="139"/>
      <c r="I485" s="139" t="str">
        <f>IF(OR(E485="",H485="",NOT(AND(ISNUMBER(F485),ISNUMBER(H485)))),"",H485*F485*(1+'0. Oppsett'!$C$11))</f>
        <v/>
      </c>
    </row>
    <row r="486" spans="1:9" x14ac:dyDescent="0.35">
      <c r="A486" s="134"/>
      <c r="B486" s="90"/>
      <c r="C486" s="136"/>
      <c r="D486" s="136"/>
      <c r="E486" s="18"/>
      <c r="F486" s="137" t="str">
        <f>IFERROR(IF(E486="A",'0. Oppsett'!$C$23,IF(E486="B",'0. Oppsett'!$C$24,IF(E486="C",'0. Oppsett'!$C$25,""))),"")</f>
        <v/>
      </c>
      <c r="G486" s="138"/>
      <c r="H486" s="139"/>
      <c r="I486" s="139" t="str">
        <f>IF(OR(E486="",H486="",NOT(AND(ISNUMBER(F486),ISNUMBER(H486)))),"",H486*F486*(1+'0. Oppsett'!$C$11))</f>
        <v/>
      </c>
    </row>
    <row r="487" spans="1:9" x14ac:dyDescent="0.35">
      <c r="A487" s="134"/>
      <c r="B487" s="90"/>
      <c r="C487" s="136"/>
      <c r="D487" s="136"/>
      <c r="E487" s="18"/>
      <c r="F487" s="137" t="str">
        <f>IFERROR(IF(E487="A",'0. Oppsett'!$C$23,IF(E487="B",'0. Oppsett'!$C$24,IF(E487="C",'0. Oppsett'!$C$25,""))),"")</f>
        <v/>
      </c>
      <c r="G487" s="138"/>
      <c r="H487" s="139"/>
      <c r="I487" s="139" t="str">
        <f>IF(OR(E487="",H487="",NOT(AND(ISNUMBER(F487),ISNUMBER(H487)))),"",H487*F487*(1+'0. Oppsett'!$C$11))</f>
        <v/>
      </c>
    </row>
    <row r="488" spans="1:9" x14ac:dyDescent="0.35">
      <c r="A488" s="134"/>
      <c r="B488" s="90"/>
      <c r="C488" s="136"/>
      <c r="D488" s="136"/>
      <c r="E488" s="18"/>
      <c r="F488" s="137" t="str">
        <f>IFERROR(IF(E488="A",'0. Oppsett'!$C$23,IF(E488="B",'0. Oppsett'!$C$24,IF(E488="C",'0. Oppsett'!$C$25,""))),"")</f>
        <v/>
      </c>
      <c r="G488" s="138"/>
      <c r="H488" s="139"/>
      <c r="I488" s="139" t="str">
        <f>IF(OR(E488="",H488="",NOT(AND(ISNUMBER(F488),ISNUMBER(H488)))),"",H488*F488*(1+'0. Oppsett'!$C$11))</f>
        <v/>
      </c>
    </row>
    <row r="489" spans="1:9" x14ac:dyDescent="0.35">
      <c r="A489" s="134"/>
      <c r="B489" s="90"/>
      <c r="C489" s="136"/>
      <c r="D489" s="136"/>
      <c r="E489" s="18"/>
      <c r="F489" s="137" t="str">
        <f>IFERROR(IF(E489="A",'0. Oppsett'!$C$23,IF(E489="B",'0. Oppsett'!$C$24,IF(E489="C",'0. Oppsett'!$C$25,""))),"")</f>
        <v/>
      </c>
      <c r="G489" s="138"/>
      <c r="H489" s="139"/>
      <c r="I489" s="139" t="str">
        <f>IF(OR(E489="",H489="",NOT(AND(ISNUMBER(F489),ISNUMBER(H489)))),"",H489*F489*(1+'0. Oppsett'!$C$11))</f>
        <v/>
      </c>
    </row>
    <row r="490" spans="1:9" x14ac:dyDescent="0.35">
      <c r="A490" s="134"/>
      <c r="B490" s="90"/>
      <c r="C490" s="136"/>
      <c r="D490" s="136"/>
      <c r="E490" s="18"/>
      <c r="F490" s="137" t="str">
        <f>IFERROR(IF(E490="A",'0. Oppsett'!$C$23,IF(E490="B",'0. Oppsett'!$C$24,IF(E490="C",'0. Oppsett'!$C$25,""))),"")</f>
        <v/>
      </c>
      <c r="G490" s="138"/>
      <c r="H490" s="139"/>
      <c r="I490" s="139" t="str">
        <f>IF(OR(E490="",H490="",NOT(AND(ISNUMBER(F490),ISNUMBER(H490)))),"",H490*F490*(1+'0. Oppsett'!$C$11))</f>
        <v/>
      </c>
    </row>
    <row r="491" spans="1:9" x14ac:dyDescent="0.35">
      <c r="A491" s="134"/>
      <c r="B491" s="90"/>
      <c r="C491" s="136"/>
      <c r="D491" s="136"/>
      <c r="E491" s="18"/>
      <c r="F491" s="137" t="str">
        <f>IFERROR(IF(E491="A",'0. Oppsett'!$C$23,IF(E491="B",'0. Oppsett'!$C$24,IF(E491="C",'0. Oppsett'!$C$25,""))),"")</f>
        <v/>
      </c>
      <c r="G491" s="138"/>
      <c r="H491" s="139"/>
      <c r="I491" s="139" t="str">
        <f>IF(OR(E491="",H491="",NOT(AND(ISNUMBER(F491),ISNUMBER(H491)))),"",H491*F491*(1+'0. Oppsett'!$C$11))</f>
        <v/>
      </c>
    </row>
    <row r="492" spans="1:9" x14ac:dyDescent="0.35">
      <c r="A492" s="134"/>
      <c r="B492" s="90"/>
      <c r="C492" s="136"/>
      <c r="D492" s="136"/>
      <c r="E492" s="18"/>
      <c r="F492" s="137" t="str">
        <f>IFERROR(IF(E492="A",'0. Oppsett'!$C$23,IF(E492="B",'0. Oppsett'!$C$24,IF(E492="C",'0. Oppsett'!$C$25,""))),"")</f>
        <v/>
      </c>
      <c r="G492" s="138"/>
      <c r="H492" s="139"/>
      <c r="I492" s="139" t="str">
        <f>IF(OR(E492="",H492="",NOT(AND(ISNUMBER(F492),ISNUMBER(H492)))),"",H492*F492*(1+'0. Oppsett'!$C$11))</f>
        <v/>
      </c>
    </row>
    <row r="493" spans="1:9" x14ac:dyDescent="0.35">
      <c r="A493" s="134"/>
      <c r="B493" s="90"/>
      <c r="C493" s="136"/>
      <c r="D493" s="136"/>
      <c r="E493" s="18"/>
      <c r="F493" s="137" t="str">
        <f>IFERROR(IF(E493="A",'0. Oppsett'!$C$23,IF(E493="B",'0. Oppsett'!$C$24,IF(E493="C",'0. Oppsett'!$C$25,""))),"")</f>
        <v/>
      </c>
      <c r="G493" s="138"/>
      <c r="H493" s="139"/>
      <c r="I493" s="139" t="str">
        <f>IF(OR(E493="",H493="",NOT(AND(ISNUMBER(F493),ISNUMBER(H493)))),"",H493*F493*(1+'0. Oppsett'!$C$11))</f>
        <v/>
      </c>
    </row>
    <row r="494" spans="1:9" x14ac:dyDescent="0.35">
      <c r="A494" s="134"/>
      <c r="B494" s="90"/>
      <c r="C494" s="136"/>
      <c r="D494" s="136"/>
      <c r="E494" s="18"/>
      <c r="F494" s="137" t="str">
        <f>IFERROR(IF(E494="A",'0. Oppsett'!$C$23,IF(E494="B",'0. Oppsett'!$C$24,IF(E494="C",'0. Oppsett'!$C$25,""))),"")</f>
        <v/>
      </c>
      <c r="G494" s="138"/>
      <c r="H494" s="139"/>
      <c r="I494" s="139" t="str">
        <f>IF(OR(E494="",H494="",NOT(AND(ISNUMBER(F494),ISNUMBER(H494)))),"",H494*F494*(1+'0. Oppsett'!$C$11))</f>
        <v/>
      </c>
    </row>
    <row r="495" spans="1:9" x14ac:dyDescent="0.35">
      <c r="A495" s="134"/>
      <c r="B495" s="90"/>
      <c r="C495" s="136"/>
      <c r="D495" s="136"/>
      <c r="E495" s="18"/>
      <c r="F495" s="137" t="str">
        <f>IFERROR(IF(E495="A",'0. Oppsett'!$C$23,IF(E495="B",'0. Oppsett'!$C$24,IF(E495="C",'0. Oppsett'!$C$25,""))),"")</f>
        <v/>
      </c>
      <c r="G495" s="138"/>
      <c r="H495" s="139"/>
      <c r="I495" s="139" t="str">
        <f>IF(OR(E495="",H495="",NOT(AND(ISNUMBER(F495),ISNUMBER(H495)))),"",H495*F495*(1+'0. Oppsett'!$C$11))</f>
        <v/>
      </c>
    </row>
    <row r="496" spans="1:9" x14ac:dyDescent="0.35">
      <c r="A496" s="134"/>
      <c r="B496" s="90"/>
      <c r="C496" s="136"/>
      <c r="D496" s="136"/>
      <c r="E496" s="18"/>
      <c r="F496" s="137" t="str">
        <f>IFERROR(IF(E496="A",'0. Oppsett'!$C$23,IF(E496="B",'0. Oppsett'!$C$24,IF(E496="C",'0. Oppsett'!$C$25,""))),"")</f>
        <v/>
      </c>
      <c r="G496" s="138"/>
      <c r="H496" s="139"/>
      <c r="I496" s="139" t="str">
        <f>IF(OR(E496="",H496="",NOT(AND(ISNUMBER(F496),ISNUMBER(H496)))),"",H496*F496*(1+'0. Oppsett'!$C$11))</f>
        <v/>
      </c>
    </row>
    <row r="497" spans="1:9" x14ac:dyDescent="0.35">
      <c r="A497" s="134"/>
      <c r="B497" s="90"/>
      <c r="C497" s="136"/>
      <c r="D497" s="136"/>
      <c r="E497" s="18"/>
      <c r="F497" s="137" t="str">
        <f>IFERROR(IF(E497="A",'0. Oppsett'!$C$23,IF(E497="B",'0. Oppsett'!$C$24,IF(E497="C",'0. Oppsett'!$C$25,""))),"")</f>
        <v/>
      </c>
      <c r="G497" s="138"/>
      <c r="H497" s="139"/>
      <c r="I497" s="139" t="str">
        <f>IF(OR(E497="",H497="",NOT(AND(ISNUMBER(F497),ISNUMBER(H497)))),"",H497*F497*(1+'0. Oppsett'!$C$11))</f>
        <v/>
      </c>
    </row>
    <row r="498" spans="1:9" x14ac:dyDescent="0.35">
      <c r="A498" s="134"/>
      <c r="B498" s="90"/>
      <c r="C498" s="136"/>
      <c r="D498" s="136"/>
      <c r="E498" s="18"/>
      <c r="F498" s="137" t="str">
        <f>IFERROR(IF(E498="A",'0. Oppsett'!$C$23,IF(E498="B",'0. Oppsett'!$C$24,IF(E498="C",'0. Oppsett'!$C$25,""))),"")</f>
        <v/>
      </c>
      <c r="G498" s="138"/>
      <c r="H498" s="139"/>
      <c r="I498" s="139" t="str">
        <f>IF(OR(E498="",H498="",NOT(AND(ISNUMBER(F498),ISNUMBER(H498)))),"",H498*F498*(1+'0. Oppsett'!$C$11))</f>
        <v/>
      </c>
    </row>
    <row r="499" spans="1:9" x14ac:dyDescent="0.35">
      <c r="A499" s="134"/>
      <c r="B499" s="90"/>
      <c r="C499" s="136"/>
      <c r="D499" s="136"/>
      <c r="E499" s="18"/>
      <c r="F499" s="137" t="str">
        <f>IFERROR(IF(E499="A",'0. Oppsett'!$C$23,IF(E499="B",'0. Oppsett'!$C$24,IF(E499="C",'0. Oppsett'!$C$25,""))),"")</f>
        <v/>
      </c>
      <c r="G499" s="138"/>
      <c r="H499" s="139"/>
      <c r="I499" s="139" t="str">
        <f>IF(OR(E499="",H499="",NOT(AND(ISNUMBER(F499),ISNUMBER(H499)))),"",H499*F499*(1+'0. Oppsett'!$C$11))</f>
        <v/>
      </c>
    </row>
    <row r="500" spans="1:9" x14ac:dyDescent="0.35">
      <c r="A500" s="134"/>
      <c r="B500" s="90"/>
      <c r="C500" s="136"/>
      <c r="D500" s="136"/>
      <c r="E500" s="18"/>
      <c r="F500" s="137" t="str">
        <f>IFERROR(IF(E500="A",'0. Oppsett'!$C$23,IF(E500="B",'0. Oppsett'!$C$24,IF(E500="C",'0. Oppsett'!$C$25,""))),"")</f>
        <v/>
      </c>
      <c r="G500" s="138"/>
      <c r="H500" s="139"/>
      <c r="I500" s="139" t="str">
        <f>IF(OR(E500="",H500="",NOT(AND(ISNUMBER(F500),ISNUMBER(H500)))),"",H500*F500*(1+'0. Oppsett'!$C$11))</f>
        <v/>
      </c>
    </row>
    <row r="501" spans="1:9" x14ac:dyDescent="0.35">
      <c r="A501" s="134"/>
      <c r="B501" s="90"/>
      <c r="C501" s="136"/>
      <c r="D501" s="136"/>
      <c r="E501" s="18"/>
      <c r="F501" s="137" t="str">
        <f>IFERROR(IF(E501="A",'0. Oppsett'!$C$23,IF(E501="B",'0. Oppsett'!$C$24,IF(E501="C",'0. Oppsett'!$C$25,""))),"")</f>
        <v/>
      </c>
      <c r="G501" s="138"/>
      <c r="H501" s="139"/>
      <c r="I501" s="139" t="str">
        <f>IF(OR(E501="",H501="",NOT(AND(ISNUMBER(F501),ISNUMBER(H501)))),"",H501*F501*(1+'0. Oppsett'!$C$11))</f>
        <v/>
      </c>
    </row>
    <row r="502" spans="1:9" x14ac:dyDescent="0.35">
      <c r="A502" s="134"/>
      <c r="B502" s="90"/>
      <c r="C502" s="136"/>
      <c r="D502" s="136"/>
      <c r="E502" s="18"/>
      <c r="F502" s="137" t="str">
        <f>IFERROR(IF(E502="A",'0. Oppsett'!$C$23,IF(E502="B",'0. Oppsett'!$C$24,IF(E502="C",'0. Oppsett'!$C$25,""))),"")</f>
        <v/>
      </c>
      <c r="G502" s="138"/>
      <c r="H502" s="139"/>
      <c r="I502" s="139" t="str">
        <f>IF(OR(E502="",H502="",NOT(AND(ISNUMBER(F502),ISNUMBER(H502)))),"",H502*F502*(1+'0. Oppsett'!$C$11))</f>
        <v/>
      </c>
    </row>
    <row r="503" spans="1:9" x14ac:dyDescent="0.35">
      <c r="A503" s="134"/>
      <c r="B503" s="90"/>
      <c r="C503" s="136"/>
      <c r="D503" s="136"/>
      <c r="E503" s="18"/>
      <c r="F503" s="137" t="str">
        <f>IFERROR(IF(E503="A",'0. Oppsett'!$C$23,IF(E503="B",'0. Oppsett'!$C$24,IF(E503="C",'0. Oppsett'!$C$25,""))),"")</f>
        <v/>
      </c>
      <c r="G503" s="138"/>
      <c r="H503" s="139"/>
      <c r="I503" s="139" t="str">
        <f>IF(OR(E503="",H503="",NOT(AND(ISNUMBER(F503),ISNUMBER(H503)))),"",H503*F503*(1+'0. Oppsett'!$C$11))</f>
        <v/>
      </c>
    </row>
    <row r="504" spans="1:9" x14ac:dyDescent="0.35">
      <c r="A504" s="134"/>
      <c r="B504" s="90"/>
      <c r="C504" s="136"/>
      <c r="D504" s="136"/>
      <c r="E504" s="18"/>
      <c r="F504" s="137" t="str">
        <f>IFERROR(IF(E504="A",'0. Oppsett'!$C$23,IF(E504="B",'0. Oppsett'!$C$24,IF(E504="C",'0. Oppsett'!$C$25,""))),"")</f>
        <v/>
      </c>
      <c r="G504" s="138"/>
      <c r="H504" s="139"/>
      <c r="I504" s="139" t="str">
        <f>IF(OR(E504="",H504="",NOT(AND(ISNUMBER(F504),ISNUMBER(H504)))),"",H504*F504*(1+'0. Oppsett'!$C$11))</f>
        <v/>
      </c>
    </row>
    <row r="505" spans="1:9" x14ac:dyDescent="0.35">
      <c r="A505" s="134"/>
      <c r="B505" s="90"/>
      <c r="C505" s="136"/>
      <c r="D505" s="136"/>
      <c r="E505" s="18"/>
      <c r="F505" s="137" t="str">
        <f>IFERROR(IF(E505="A",'0. Oppsett'!$C$23,IF(E505="B",'0. Oppsett'!$C$24,IF(E505="C",'0. Oppsett'!$C$25,""))),"")</f>
        <v/>
      </c>
      <c r="G505" s="138"/>
      <c r="H505" s="139"/>
      <c r="I505" s="139" t="str">
        <f>IF(OR(E505="",H505="",NOT(AND(ISNUMBER(F505),ISNUMBER(H505)))),"",H505*F505*(1+'0. Oppsett'!$C$11))</f>
        <v/>
      </c>
    </row>
    <row r="506" spans="1:9" x14ac:dyDescent="0.35">
      <c r="A506" s="134"/>
      <c r="B506" s="90"/>
      <c r="C506" s="136"/>
      <c r="D506" s="136"/>
      <c r="E506" s="18"/>
      <c r="F506" s="137" t="str">
        <f>IFERROR(IF(E506="A",'0. Oppsett'!$C$23,IF(E506="B",'0. Oppsett'!$C$24,IF(E506="C",'0. Oppsett'!$C$25,""))),"")</f>
        <v/>
      </c>
      <c r="G506" s="138"/>
      <c r="H506" s="139"/>
      <c r="I506" s="139" t="str">
        <f>IF(OR(E506="",H506="",NOT(AND(ISNUMBER(F506),ISNUMBER(H506)))),"",H506*F506*(1+'0. Oppsett'!$C$11))</f>
        <v/>
      </c>
    </row>
    <row r="507" spans="1:9" x14ac:dyDescent="0.35">
      <c r="A507" s="134"/>
      <c r="B507" s="90"/>
      <c r="C507" s="136"/>
      <c r="D507" s="136"/>
      <c r="E507" s="18"/>
      <c r="F507" s="137" t="str">
        <f>IFERROR(IF(E507="A",'0. Oppsett'!$C$23,IF(E507="B",'0. Oppsett'!$C$24,IF(E507="C",'0. Oppsett'!$C$25,""))),"")</f>
        <v/>
      </c>
      <c r="G507" s="138"/>
      <c r="H507" s="139"/>
      <c r="I507" s="139" t="str">
        <f>IF(OR(E507="",H507="",NOT(AND(ISNUMBER(F507),ISNUMBER(H507)))),"",H507*F507*(1+'0. Oppsett'!$C$11))</f>
        <v/>
      </c>
    </row>
    <row r="508" spans="1:9" x14ac:dyDescent="0.35">
      <c r="A508" s="134"/>
      <c r="B508" s="90"/>
      <c r="C508" s="136"/>
      <c r="D508" s="136"/>
      <c r="E508" s="18"/>
      <c r="F508" s="137" t="str">
        <f>IFERROR(IF(E508="A",'0. Oppsett'!$C$23,IF(E508="B",'0. Oppsett'!$C$24,IF(E508="C",'0. Oppsett'!$C$25,""))),"")</f>
        <v/>
      </c>
      <c r="G508" s="138"/>
      <c r="H508" s="139"/>
      <c r="I508" s="139" t="str">
        <f>IF(OR(E508="",H508="",NOT(AND(ISNUMBER(F508),ISNUMBER(H508)))),"",H508*F508*(1+'0. Oppsett'!$C$11))</f>
        <v/>
      </c>
    </row>
    <row r="509" spans="1:9" x14ac:dyDescent="0.35">
      <c r="A509" s="134"/>
      <c r="B509" s="90"/>
      <c r="C509" s="136"/>
      <c r="D509" s="136"/>
      <c r="E509" s="18"/>
      <c r="F509" s="137" t="str">
        <f>IFERROR(IF(E509="A",'0. Oppsett'!$C$23,IF(E509="B",'0. Oppsett'!$C$24,IF(E509="C",'0. Oppsett'!$C$25,""))),"")</f>
        <v/>
      </c>
      <c r="G509" s="138"/>
      <c r="H509" s="139"/>
      <c r="I509" s="139" t="str">
        <f>IF(OR(E509="",H509="",NOT(AND(ISNUMBER(F509),ISNUMBER(H509)))),"",H509*F509*(1+'0. Oppsett'!$C$11))</f>
        <v/>
      </c>
    </row>
    <row r="510" spans="1:9" x14ac:dyDescent="0.35">
      <c r="A510" s="134"/>
      <c r="B510" s="90"/>
      <c r="C510" s="136"/>
      <c r="D510" s="136"/>
      <c r="E510" s="18"/>
      <c r="F510" s="137" t="str">
        <f>IFERROR(IF(E510="A",'0. Oppsett'!$C$23,IF(E510="B",'0. Oppsett'!$C$24,IF(E510="C",'0. Oppsett'!$C$25,""))),"")</f>
        <v/>
      </c>
      <c r="G510" s="138"/>
      <c r="H510" s="139"/>
      <c r="I510" s="139" t="str">
        <f>IF(OR(E510="",H510="",NOT(AND(ISNUMBER(F510),ISNUMBER(H510)))),"",H510*F510*(1+'0. Oppsett'!$C$11))</f>
        <v/>
      </c>
    </row>
    <row r="511" spans="1:9" x14ac:dyDescent="0.35">
      <c r="A511" s="134"/>
      <c r="B511" s="90"/>
      <c r="C511" s="136"/>
      <c r="D511" s="136"/>
      <c r="E511" s="18"/>
      <c r="F511" s="137" t="str">
        <f>IFERROR(IF(E511="A",'0. Oppsett'!$C$23,IF(E511="B",'0. Oppsett'!$C$24,IF(E511="C",'0. Oppsett'!$C$25,""))),"")</f>
        <v/>
      </c>
      <c r="G511" s="138"/>
      <c r="H511" s="139"/>
      <c r="I511" s="139" t="str">
        <f>IF(OR(E511="",H511="",NOT(AND(ISNUMBER(F511),ISNUMBER(H511)))),"",H511*F511*(1+'0. Oppsett'!$C$11))</f>
        <v/>
      </c>
    </row>
    <row r="512" spans="1:9" x14ac:dyDescent="0.35">
      <c r="A512" s="134"/>
      <c r="B512" s="90"/>
      <c r="C512" s="136"/>
      <c r="D512" s="136"/>
      <c r="E512" s="18"/>
      <c r="F512" s="137" t="str">
        <f>IFERROR(IF(E512="A",'0. Oppsett'!$C$23,IF(E512="B",'0. Oppsett'!$C$24,IF(E512="C",'0. Oppsett'!$C$25,""))),"")</f>
        <v/>
      </c>
      <c r="G512" s="138"/>
      <c r="H512" s="139"/>
      <c r="I512" s="139" t="str">
        <f>IF(OR(E512="",H512="",NOT(AND(ISNUMBER(F512),ISNUMBER(H512)))),"",H512*F512*(1+'0. Oppsett'!$C$11))</f>
        <v/>
      </c>
    </row>
    <row r="513" spans="1:9" x14ac:dyDescent="0.35">
      <c r="A513" s="134"/>
      <c r="B513" s="90"/>
      <c r="C513" s="136"/>
      <c r="D513" s="136"/>
      <c r="E513" s="18"/>
      <c r="F513" s="137" t="str">
        <f>IFERROR(IF(E513="A",'0. Oppsett'!$C$23,IF(E513="B",'0. Oppsett'!$C$24,IF(E513="C",'0. Oppsett'!$C$25,""))),"")</f>
        <v/>
      </c>
      <c r="G513" s="138"/>
      <c r="H513" s="139"/>
      <c r="I513" s="139" t="str">
        <f>IF(OR(E513="",H513="",NOT(AND(ISNUMBER(F513),ISNUMBER(H513)))),"",H513*F513*(1+'0. Oppsett'!$C$11))</f>
        <v/>
      </c>
    </row>
    <row r="514" spans="1:9" x14ac:dyDescent="0.35">
      <c r="A514" s="134"/>
      <c r="B514" s="90"/>
      <c r="C514" s="136"/>
      <c r="D514" s="136"/>
      <c r="E514" s="18"/>
      <c r="F514" s="137" t="str">
        <f>IFERROR(IF(E514="A",'0. Oppsett'!$C$23,IF(E514="B",'0. Oppsett'!$C$24,IF(E514="C",'0. Oppsett'!$C$25,""))),"")</f>
        <v/>
      </c>
      <c r="G514" s="138"/>
      <c r="H514" s="139"/>
      <c r="I514" s="139" t="str">
        <f>IF(OR(E514="",H514="",NOT(AND(ISNUMBER(F514),ISNUMBER(H514)))),"",H514*F514*(1+'0. Oppsett'!$C$11))</f>
        <v/>
      </c>
    </row>
    <row r="515" spans="1:9" x14ac:dyDescent="0.35">
      <c r="A515" s="134"/>
      <c r="B515" s="90"/>
      <c r="C515" s="136"/>
      <c r="D515" s="136"/>
      <c r="E515" s="18"/>
      <c r="F515" s="137" t="str">
        <f>IFERROR(IF(E515="A",'0. Oppsett'!$C$23,IF(E515="B",'0. Oppsett'!$C$24,IF(E515="C",'0. Oppsett'!$C$25,""))),"")</f>
        <v/>
      </c>
      <c r="G515" s="138"/>
      <c r="H515" s="139"/>
      <c r="I515" s="139" t="str">
        <f>IF(OR(E515="",H515="",NOT(AND(ISNUMBER(F515),ISNUMBER(H515)))),"",H515*F515*(1+'0. Oppsett'!$C$11))</f>
        <v/>
      </c>
    </row>
    <row r="516" spans="1:9" x14ac:dyDescent="0.35">
      <c r="A516" s="134"/>
      <c r="B516" s="90"/>
      <c r="C516" s="136"/>
      <c r="D516" s="136"/>
      <c r="E516" s="18"/>
      <c r="F516" s="137" t="str">
        <f>IFERROR(IF(E516="A",'0. Oppsett'!$C$23,IF(E516="B",'0. Oppsett'!$C$24,IF(E516="C",'0. Oppsett'!$C$25,""))),"")</f>
        <v/>
      </c>
      <c r="G516" s="138"/>
      <c r="H516" s="139"/>
      <c r="I516" s="139" t="str">
        <f>IF(OR(E516="",H516="",NOT(AND(ISNUMBER(F516),ISNUMBER(H516)))),"",H516*F516*(1+'0. Oppsett'!$C$11))</f>
        <v/>
      </c>
    </row>
    <row r="517" spans="1:9" x14ac:dyDescent="0.35">
      <c r="A517" s="134"/>
      <c r="B517" s="90"/>
      <c r="C517" s="136"/>
      <c r="D517" s="136"/>
      <c r="E517" s="18"/>
      <c r="F517" s="137" t="str">
        <f>IFERROR(IF(E517="A",'0. Oppsett'!$C$23,IF(E517="B",'0. Oppsett'!$C$24,IF(E517="C",'0. Oppsett'!$C$25,""))),"")</f>
        <v/>
      </c>
      <c r="G517" s="138"/>
      <c r="H517" s="139"/>
      <c r="I517" s="139" t="str">
        <f>IF(OR(E517="",H517="",NOT(AND(ISNUMBER(F517),ISNUMBER(H517)))),"",H517*F517*(1+'0. Oppsett'!$C$11))</f>
        <v/>
      </c>
    </row>
    <row r="518" spans="1:9" x14ac:dyDescent="0.35">
      <c r="A518" s="134"/>
      <c r="B518" s="90"/>
      <c r="C518" s="136"/>
      <c r="D518" s="136"/>
      <c r="E518" s="18"/>
      <c r="F518" s="137" t="str">
        <f>IFERROR(IF(E518="A",'0. Oppsett'!$C$23,IF(E518="B",'0. Oppsett'!$C$24,IF(E518="C",'0. Oppsett'!$C$25,""))),"")</f>
        <v/>
      </c>
      <c r="G518" s="138"/>
      <c r="H518" s="139"/>
      <c r="I518" s="139" t="str">
        <f>IF(OR(E518="",H518="",NOT(AND(ISNUMBER(F518),ISNUMBER(H518)))),"",H518*F518*(1+'0. Oppsett'!$C$11))</f>
        <v/>
      </c>
    </row>
    <row r="519" spans="1:9" x14ac:dyDescent="0.35">
      <c r="A519" s="134"/>
      <c r="B519" s="90"/>
      <c r="C519" s="136"/>
      <c r="D519" s="136"/>
      <c r="E519" s="18"/>
      <c r="F519" s="137" t="str">
        <f>IFERROR(IF(E519="A",'0. Oppsett'!$C$23,IF(E519="B",'0. Oppsett'!$C$24,IF(E519="C",'0. Oppsett'!$C$25,""))),"")</f>
        <v/>
      </c>
      <c r="G519" s="138"/>
      <c r="H519" s="139"/>
      <c r="I519" s="139" t="str">
        <f>IF(OR(E519="",H519="",NOT(AND(ISNUMBER(F519),ISNUMBER(H519)))),"",H519*F519*(1+'0. Oppsett'!$C$11))</f>
        <v/>
      </c>
    </row>
    <row r="520" spans="1:9" x14ac:dyDescent="0.35">
      <c r="A520" s="134"/>
      <c r="B520" s="90"/>
      <c r="C520" s="136"/>
      <c r="D520" s="136"/>
      <c r="E520" s="18"/>
      <c r="F520" s="137" t="str">
        <f>IFERROR(IF(E520="A",'0. Oppsett'!$C$23,IF(E520="B",'0. Oppsett'!$C$24,IF(E520="C",'0. Oppsett'!$C$25,""))),"")</f>
        <v/>
      </c>
      <c r="G520" s="138"/>
      <c r="H520" s="139"/>
      <c r="I520" s="139" t="str">
        <f>IF(OR(E520="",H520="",NOT(AND(ISNUMBER(F520),ISNUMBER(H520)))),"",H520*F520*(1+'0. Oppsett'!$C$11))</f>
        <v/>
      </c>
    </row>
    <row r="521" spans="1:9" x14ac:dyDescent="0.35">
      <c r="A521" s="134"/>
      <c r="B521" s="90"/>
      <c r="C521" s="136"/>
      <c r="D521" s="136"/>
      <c r="E521" s="18"/>
      <c r="F521" s="137" t="str">
        <f>IFERROR(IF(E521="A",'0. Oppsett'!$C$23,IF(E521="B",'0. Oppsett'!$C$24,IF(E521="C",'0. Oppsett'!$C$25,""))),"")</f>
        <v/>
      </c>
      <c r="G521" s="138"/>
      <c r="H521" s="139"/>
      <c r="I521" s="139" t="str">
        <f>IF(OR(E521="",H521="",NOT(AND(ISNUMBER(F521),ISNUMBER(H521)))),"",H521*F521*(1+'0. Oppsett'!$C$11))</f>
        <v/>
      </c>
    </row>
    <row r="522" spans="1:9" x14ac:dyDescent="0.35">
      <c r="A522" s="134"/>
      <c r="B522" s="90"/>
      <c r="C522" s="136"/>
      <c r="D522" s="136"/>
      <c r="E522" s="18"/>
      <c r="F522" s="137" t="str">
        <f>IFERROR(IF(E522="A",'0. Oppsett'!$C$23,IF(E522="B",'0. Oppsett'!$C$24,IF(E522="C",'0. Oppsett'!$C$25,""))),"")</f>
        <v/>
      </c>
      <c r="G522" s="138"/>
      <c r="H522" s="139"/>
      <c r="I522" s="139" t="str">
        <f>IF(OR(E522="",H522="",NOT(AND(ISNUMBER(F522),ISNUMBER(H522)))),"",H522*F522*(1+'0. Oppsett'!$C$11))</f>
        <v/>
      </c>
    </row>
    <row r="523" spans="1:9" x14ac:dyDescent="0.35">
      <c r="A523" s="134"/>
      <c r="B523" s="90"/>
      <c r="C523" s="136"/>
      <c r="D523" s="136"/>
      <c r="E523" s="18"/>
      <c r="F523" s="137" t="str">
        <f>IFERROR(IF(E523="A",'0. Oppsett'!$C$23,IF(E523="B",'0. Oppsett'!$C$24,IF(E523="C",'0. Oppsett'!$C$25,""))),"")</f>
        <v/>
      </c>
      <c r="G523" s="138"/>
      <c r="H523" s="139"/>
      <c r="I523" s="139" t="str">
        <f>IF(OR(E523="",H523="",NOT(AND(ISNUMBER(F523),ISNUMBER(H523)))),"",H523*F523*(1+'0. Oppsett'!$C$11))</f>
        <v/>
      </c>
    </row>
    <row r="524" spans="1:9" x14ac:dyDescent="0.35">
      <c r="A524" s="134"/>
      <c r="B524" s="90"/>
      <c r="C524" s="136"/>
      <c r="D524" s="136"/>
      <c r="E524" s="18"/>
      <c r="F524" s="137" t="str">
        <f>IFERROR(IF(E524="A",'0. Oppsett'!$C$23,IF(E524="B",'0. Oppsett'!$C$24,IF(E524="C",'0. Oppsett'!$C$25,""))),"")</f>
        <v/>
      </c>
      <c r="G524" s="138"/>
      <c r="H524" s="139"/>
      <c r="I524" s="139" t="str">
        <f>IF(OR(E524="",H524="",NOT(AND(ISNUMBER(F524),ISNUMBER(H524)))),"",H524*F524*(1+'0. Oppsett'!$C$11))</f>
        <v/>
      </c>
    </row>
    <row r="525" spans="1:9" x14ac:dyDescent="0.35">
      <c r="A525" s="134"/>
      <c r="B525" s="90"/>
      <c r="C525" s="136"/>
      <c r="D525" s="136"/>
      <c r="E525" s="18"/>
      <c r="F525" s="137" t="str">
        <f>IFERROR(IF(E525="A",'0. Oppsett'!$C$23,IF(E525="B",'0. Oppsett'!$C$24,IF(E525="C",'0. Oppsett'!$C$25,""))),"")</f>
        <v/>
      </c>
      <c r="G525" s="138"/>
      <c r="H525" s="139"/>
      <c r="I525" s="139" t="str">
        <f>IF(OR(E525="",H525="",NOT(AND(ISNUMBER(F525),ISNUMBER(H525)))),"",H525*F525*(1+'0. Oppsett'!$C$11))</f>
        <v/>
      </c>
    </row>
    <row r="526" spans="1:9" x14ac:dyDescent="0.35">
      <c r="A526" s="134"/>
      <c r="B526" s="90"/>
      <c r="C526" s="136"/>
      <c r="D526" s="136"/>
      <c r="E526" s="18"/>
      <c r="F526" s="137" t="str">
        <f>IFERROR(IF(E526="A",'0. Oppsett'!$C$23,IF(E526="B",'0. Oppsett'!$C$24,IF(E526="C",'0. Oppsett'!$C$25,""))),"")</f>
        <v/>
      </c>
      <c r="G526" s="138"/>
      <c r="H526" s="139"/>
      <c r="I526" s="139" t="str">
        <f>IF(OR(E526="",H526="",NOT(AND(ISNUMBER(F526),ISNUMBER(H526)))),"",H526*F526*(1+'0. Oppsett'!$C$11))</f>
        <v/>
      </c>
    </row>
    <row r="527" spans="1:9" x14ac:dyDescent="0.35">
      <c r="A527" s="134"/>
      <c r="B527" s="90"/>
      <c r="C527" s="136"/>
      <c r="D527" s="136"/>
      <c r="E527" s="18"/>
      <c r="F527" s="137" t="str">
        <f>IFERROR(IF(E527="A",'0. Oppsett'!$C$23,IF(E527="B",'0. Oppsett'!$C$24,IF(E527="C",'0. Oppsett'!$C$25,""))),"")</f>
        <v/>
      </c>
      <c r="G527" s="138"/>
      <c r="H527" s="139"/>
      <c r="I527" s="139" t="str">
        <f>IF(OR(E527="",H527="",NOT(AND(ISNUMBER(F527),ISNUMBER(H527)))),"",H527*F527*(1+'0. Oppsett'!$C$11))</f>
        <v/>
      </c>
    </row>
    <row r="528" spans="1:9" x14ac:dyDescent="0.35">
      <c r="A528" s="134"/>
      <c r="B528" s="90"/>
      <c r="C528" s="136"/>
      <c r="D528" s="136"/>
      <c r="E528" s="18"/>
      <c r="F528" s="137" t="str">
        <f>IFERROR(IF(E528="A",'0. Oppsett'!$C$23,IF(E528="B",'0. Oppsett'!$C$24,IF(E528="C",'0. Oppsett'!$C$25,""))),"")</f>
        <v/>
      </c>
      <c r="G528" s="138"/>
      <c r="H528" s="139"/>
      <c r="I528" s="139" t="str">
        <f>IF(OR(E528="",H528="",NOT(AND(ISNUMBER(F528),ISNUMBER(H528)))),"",H528*F528*(1+'0. Oppsett'!$C$11))</f>
        <v/>
      </c>
    </row>
    <row r="529" spans="1:9" x14ac:dyDescent="0.35">
      <c r="A529" s="134"/>
      <c r="B529" s="90"/>
      <c r="C529" s="136"/>
      <c r="D529" s="136"/>
      <c r="E529" s="18"/>
      <c r="F529" s="137" t="str">
        <f>IFERROR(IF(E529="A",'0. Oppsett'!$C$23,IF(E529="B",'0. Oppsett'!$C$24,IF(E529="C",'0. Oppsett'!$C$25,""))),"")</f>
        <v/>
      </c>
      <c r="G529" s="138"/>
      <c r="H529" s="139"/>
      <c r="I529" s="139" t="str">
        <f>IF(OR(E529="",H529="",NOT(AND(ISNUMBER(F529),ISNUMBER(H529)))),"",H529*F529*(1+'0. Oppsett'!$C$11))</f>
        <v/>
      </c>
    </row>
    <row r="530" spans="1:9" x14ac:dyDescent="0.35">
      <c r="A530" s="134"/>
      <c r="B530" s="90"/>
      <c r="C530" s="136"/>
      <c r="D530" s="136"/>
      <c r="E530" s="18"/>
      <c r="F530" s="137" t="str">
        <f>IFERROR(IF(E530="A",'0. Oppsett'!$C$23,IF(E530="B",'0. Oppsett'!$C$24,IF(E530="C",'0. Oppsett'!$C$25,""))),"")</f>
        <v/>
      </c>
      <c r="G530" s="138"/>
      <c r="H530" s="139"/>
      <c r="I530" s="139" t="str">
        <f>IF(OR(E530="",H530="",NOT(AND(ISNUMBER(F530),ISNUMBER(H530)))),"",H530*F530*(1+'0. Oppsett'!$C$11))</f>
        <v/>
      </c>
    </row>
    <row r="531" spans="1:9" x14ac:dyDescent="0.35">
      <c r="A531" s="134"/>
      <c r="B531" s="90"/>
      <c r="C531" s="136"/>
      <c r="D531" s="136"/>
      <c r="E531" s="18"/>
      <c r="F531" s="137" t="str">
        <f>IFERROR(IF(E531="A",'0. Oppsett'!$C$23,IF(E531="B",'0. Oppsett'!$C$24,IF(E531="C",'0. Oppsett'!$C$25,""))),"")</f>
        <v/>
      </c>
      <c r="G531" s="138"/>
      <c r="H531" s="139"/>
      <c r="I531" s="139" t="str">
        <f>IF(OR(E531="",H531="",NOT(AND(ISNUMBER(F531),ISNUMBER(H531)))),"",H531*F531*(1+'0. Oppsett'!$C$11))</f>
        <v/>
      </c>
    </row>
    <row r="532" spans="1:9" x14ac:dyDescent="0.35">
      <c r="A532" s="134"/>
      <c r="B532" s="90"/>
      <c r="C532" s="136"/>
      <c r="D532" s="136"/>
      <c r="E532" s="18"/>
      <c r="F532" s="137" t="str">
        <f>IFERROR(IF(E532="A",'0. Oppsett'!$C$23,IF(E532="B",'0. Oppsett'!$C$24,IF(E532="C",'0. Oppsett'!$C$25,""))),"")</f>
        <v/>
      </c>
      <c r="G532" s="138"/>
      <c r="H532" s="139"/>
      <c r="I532" s="139" t="str">
        <f>IF(OR(E532="",H532="",NOT(AND(ISNUMBER(F532),ISNUMBER(H532)))),"",H532*F532*(1+'0. Oppsett'!$C$11))</f>
        <v/>
      </c>
    </row>
    <row r="533" spans="1:9" x14ac:dyDescent="0.35">
      <c r="A533" s="134"/>
      <c r="B533" s="90"/>
      <c r="C533" s="136"/>
      <c r="D533" s="136"/>
      <c r="E533" s="18"/>
      <c r="F533" s="137" t="str">
        <f>IFERROR(IF(E533="A",'0. Oppsett'!$C$23,IF(E533="B",'0. Oppsett'!$C$24,IF(E533="C",'0. Oppsett'!$C$25,""))),"")</f>
        <v/>
      </c>
      <c r="G533" s="138"/>
      <c r="H533" s="139"/>
      <c r="I533" s="139" t="str">
        <f>IF(OR(E533="",H533="",NOT(AND(ISNUMBER(F533),ISNUMBER(H533)))),"",H533*F533*(1+'0. Oppsett'!$C$11))</f>
        <v/>
      </c>
    </row>
    <row r="534" spans="1:9" x14ac:dyDescent="0.35">
      <c r="A534" s="134"/>
      <c r="B534" s="90"/>
      <c r="C534" s="136"/>
      <c r="D534" s="136"/>
      <c r="E534" s="18"/>
      <c r="F534" s="137" t="str">
        <f>IFERROR(IF(E534="A",'0. Oppsett'!$C$23,IF(E534="B",'0. Oppsett'!$C$24,IF(E534="C",'0. Oppsett'!$C$25,""))),"")</f>
        <v/>
      </c>
      <c r="G534" s="138"/>
      <c r="H534" s="139"/>
      <c r="I534" s="139" t="str">
        <f>IF(OR(E534="",H534="",NOT(AND(ISNUMBER(F534),ISNUMBER(H534)))),"",H534*F534*(1+'0. Oppsett'!$C$11))</f>
        <v/>
      </c>
    </row>
    <row r="535" spans="1:9" x14ac:dyDescent="0.35">
      <c r="A535" s="134"/>
      <c r="B535" s="90"/>
      <c r="C535" s="136"/>
      <c r="D535" s="136"/>
      <c r="E535" s="18"/>
      <c r="F535" s="137" t="str">
        <f>IFERROR(IF(E535="A",'0. Oppsett'!$C$23,IF(E535="B",'0. Oppsett'!$C$24,IF(E535="C",'0. Oppsett'!$C$25,""))),"")</f>
        <v/>
      </c>
      <c r="G535" s="138"/>
      <c r="H535" s="139"/>
      <c r="I535" s="139" t="str">
        <f>IF(OR(E535="",H535="",NOT(AND(ISNUMBER(F535),ISNUMBER(H535)))),"",H535*F535*(1+'0. Oppsett'!$C$11))</f>
        <v/>
      </c>
    </row>
    <row r="536" spans="1:9" x14ac:dyDescent="0.35">
      <c r="A536" s="134"/>
      <c r="B536" s="90"/>
      <c r="C536" s="136"/>
      <c r="D536" s="136"/>
      <c r="E536" s="18"/>
      <c r="F536" s="137" t="str">
        <f>IFERROR(IF(E536="A",'0. Oppsett'!$C$23,IF(E536="B",'0. Oppsett'!$C$24,IF(E536="C",'0. Oppsett'!$C$25,""))),"")</f>
        <v/>
      </c>
      <c r="G536" s="138"/>
      <c r="H536" s="139"/>
      <c r="I536" s="139" t="str">
        <f>IF(OR(E536="",H536="",NOT(AND(ISNUMBER(F536),ISNUMBER(H536)))),"",H536*F536*(1+'0. Oppsett'!$C$11))</f>
        <v/>
      </c>
    </row>
    <row r="537" spans="1:9" x14ac:dyDescent="0.35">
      <c r="A537" s="134"/>
      <c r="B537" s="90"/>
      <c r="C537" s="136"/>
      <c r="D537" s="136"/>
      <c r="E537" s="18"/>
      <c r="F537" s="137" t="str">
        <f>IFERROR(IF(E537="A",'0. Oppsett'!$C$23,IF(E537="B",'0. Oppsett'!$C$24,IF(E537="C",'0. Oppsett'!$C$25,""))),"")</f>
        <v/>
      </c>
      <c r="G537" s="138"/>
      <c r="H537" s="139"/>
      <c r="I537" s="139" t="str">
        <f>IF(OR(E537="",H537="",NOT(AND(ISNUMBER(F537),ISNUMBER(H537)))),"",H537*F537*(1+'0. Oppsett'!$C$11))</f>
        <v/>
      </c>
    </row>
    <row r="538" spans="1:9" x14ac:dyDescent="0.35">
      <c r="A538" s="134"/>
      <c r="B538" s="90"/>
      <c r="C538" s="136"/>
      <c r="D538" s="136"/>
      <c r="E538" s="18"/>
      <c r="F538" s="137" t="str">
        <f>IFERROR(IF(E538="A",'0. Oppsett'!$C$23,IF(E538="B",'0. Oppsett'!$C$24,IF(E538="C",'0. Oppsett'!$C$25,""))),"")</f>
        <v/>
      </c>
      <c r="G538" s="138"/>
      <c r="H538" s="139"/>
      <c r="I538" s="139" t="str">
        <f>IF(OR(E538="",H538="",NOT(AND(ISNUMBER(F538),ISNUMBER(H538)))),"",H538*F538*(1+'0. Oppsett'!$C$11))</f>
        <v/>
      </c>
    </row>
    <row r="539" spans="1:9" x14ac:dyDescent="0.35">
      <c r="A539" s="134"/>
      <c r="B539" s="90"/>
      <c r="C539" s="136"/>
      <c r="D539" s="136"/>
      <c r="E539" s="18"/>
      <c r="F539" s="137" t="str">
        <f>IFERROR(IF(E539="A",'0. Oppsett'!$C$23,IF(E539="B",'0. Oppsett'!$C$24,IF(E539="C",'0. Oppsett'!$C$25,""))),"")</f>
        <v/>
      </c>
      <c r="G539" s="138"/>
      <c r="H539" s="139"/>
      <c r="I539" s="139" t="str">
        <f>IF(OR(E539="",H539="",NOT(AND(ISNUMBER(F539),ISNUMBER(H539)))),"",H539*F539*(1+'0. Oppsett'!$C$11))</f>
        <v/>
      </c>
    </row>
    <row r="540" spans="1:9" x14ac:dyDescent="0.35">
      <c r="A540" s="134"/>
      <c r="B540" s="90"/>
      <c r="C540" s="136"/>
      <c r="D540" s="136"/>
      <c r="E540" s="18"/>
      <c r="F540" s="137" t="str">
        <f>IFERROR(IF(E540="A",'0. Oppsett'!$C$23,IF(E540="B",'0. Oppsett'!$C$24,IF(E540="C",'0. Oppsett'!$C$25,""))),"")</f>
        <v/>
      </c>
      <c r="G540" s="138"/>
      <c r="H540" s="139"/>
      <c r="I540" s="139" t="str">
        <f>IF(OR(E540="",H540="",NOT(AND(ISNUMBER(F540),ISNUMBER(H540)))),"",H540*F540*(1+'0. Oppsett'!$C$11))</f>
        <v/>
      </c>
    </row>
    <row r="541" spans="1:9" x14ac:dyDescent="0.35">
      <c r="A541" s="134"/>
      <c r="B541" s="90"/>
      <c r="C541" s="136"/>
      <c r="D541" s="136"/>
      <c r="E541" s="18"/>
      <c r="F541" s="137" t="str">
        <f>IFERROR(IF(E541="A",'0. Oppsett'!$C$23,IF(E541="B",'0. Oppsett'!$C$24,IF(E541="C",'0. Oppsett'!$C$25,""))),"")</f>
        <v/>
      </c>
      <c r="G541" s="138"/>
      <c r="H541" s="139"/>
      <c r="I541" s="139" t="str">
        <f>IF(OR(E541="",H541="",NOT(AND(ISNUMBER(F541),ISNUMBER(H541)))),"",H541*F541*(1+'0. Oppsett'!$C$11))</f>
        <v/>
      </c>
    </row>
    <row r="542" spans="1:9" x14ac:dyDescent="0.35">
      <c r="A542" s="134"/>
      <c r="B542" s="90"/>
      <c r="C542" s="136"/>
      <c r="D542" s="136"/>
      <c r="E542" s="18"/>
      <c r="F542" s="137" t="str">
        <f>IFERROR(IF(E542="A",'0. Oppsett'!$C$23,IF(E542="B",'0. Oppsett'!$C$24,IF(E542="C",'0. Oppsett'!$C$25,""))),"")</f>
        <v/>
      </c>
      <c r="G542" s="138"/>
      <c r="H542" s="139"/>
      <c r="I542" s="139" t="str">
        <f>IF(OR(E542="",H542="",NOT(AND(ISNUMBER(F542),ISNUMBER(H542)))),"",H542*F542*(1+'0. Oppsett'!$C$11))</f>
        <v/>
      </c>
    </row>
    <row r="543" spans="1:9" x14ac:dyDescent="0.35">
      <c r="A543" s="134"/>
      <c r="B543" s="90"/>
      <c r="C543" s="136"/>
      <c r="D543" s="136"/>
      <c r="E543" s="18"/>
      <c r="F543" s="137" t="str">
        <f>IFERROR(IF(E543="A",'0. Oppsett'!$C$23,IF(E543="B",'0. Oppsett'!$C$24,IF(E543="C",'0. Oppsett'!$C$25,""))),"")</f>
        <v/>
      </c>
      <c r="G543" s="138"/>
      <c r="H543" s="139"/>
      <c r="I543" s="139" t="str">
        <f>IF(OR(E543="",H543="",NOT(AND(ISNUMBER(F543),ISNUMBER(H543)))),"",H543*F543*(1+'0. Oppsett'!$C$11))</f>
        <v/>
      </c>
    </row>
    <row r="544" spans="1:9" x14ac:dyDescent="0.35">
      <c r="A544" s="134"/>
      <c r="B544" s="90"/>
      <c r="C544" s="136"/>
      <c r="D544" s="136"/>
      <c r="E544" s="18"/>
      <c r="F544" s="137" t="str">
        <f>IFERROR(IF(E544="A",'0. Oppsett'!$C$23,IF(E544="B",'0. Oppsett'!$C$24,IF(E544="C",'0. Oppsett'!$C$25,""))),"")</f>
        <v/>
      </c>
      <c r="G544" s="138"/>
      <c r="H544" s="139"/>
      <c r="I544" s="139" t="str">
        <f>IF(OR(E544="",H544="",NOT(AND(ISNUMBER(F544),ISNUMBER(H544)))),"",H544*F544*(1+'0. Oppsett'!$C$11))</f>
        <v/>
      </c>
    </row>
    <row r="545" spans="1:9" x14ac:dyDescent="0.35">
      <c r="A545" s="134"/>
      <c r="B545" s="90"/>
      <c r="C545" s="136"/>
      <c r="D545" s="136"/>
      <c r="E545" s="18"/>
      <c r="F545" s="137" t="str">
        <f>IFERROR(IF(E545="A",'0. Oppsett'!$C$23,IF(E545="B",'0. Oppsett'!$C$24,IF(E545="C",'0. Oppsett'!$C$25,""))),"")</f>
        <v/>
      </c>
      <c r="G545" s="138"/>
      <c r="H545" s="139"/>
      <c r="I545" s="139" t="str">
        <f>IF(OR(E545="",H545="",NOT(AND(ISNUMBER(F545),ISNUMBER(H545)))),"",H545*F545*(1+'0. Oppsett'!$C$11))</f>
        <v/>
      </c>
    </row>
    <row r="546" spans="1:9" x14ac:dyDescent="0.35">
      <c r="A546" s="134"/>
      <c r="B546" s="90"/>
      <c r="C546" s="136"/>
      <c r="D546" s="136"/>
      <c r="E546" s="18"/>
      <c r="F546" s="137" t="str">
        <f>IFERROR(IF(E546="A",'0. Oppsett'!$C$23,IF(E546="B",'0. Oppsett'!$C$24,IF(E546="C",'0. Oppsett'!$C$25,""))),"")</f>
        <v/>
      </c>
      <c r="G546" s="138"/>
      <c r="H546" s="139"/>
      <c r="I546" s="139" t="str">
        <f>IF(OR(E546="",H546="",NOT(AND(ISNUMBER(F546),ISNUMBER(H546)))),"",H546*F546*(1+'0. Oppsett'!$C$11))</f>
        <v/>
      </c>
    </row>
    <row r="547" spans="1:9" x14ac:dyDescent="0.35">
      <c r="A547" s="134"/>
      <c r="B547" s="90"/>
      <c r="C547" s="136"/>
      <c r="D547" s="136"/>
      <c r="E547" s="18"/>
      <c r="F547" s="137" t="str">
        <f>IFERROR(IF(E547="A",'0. Oppsett'!$C$23,IF(E547="B",'0. Oppsett'!$C$24,IF(E547="C",'0. Oppsett'!$C$25,""))),"")</f>
        <v/>
      </c>
      <c r="G547" s="138"/>
      <c r="H547" s="139"/>
      <c r="I547" s="139" t="str">
        <f>IF(OR(E547="",H547="",NOT(AND(ISNUMBER(F547),ISNUMBER(H547)))),"",H547*F547*(1+'0. Oppsett'!$C$11))</f>
        <v/>
      </c>
    </row>
    <row r="548" spans="1:9" x14ac:dyDescent="0.35">
      <c r="A548" s="134"/>
      <c r="B548" s="90"/>
      <c r="C548" s="136"/>
      <c r="D548" s="136"/>
      <c r="E548" s="18"/>
      <c r="F548" s="137" t="str">
        <f>IFERROR(IF(E548="A",'0. Oppsett'!$C$23,IF(E548="B",'0. Oppsett'!$C$24,IF(E548="C",'0. Oppsett'!$C$25,""))),"")</f>
        <v/>
      </c>
      <c r="G548" s="138"/>
      <c r="H548" s="139"/>
      <c r="I548" s="139" t="str">
        <f>IF(OR(E548="",H548="",NOT(AND(ISNUMBER(F548),ISNUMBER(H548)))),"",H548*F548*(1+'0. Oppsett'!$C$11))</f>
        <v/>
      </c>
    </row>
    <row r="549" spans="1:9" x14ac:dyDescent="0.35">
      <c r="A549" s="134"/>
      <c r="B549" s="90"/>
      <c r="C549" s="136"/>
      <c r="D549" s="136"/>
      <c r="E549" s="18"/>
      <c r="F549" s="137" t="str">
        <f>IFERROR(IF(E549="A",'0. Oppsett'!$C$23,IF(E549="B",'0. Oppsett'!$C$24,IF(E549="C",'0. Oppsett'!$C$25,""))),"")</f>
        <v/>
      </c>
      <c r="G549" s="138"/>
      <c r="H549" s="139"/>
      <c r="I549" s="139" t="str">
        <f>IF(OR(E549="",H549="",NOT(AND(ISNUMBER(F549),ISNUMBER(H549)))),"",H549*F549*(1+'0. Oppsett'!$C$11))</f>
        <v/>
      </c>
    </row>
    <row r="550" spans="1:9" x14ac:dyDescent="0.35">
      <c r="A550" s="134"/>
      <c r="B550" s="90"/>
      <c r="C550" s="136"/>
      <c r="D550" s="136"/>
      <c r="E550" s="18"/>
      <c r="F550" s="137" t="str">
        <f>IFERROR(IF(E550="A",'0. Oppsett'!$C$23,IF(E550="B",'0. Oppsett'!$C$24,IF(E550="C",'0. Oppsett'!$C$25,""))),"")</f>
        <v/>
      </c>
      <c r="G550" s="138"/>
      <c r="H550" s="139"/>
      <c r="I550" s="139" t="str">
        <f>IF(OR(E550="",H550="",NOT(AND(ISNUMBER(F550),ISNUMBER(H550)))),"",H550*F550*(1+'0. Oppsett'!$C$11))</f>
        <v/>
      </c>
    </row>
    <row r="551" spans="1:9" x14ac:dyDescent="0.35">
      <c r="A551" s="134"/>
      <c r="B551" s="90"/>
      <c r="C551" s="136"/>
      <c r="D551" s="136"/>
      <c r="E551" s="18"/>
      <c r="F551" s="137" t="str">
        <f>IFERROR(IF(E551="A",'0. Oppsett'!$C$23,IF(E551="B",'0. Oppsett'!$C$24,IF(E551="C",'0. Oppsett'!$C$25,""))),"")</f>
        <v/>
      </c>
      <c r="G551" s="138"/>
      <c r="H551" s="139"/>
      <c r="I551" s="139" t="str">
        <f>IF(OR(E551="",H551="",NOT(AND(ISNUMBER(F551),ISNUMBER(H551)))),"",H551*F551*(1+'0. Oppsett'!$C$11))</f>
        <v/>
      </c>
    </row>
    <row r="552" spans="1:9" x14ac:dyDescent="0.35">
      <c r="A552" s="134"/>
      <c r="B552" s="90"/>
      <c r="C552" s="136"/>
      <c r="D552" s="136"/>
      <c r="E552" s="18"/>
      <c r="F552" s="137" t="str">
        <f>IFERROR(IF(E552="A",'0. Oppsett'!$C$23,IF(E552="B",'0. Oppsett'!$C$24,IF(E552="C",'0. Oppsett'!$C$25,""))),"")</f>
        <v/>
      </c>
      <c r="G552" s="138"/>
      <c r="H552" s="139"/>
      <c r="I552" s="139" t="str">
        <f>IF(OR(E552="",H552="",NOT(AND(ISNUMBER(F552),ISNUMBER(H552)))),"",H552*F552*(1+'0. Oppsett'!$C$11))</f>
        <v/>
      </c>
    </row>
    <row r="553" spans="1:9" x14ac:dyDescent="0.35">
      <c r="A553" s="134"/>
      <c r="B553" s="90"/>
      <c r="C553" s="136"/>
      <c r="D553" s="136"/>
      <c r="E553" s="18"/>
      <c r="F553" s="137" t="str">
        <f>IFERROR(IF(E553="A",'0. Oppsett'!$C$23,IF(E553="B",'0. Oppsett'!$C$24,IF(E553="C",'0. Oppsett'!$C$25,""))),"")</f>
        <v/>
      </c>
      <c r="G553" s="138"/>
      <c r="H553" s="139"/>
      <c r="I553" s="139" t="str">
        <f>IF(OR(E553="",H553="",NOT(AND(ISNUMBER(F553),ISNUMBER(H553)))),"",H553*F553*(1+'0. Oppsett'!$C$11))</f>
        <v/>
      </c>
    </row>
    <row r="554" spans="1:9" x14ac:dyDescent="0.35">
      <c r="A554" s="134"/>
      <c r="B554" s="90"/>
      <c r="C554" s="136"/>
      <c r="D554" s="136"/>
      <c r="E554" s="18"/>
      <c r="F554" s="137" t="str">
        <f>IFERROR(IF(E554="A",'0. Oppsett'!$C$23,IF(E554="B",'0. Oppsett'!$C$24,IF(E554="C",'0. Oppsett'!$C$25,""))),"")</f>
        <v/>
      </c>
      <c r="G554" s="138"/>
      <c r="H554" s="139"/>
      <c r="I554" s="139" t="str">
        <f>IF(OR(E554="",H554="",NOT(AND(ISNUMBER(F554),ISNUMBER(H554)))),"",H554*F554*(1+'0. Oppsett'!$C$11))</f>
        <v/>
      </c>
    </row>
    <row r="555" spans="1:9" x14ac:dyDescent="0.35">
      <c r="A555" s="134"/>
      <c r="B555" s="90"/>
      <c r="C555" s="136"/>
      <c r="D555" s="136"/>
      <c r="E555" s="18"/>
      <c r="F555" s="137" t="str">
        <f>IFERROR(IF(E555="A",'0. Oppsett'!$C$23,IF(E555="B",'0. Oppsett'!$C$24,IF(E555="C",'0. Oppsett'!$C$25,""))),"")</f>
        <v/>
      </c>
      <c r="G555" s="138"/>
      <c r="H555" s="139"/>
      <c r="I555" s="139" t="str">
        <f>IF(OR(E555="",H555="",NOT(AND(ISNUMBER(F555),ISNUMBER(H555)))),"",H555*F555*(1+'0. Oppsett'!$C$11))</f>
        <v/>
      </c>
    </row>
    <row r="556" spans="1:9" x14ac:dyDescent="0.35">
      <c r="A556" s="134"/>
      <c r="B556" s="90"/>
      <c r="C556" s="136"/>
      <c r="D556" s="136"/>
      <c r="E556" s="18"/>
      <c r="F556" s="137" t="str">
        <f>IFERROR(IF(E556="A",'0. Oppsett'!$C$23,IF(E556="B",'0. Oppsett'!$C$24,IF(E556="C",'0. Oppsett'!$C$25,""))),"")</f>
        <v/>
      </c>
      <c r="G556" s="138"/>
      <c r="H556" s="139"/>
      <c r="I556" s="139" t="str">
        <f>IF(OR(E556="",H556="",NOT(AND(ISNUMBER(F556),ISNUMBER(H556)))),"",H556*F556*(1+'0. Oppsett'!$C$11))</f>
        <v/>
      </c>
    </row>
    <row r="557" spans="1:9" x14ac:dyDescent="0.35">
      <c r="A557" s="134"/>
      <c r="B557" s="90"/>
      <c r="C557" s="136"/>
      <c r="D557" s="136"/>
      <c r="E557" s="18"/>
      <c r="F557" s="137" t="str">
        <f>IFERROR(IF(E557="A",'0. Oppsett'!$C$23,IF(E557="B",'0. Oppsett'!$C$24,IF(E557="C",'0. Oppsett'!$C$25,""))),"")</f>
        <v/>
      </c>
      <c r="G557" s="138"/>
      <c r="H557" s="139"/>
      <c r="I557" s="139" t="str">
        <f>IF(OR(E557="",H557="",NOT(AND(ISNUMBER(F557),ISNUMBER(H557)))),"",H557*F557*(1+'0. Oppsett'!$C$11))</f>
        <v/>
      </c>
    </row>
    <row r="558" spans="1:9" x14ac:dyDescent="0.35">
      <c r="A558" s="134"/>
      <c r="B558" s="90"/>
      <c r="C558" s="136"/>
      <c r="D558" s="136"/>
      <c r="E558" s="18"/>
      <c r="F558" s="137" t="str">
        <f>IFERROR(IF(E558="A",'0. Oppsett'!$C$23,IF(E558="B",'0. Oppsett'!$C$24,IF(E558="C",'0. Oppsett'!$C$25,""))),"")</f>
        <v/>
      </c>
      <c r="G558" s="138"/>
      <c r="H558" s="139"/>
      <c r="I558" s="139" t="str">
        <f>IF(OR(E558="",H558="",NOT(AND(ISNUMBER(F558),ISNUMBER(H558)))),"",H558*F558*(1+'0. Oppsett'!$C$11))</f>
        <v/>
      </c>
    </row>
    <row r="559" spans="1:9" x14ac:dyDescent="0.35">
      <c r="A559" s="134"/>
      <c r="B559" s="90"/>
      <c r="C559" s="136"/>
      <c r="D559" s="136"/>
      <c r="E559" s="18"/>
      <c r="F559" s="137" t="str">
        <f>IFERROR(IF(E559="A",'0. Oppsett'!$C$23,IF(E559="B",'0. Oppsett'!$C$24,IF(E559="C",'0. Oppsett'!$C$25,""))),"")</f>
        <v/>
      </c>
      <c r="G559" s="138"/>
      <c r="H559" s="139"/>
      <c r="I559" s="139" t="str">
        <f>IF(OR(E559="",H559="",NOT(AND(ISNUMBER(F559),ISNUMBER(H559)))),"",H559*F559*(1+'0. Oppsett'!$C$11))</f>
        <v/>
      </c>
    </row>
    <row r="560" spans="1:9" x14ac:dyDescent="0.35">
      <c r="A560" s="134"/>
      <c r="B560" s="90"/>
      <c r="C560" s="136"/>
      <c r="D560" s="136"/>
      <c r="E560" s="18"/>
      <c r="F560" s="137" t="str">
        <f>IFERROR(IF(E560="A",'0. Oppsett'!$C$23,IF(E560="B",'0. Oppsett'!$C$24,IF(E560="C",'0. Oppsett'!$C$25,""))),"")</f>
        <v/>
      </c>
      <c r="G560" s="138"/>
      <c r="H560" s="139"/>
      <c r="I560" s="139" t="str">
        <f>IF(OR(E560="",H560="",NOT(AND(ISNUMBER(F560),ISNUMBER(H560)))),"",H560*F560*(1+'0. Oppsett'!$C$11))</f>
        <v/>
      </c>
    </row>
    <row r="561" spans="1:9" x14ac:dyDescent="0.35">
      <c r="A561" s="134"/>
      <c r="B561" s="90"/>
      <c r="C561" s="136"/>
      <c r="D561" s="136"/>
      <c r="E561" s="18"/>
      <c r="F561" s="137" t="str">
        <f>IFERROR(IF(E561="A",'0. Oppsett'!$C$23,IF(E561="B",'0. Oppsett'!$C$24,IF(E561="C",'0. Oppsett'!$C$25,""))),"")</f>
        <v/>
      </c>
      <c r="G561" s="138"/>
      <c r="H561" s="139"/>
      <c r="I561" s="139" t="str">
        <f>IF(OR(E561="",H561="",NOT(AND(ISNUMBER(F561),ISNUMBER(H561)))),"",H561*F561*(1+'0. Oppsett'!$C$11))</f>
        <v/>
      </c>
    </row>
    <row r="562" spans="1:9" x14ac:dyDescent="0.35">
      <c r="A562" s="134"/>
      <c r="B562" s="90"/>
      <c r="C562" s="136"/>
      <c r="D562" s="136"/>
      <c r="E562" s="18"/>
      <c r="F562" s="137" t="str">
        <f>IFERROR(IF(E562="A",'0. Oppsett'!$C$23,IF(E562="B",'0. Oppsett'!$C$24,IF(E562="C",'0. Oppsett'!$C$25,""))),"")</f>
        <v/>
      </c>
      <c r="G562" s="138"/>
      <c r="H562" s="139"/>
      <c r="I562" s="139" t="str">
        <f>IF(OR(E562="",H562="",NOT(AND(ISNUMBER(F562),ISNUMBER(H562)))),"",H562*F562*(1+'0. Oppsett'!$C$11))</f>
        <v/>
      </c>
    </row>
    <row r="563" spans="1:9" x14ac:dyDescent="0.35">
      <c r="A563" s="134"/>
      <c r="B563" s="90"/>
      <c r="C563" s="136"/>
      <c r="D563" s="136"/>
      <c r="E563" s="18"/>
      <c r="F563" s="137" t="str">
        <f>IFERROR(IF(E563="A",'0. Oppsett'!$C$23,IF(E563="B",'0. Oppsett'!$C$24,IF(E563="C",'0. Oppsett'!$C$25,""))),"")</f>
        <v/>
      </c>
      <c r="G563" s="138"/>
      <c r="H563" s="139"/>
      <c r="I563" s="139" t="str">
        <f>IF(OR(E563="",H563="",NOT(AND(ISNUMBER(F563),ISNUMBER(H563)))),"",H563*F563*(1+'0. Oppsett'!$C$11))</f>
        <v/>
      </c>
    </row>
    <row r="564" spans="1:9" x14ac:dyDescent="0.35">
      <c r="A564" s="134"/>
      <c r="B564" s="90"/>
      <c r="C564" s="136"/>
      <c r="D564" s="136"/>
      <c r="E564" s="18"/>
      <c r="F564" s="137" t="str">
        <f>IFERROR(IF(E564="A",'0. Oppsett'!$C$23,IF(E564="B",'0. Oppsett'!$C$24,IF(E564="C",'0. Oppsett'!$C$25,""))),"")</f>
        <v/>
      </c>
      <c r="G564" s="138"/>
      <c r="H564" s="139"/>
      <c r="I564" s="139" t="str">
        <f>IF(OR(E564="",H564="",NOT(AND(ISNUMBER(F564),ISNUMBER(H564)))),"",H564*F564*(1+'0. Oppsett'!$C$11))</f>
        <v/>
      </c>
    </row>
    <row r="565" spans="1:9" x14ac:dyDescent="0.35">
      <c r="A565" s="134"/>
      <c r="B565" s="90"/>
      <c r="C565" s="136"/>
      <c r="D565" s="136"/>
      <c r="E565" s="18"/>
      <c r="F565" s="137" t="str">
        <f>IFERROR(IF(E565="A",'0. Oppsett'!$C$23,IF(E565="B",'0. Oppsett'!$C$24,IF(E565="C",'0. Oppsett'!$C$25,""))),"")</f>
        <v/>
      </c>
      <c r="G565" s="138"/>
      <c r="H565" s="139"/>
      <c r="I565" s="139" t="str">
        <f>IF(OR(E565="",H565="",NOT(AND(ISNUMBER(F565),ISNUMBER(H565)))),"",H565*F565*(1+'0. Oppsett'!$C$11))</f>
        <v/>
      </c>
    </row>
    <row r="566" spans="1:9" x14ac:dyDescent="0.35">
      <c r="A566" s="134"/>
      <c r="B566" s="90"/>
      <c r="C566" s="136"/>
      <c r="D566" s="136"/>
      <c r="E566" s="18"/>
      <c r="F566" s="137" t="str">
        <f>IFERROR(IF(E566="A",'0. Oppsett'!$C$23,IF(E566="B",'0. Oppsett'!$C$24,IF(E566="C",'0. Oppsett'!$C$25,""))),"")</f>
        <v/>
      </c>
      <c r="G566" s="138"/>
      <c r="H566" s="139"/>
      <c r="I566" s="139" t="str">
        <f>IF(OR(E566="",H566="",NOT(AND(ISNUMBER(F566),ISNUMBER(H566)))),"",H566*F566*(1+'0. Oppsett'!$C$11))</f>
        <v/>
      </c>
    </row>
    <row r="567" spans="1:9" x14ac:dyDescent="0.35">
      <c r="A567" s="134"/>
      <c r="B567" s="90"/>
      <c r="C567" s="136"/>
      <c r="D567" s="136"/>
      <c r="E567" s="18"/>
      <c r="F567" s="137" t="str">
        <f>IFERROR(IF(E567="A",'0. Oppsett'!$C$23,IF(E567="B",'0. Oppsett'!$C$24,IF(E567="C",'0. Oppsett'!$C$25,""))),"")</f>
        <v/>
      </c>
      <c r="G567" s="138"/>
      <c r="H567" s="139"/>
      <c r="I567" s="139" t="str">
        <f>IF(OR(E567="",H567="",NOT(AND(ISNUMBER(F567),ISNUMBER(H567)))),"",H567*F567*(1+'0. Oppsett'!$C$11))</f>
        <v/>
      </c>
    </row>
    <row r="568" spans="1:9" x14ac:dyDescent="0.35">
      <c r="A568" s="134"/>
      <c r="B568" s="90"/>
      <c r="C568" s="136"/>
      <c r="D568" s="136"/>
      <c r="E568" s="18"/>
      <c r="F568" s="137" t="str">
        <f>IFERROR(IF(E568="A",'0. Oppsett'!$C$23,IF(E568="B",'0. Oppsett'!$C$24,IF(E568="C",'0. Oppsett'!$C$25,""))),"")</f>
        <v/>
      </c>
      <c r="G568" s="138"/>
      <c r="H568" s="139"/>
      <c r="I568" s="139" t="str">
        <f>IF(OR(E568="",H568="",NOT(AND(ISNUMBER(F568),ISNUMBER(H568)))),"",H568*F568*(1+'0. Oppsett'!$C$11))</f>
        <v/>
      </c>
    </row>
    <row r="569" spans="1:9" x14ac:dyDescent="0.35">
      <c r="A569" s="134"/>
      <c r="B569" s="90"/>
      <c r="C569" s="136"/>
      <c r="D569" s="136"/>
      <c r="E569" s="18"/>
      <c r="F569" s="137" t="str">
        <f>IFERROR(IF(E569="A",'0. Oppsett'!$C$23,IF(E569="B",'0. Oppsett'!$C$24,IF(E569="C",'0. Oppsett'!$C$25,""))),"")</f>
        <v/>
      </c>
      <c r="G569" s="138"/>
      <c r="H569" s="139"/>
      <c r="I569" s="139" t="str">
        <f>IF(OR(E569="",H569="",NOT(AND(ISNUMBER(F569),ISNUMBER(H569)))),"",H569*F569*(1+'0. Oppsett'!$C$11))</f>
        <v/>
      </c>
    </row>
    <row r="570" spans="1:9" x14ac:dyDescent="0.35">
      <c r="A570" s="134"/>
      <c r="B570" s="90"/>
      <c r="C570" s="136"/>
      <c r="D570" s="136"/>
      <c r="E570" s="18"/>
      <c r="F570" s="137" t="str">
        <f>IFERROR(IF(E570="A",'0. Oppsett'!$C$23,IF(E570="B",'0. Oppsett'!$C$24,IF(E570="C",'0. Oppsett'!$C$25,""))),"")</f>
        <v/>
      </c>
      <c r="G570" s="138"/>
      <c r="H570" s="139"/>
      <c r="I570" s="139" t="str">
        <f>IF(OR(E570="",H570="",NOT(AND(ISNUMBER(F570),ISNUMBER(H570)))),"",H570*F570*(1+'0. Oppsett'!$C$11))</f>
        <v/>
      </c>
    </row>
    <row r="571" spans="1:9" x14ac:dyDescent="0.35">
      <c r="A571" s="134"/>
      <c r="B571" s="90"/>
      <c r="C571" s="136"/>
      <c r="D571" s="136"/>
      <c r="E571" s="18"/>
      <c r="F571" s="137" t="str">
        <f>IFERROR(IF(E571="A",'0. Oppsett'!$C$23,IF(E571="B",'0. Oppsett'!$C$24,IF(E571="C",'0. Oppsett'!$C$25,""))),"")</f>
        <v/>
      </c>
      <c r="G571" s="138"/>
      <c r="H571" s="139"/>
      <c r="I571" s="139" t="str">
        <f>IF(OR(E571="",H571="",NOT(AND(ISNUMBER(F571),ISNUMBER(H571)))),"",H571*F571*(1+'0. Oppsett'!$C$11))</f>
        <v/>
      </c>
    </row>
    <row r="572" spans="1:9" x14ac:dyDescent="0.35">
      <c r="A572" s="134"/>
      <c r="B572" s="90"/>
      <c r="C572" s="136"/>
      <c r="D572" s="136"/>
      <c r="E572" s="18"/>
      <c r="F572" s="137" t="str">
        <f>IFERROR(IF(E572="A",'0. Oppsett'!$C$23,IF(E572="B",'0. Oppsett'!$C$24,IF(E572="C",'0. Oppsett'!$C$25,""))),"")</f>
        <v/>
      </c>
      <c r="G572" s="138"/>
      <c r="H572" s="139"/>
      <c r="I572" s="139" t="str">
        <f>IF(OR(E572="",H572="",NOT(AND(ISNUMBER(F572),ISNUMBER(H572)))),"",H572*F572*(1+'0. Oppsett'!$C$11))</f>
        <v/>
      </c>
    </row>
    <row r="573" spans="1:9" x14ac:dyDescent="0.35">
      <c r="A573" s="134"/>
      <c r="B573" s="90"/>
      <c r="C573" s="136"/>
      <c r="D573" s="136"/>
      <c r="E573" s="18"/>
      <c r="F573" s="137" t="str">
        <f>IFERROR(IF(E573="A",'0. Oppsett'!$C$23,IF(E573="B",'0. Oppsett'!$C$24,IF(E573="C",'0. Oppsett'!$C$25,""))),"")</f>
        <v/>
      </c>
      <c r="G573" s="138"/>
      <c r="H573" s="139"/>
      <c r="I573" s="139" t="str">
        <f>IF(OR(E573="",H573="",NOT(AND(ISNUMBER(F573),ISNUMBER(H573)))),"",H573*F573*(1+'0. Oppsett'!$C$11))</f>
        <v/>
      </c>
    </row>
    <row r="574" spans="1:9" x14ac:dyDescent="0.35">
      <c r="A574" s="134"/>
      <c r="B574" s="90"/>
      <c r="C574" s="136"/>
      <c r="D574" s="136"/>
      <c r="E574" s="18"/>
      <c r="F574" s="137" t="str">
        <f>IFERROR(IF(E574="A",'0. Oppsett'!$C$23,IF(E574="B",'0. Oppsett'!$C$24,IF(E574="C",'0. Oppsett'!$C$25,""))),"")</f>
        <v/>
      </c>
      <c r="G574" s="138"/>
      <c r="H574" s="139"/>
      <c r="I574" s="139" t="str">
        <f>IF(OR(E574="",H574="",NOT(AND(ISNUMBER(F574),ISNUMBER(H574)))),"",H574*F574*(1+'0. Oppsett'!$C$11))</f>
        <v/>
      </c>
    </row>
    <row r="575" spans="1:9" x14ac:dyDescent="0.35">
      <c r="A575" s="134"/>
      <c r="B575" s="90"/>
      <c r="C575" s="136"/>
      <c r="D575" s="136"/>
      <c r="E575" s="18"/>
      <c r="F575" s="137" t="str">
        <f>IFERROR(IF(E575="A",'0. Oppsett'!$C$23,IF(E575="B",'0. Oppsett'!$C$24,IF(E575="C",'0. Oppsett'!$C$25,""))),"")</f>
        <v/>
      </c>
      <c r="G575" s="138"/>
      <c r="H575" s="139"/>
      <c r="I575" s="139" t="str">
        <f>IF(OR(E575="",H575="",NOT(AND(ISNUMBER(F575),ISNUMBER(H575)))),"",H575*F575*(1+'0. Oppsett'!$C$11))</f>
        <v/>
      </c>
    </row>
    <row r="576" spans="1:9" x14ac:dyDescent="0.35">
      <c r="A576" s="134"/>
      <c r="B576" s="90"/>
      <c r="C576" s="136"/>
      <c r="D576" s="136"/>
      <c r="E576" s="18"/>
      <c r="F576" s="137" t="str">
        <f>IFERROR(IF(E576="A",'0. Oppsett'!$C$23,IF(E576="B",'0. Oppsett'!$C$24,IF(E576="C",'0. Oppsett'!$C$25,""))),"")</f>
        <v/>
      </c>
      <c r="G576" s="138"/>
      <c r="H576" s="139"/>
      <c r="I576" s="139" t="str">
        <f>IF(OR(E576="",H576="",NOT(AND(ISNUMBER(F576),ISNUMBER(H576)))),"",H576*F576*(1+'0. Oppsett'!$C$11))</f>
        <v/>
      </c>
    </row>
    <row r="577" spans="1:9" x14ac:dyDescent="0.35">
      <c r="A577" s="134"/>
      <c r="B577" s="90"/>
      <c r="C577" s="136"/>
      <c r="D577" s="136"/>
      <c r="E577" s="18"/>
      <c r="F577" s="137" t="str">
        <f>IFERROR(IF(E577="A",'0. Oppsett'!$C$23,IF(E577="B",'0. Oppsett'!$C$24,IF(E577="C",'0. Oppsett'!$C$25,""))),"")</f>
        <v/>
      </c>
      <c r="G577" s="138"/>
      <c r="H577" s="139"/>
      <c r="I577" s="139" t="str">
        <f>IF(OR(E577="",H577="",NOT(AND(ISNUMBER(F577),ISNUMBER(H577)))),"",H577*F577*(1+'0. Oppsett'!$C$11))</f>
        <v/>
      </c>
    </row>
    <row r="578" spans="1:9" x14ac:dyDescent="0.35">
      <c r="A578" s="134"/>
      <c r="B578" s="90"/>
      <c r="C578" s="136"/>
      <c r="D578" s="136"/>
      <c r="E578" s="18"/>
      <c r="F578" s="137" t="str">
        <f>IFERROR(IF(E578="A",'0. Oppsett'!$C$23,IF(E578="B",'0. Oppsett'!$C$24,IF(E578="C",'0. Oppsett'!$C$25,""))),"")</f>
        <v/>
      </c>
      <c r="G578" s="138"/>
      <c r="H578" s="139"/>
      <c r="I578" s="139" t="str">
        <f>IF(OR(E578="",H578="",NOT(AND(ISNUMBER(F578),ISNUMBER(H578)))),"",H578*F578*(1+'0. Oppsett'!$C$11))</f>
        <v/>
      </c>
    </row>
    <row r="579" spans="1:9" x14ac:dyDescent="0.35">
      <c r="A579" s="134"/>
      <c r="B579" s="90"/>
      <c r="C579" s="136"/>
      <c r="D579" s="136"/>
      <c r="E579" s="18"/>
      <c r="F579" s="137" t="str">
        <f>IFERROR(IF(E579="A",'0. Oppsett'!$C$23,IF(E579="B",'0. Oppsett'!$C$24,IF(E579="C",'0. Oppsett'!$C$25,""))),"")</f>
        <v/>
      </c>
      <c r="G579" s="138"/>
      <c r="H579" s="139"/>
      <c r="I579" s="139" t="str">
        <f>IF(OR(E579="",H579="",NOT(AND(ISNUMBER(F579),ISNUMBER(H579)))),"",H579*F579*(1+'0. Oppsett'!$C$11))</f>
        <v/>
      </c>
    </row>
    <row r="580" spans="1:9" x14ac:dyDescent="0.35">
      <c r="A580" s="134"/>
      <c r="B580" s="90"/>
      <c r="C580" s="136"/>
      <c r="D580" s="136"/>
      <c r="E580" s="18"/>
      <c r="F580" s="137" t="str">
        <f>IFERROR(IF(E580="A",'0. Oppsett'!$C$23,IF(E580="B",'0. Oppsett'!$C$24,IF(E580="C",'0. Oppsett'!$C$25,""))),"")</f>
        <v/>
      </c>
      <c r="G580" s="138"/>
      <c r="H580" s="139"/>
      <c r="I580" s="139" t="str">
        <f>IF(OR(E580="",H580="",NOT(AND(ISNUMBER(F580),ISNUMBER(H580)))),"",H580*F580*(1+'0. Oppsett'!$C$11))</f>
        <v/>
      </c>
    </row>
    <row r="581" spans="1:9" x14ac:dyDescent="0.35">
      <c r="A581" s="134"/>
      <c r="B581" s="90"/>
      <c r="C581" s="136"/>
      <c r="D581" s="136"/>
      <c r="E581" s="18"/>
      <c r="F581" s="137" t="str">
        <f>IFERROR(IF(E581="A",'0. Oppsett'!$C$23,IF(E581="B",'0. Oppsett'!$C$24,IF(E581="C",'0. Oppsett'!$C$25,""))),"")</f>
        <v/>
      </c>
      <c r="G581" s="138"/>
      <c r="H581" s="139"/>
      <c r="I581" s="139" t="str">
        <f>IF(OR(E581="",H581="",NOT(AND(ISNUMBER(F581),ISNUMBER(H581)))),"",H581*F581*(1+'0. Oppsett'!$C$11))</f>
        <v/>
      </c>
    </row>
    <row r="582" spans="1:9" x14ac:dyDescent="0.35">
      <c r="A582" s="134"/>
      <c r="B582" s="90"/>
      <c r="C582" s="136"/>
      <c r="D582" s="136"/>
      <c r="E582" s="18"/>
      <c r="F582" s="137" t="str">
        <f>IFERROR(IF(E582="A",'0. Oppsett'!$C$23,IF(E582="B",'0. Oppsett'!$C$24,IF(E582="C",'0. Oppsett'!$C$25,""))),"")</f>
        <v/>
      </c>
      <c r="G582" s="138"/>
      <c r="H582" s="139"/>
      <c r="I582" s="139" t="str">
        <f>IF(OR(E582="",H582="",NOT(AND(ISNUMBER(F582),ISNUMBER(H582)))),"",H582*F582*(1+'0. Oppsett'!$C$11))</f>
        <v/>
      </c>
    </row>
    <row r="583" spans="1:9" x14ac:dyDescent="0.35">
      <c r="A583" s="134"/>
      <c r="B583" s="90"/>
      <c r="C583" s="136"/>
      <c r="D583" s="136"/>
      <c r="E583" s="18"/>
      <c r="F583" s="137" t="str">
        <f>IFERROR(IF(E583="A",'0. Oppsett'!$C$23,IF(E583="B",'0. Oppsett'!$C$24,IF(E583="C",'0. Oppsett'!$C$25,""))),"")</f>
        <v/>
      </c>
      <c r="G583" s="138"/>
      <c r="H583" s="139"/>
      <c r="I583" s="139" t="str">
        <f>IF(OR(E583="",H583="",NOT(AND(ISNUMBER(F583),ISNUMBER(H583)))),"",H583*F583*(1+'0. Oppsett'!$C$11))</f>
        <v/>
      </c>
    </row>
    <row r="584" spans="1:9" x14ac:dyDescent="0.35">
      <c r="A584" s="134"/>
      <c r="B584" s="90"/>
      <c r="C584" s="136"/>
      <c r="D584" s="136"/>
      <c r="E584" s="18"/>
      <c r="F584" s="137" t="str">
        <f>IFERROR(IF(E584="A",'0. Oppsett'!$C$23,IF(E584="B",'0. Oppsett'!$C$24,IF(E584="C",'0. Oppsett'!$C$25,""))),"")</f>
        <v/>
      </c>
      <c r="G584" s="138"/>
      <c r="H584" s="139"/>
      <c r="I584" s="139" t="str">
        <f>IF(OR(E584="",H584="",NOT(AND(ISNUMBER(F584),ISNUMBER(H584)))),"",H584*F584*(1+'0. Oppsett'!$C$11))</f>
        <v/>
      </c>
    </row>
    <row r="585" spans="1:9" x14ac:dyDescent="0.35">
      <c r="A585" s="134"/>
      <c r="B585" s="90"/>
      <c r="C585" s="136"/>
      <c r="D585" s="136"/>
      <c r="E585" s="18"/>
      <c r="F585" s="137" t="str">
        <f>IFERROR(IF(E585="A",'0. Oppsett'!$C$23,IF(E585="B",'0. Oppsett'!$C$24,IF(E585="C",'0. Oppsett'!$C$25,""))),"")</f>
        <v/>
      </c>
      <c r="G585" s="138"/>
      <c r="H585" s="139"/>
      <c r="I585" s="139" t="str">
        <f>IF(OR(E585="",H585="",NOT(AND(ISNUMBER(F585),ISNUMBER(H585)))),"",H585*F585*(1+'0. Oppsett'!$C$11))</f>
        <v/>
      </c>
    </row>
    <row r="586" spans="1:9" x14ac:dyDescent="0.35">
      <c r="A586" s="134"/>
      <c r="B586" s="90"/>
      <c r="C586" s="136"/>
      <c r="D586" s="136"/>
      <c r="E586" s="18"/>
      <c r="F586" s="137" t="str">
        <f>IFERROR(IF(E586="A",'0. Oppsett'!$C$23,IF(E586="B",'0. Oppsett'!$C$24,IF(E586="C",'0. Oppsett'!$C$25,""))),"")</f>
        <v/>
      </c>
      <c r="G586" s="138"/>
      <c r="H586" s="139"/>
      <c r="I586" s="139" t="str">
        <f>IF(OR(E586="",H586="",NOT(AND(ISNUMBER(F586),ISNUMBER(H586)))),"",H586*F586*(1+'0. Oppsett'!$C$11))</f>
        <v/>
      </c>
    </row>
    <row r="587" spans="1:9" x14ac:dyDescent="0.35">
      <c r="A587" s="134"/>
      <c r="B587" s="90"/>
      <c r="C587" s="136"/>
      <c r="D587" s="136"/>
      <c r="E587" s="18"/>
      <c r="F587" s="137" t="str">
        <f>IFERROR(IF(E587="A",'0. Oppsett'!$C$23,IF(E587="B",'0. Oppsett'!$C$24,IF(E587="C",'0. Oppsett'!$C$25,""))),"")</f>
        <v/>
      </c>
      <c r="G587" s="138"/>
      <c r="H587" s="139"/>
      <c r="I587" s="139" t="str">
        <f>IF(OR(E587="",H587="",NOT(AND(ISNUMBER(F587),ISNUMBER(H587)))),"",H587*F587*(1+'0. Oppsett'!$C$11))</f>
        <v/>
      </c>
    </row>
    <row r="588" spans="1:9" x14ac:dyDescent="0.35">
      <c r="A588" s="134"/>
      <c r="B588" s="90"/>
      <c r="C588" s="136"/>
      <c r="D588" s="136"/>
      <c r="E588" s="18"/>
      <c r="F588" s="137" t="str">
        <f>IFERROR(IF(E588="A",'0. Oppsett'!$C$23,IF(E588="B",'0. Oppsett'!$C$24,IF(E588="C",'0. Oppsett'!$C$25,""))),"")</f>
        <v/>
      </c>
      <c r="G588" s="138"/>
      <c r="H588" s="139"/>
      <c r="I588" s="139" t="str">
        <f>IF(OR(E588="",H588="",NOT(AND(ISNUMBER(F588),ISNUMBER(H588)))),"",H588*F588*(1+'0. Oppsett'!$C$11))</f>
        <v/>
      </c>
    </row>
    <row r="589" spans="1:9" x14ac:dyDescent="0.35">
      <c r="A589" s="134"/>
      <c r="B589" s="90"/>
      <c r="C589" s="136"/>
      <c r="D589" s="136"/>
      <c r="E589" s="18"/>
      <c r="F589" s="137" t="str">
        <f>IFERROR(IF(E589="A",'0. Oppsett'!$C$23,IF(E589="B",'0. Oppsett'!$C$24,IF(E589="C",'0. Oppsett'!$C$25,""))),"")</f>
        <v/>
      </c>
      <c r="G589" s="138"/>
      <c r="H589" s="139"/>
      <c r="I589" s="139" t="str">
        <f>IF(OR(E589="",H589="",NOT(AND(ISNUMBER(F589),ISNUMBER(H589)))),"",H589*F589*(1+'0. Oppsett'!$C$11))</f>
        <v/>
      </c>
    </row>
    <row r="590" spans="1:9" ht="15" thickBot="1" x14ac:dyDescent="0.4">
      <c r="A590" s="195"/>
      <c r="B590" s="22">
        <f t="shared" ref="B590:F590" si="0">SUM(B5:B589)</f>
        <v>0</v>
      </c>
      <c r="C590" s="22">
        <f t="shared" si="0"/>
        <v>0</v>
      </c>
      <c r="D590" s="22"/>
      <c r="E590" s="22">
        <f t="shared" si="0"/>
        <v>0</v>
      </c>
      <c r="F590" s="22">
        <f t="shared" si="0"/>
        <v>0</v>
      </c>
      <c r="G590" s="22"/>
      <c r="H590" s="22">
        <f t="shared" ref="H590" si="1">SUM(H5:H589)</f>
        <v>3648711.9341676831</v>
      </c>
      <c r="I590" s="22" t="e">
        <f>SUM(I5:I589)/G590</f>
        <v>#DIV/0!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Z590"/>
  <sheetViews>
    <sheetView topLeftCell="F1" zoomScaleNormal="100" workbookViewId="0">
      <selection activeCell="AB20" sqref="AB20"/>
    </sheetView>
  </sheetViews>
  <sheetFormatPr baseColWidth="10" defaultColWidth="11.453125" defaultRowHeight="14.5" x14ac:dyDescent="0.35"/>
  <cols>
    <col min="2" max="2" width="32.81640625" customWidth="1"/>
    <col min="4" max="4" width="19.26953125" bestFit="1" customWidth="1"/>
    <col min="12" max="12" width="12.54296875" customWidth="1"/>
    <col min="14" max="14" width="11.7265625" bestFit="1" customWidth="1"/>
    <col min="15" max="18" width="11.453125" hidden="1" customWidth="1"/>
    <col min="19" max="19" width="12.7265625" customWidth="1"/>
    <col min="20" max="20" width="11.453125" hidden="1" customWidth="1"/>
    <col min="22" max="22" width="29.453125" customWidth="1"/>
    <col min="23" max="23" width="13.7265625" customWidth="1"/>
    <col min="24" max="24" width="10.54296875" bestFit="1" customWidth="1"/>
    <col min="25" max="26" width="9.1796875" bestFit="1" customWidth="1"/>
  </cols>
  <sheetData>
    <row r="1" spans="1:23" x14ac:dyDescent="0.35">
      <c r="A1" s="53" t="s">
        <v>1199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3" ht="22.5" customHeight="1" x14ac:dyDescent="0.35">
      <c r="A2" s="264" t="s">
        <v>1200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1:23" ht="52.5" customHeight="1" x14ac:dyDescent="0.35">
      <c r="A3" s="274" t="s">
        <v>1185</v>
      </c>
      <c r="B3" s="275"/>
      <c r="C3" s="275"/>
      <c r="D3" s="276"/>
      <c r="E3" s="271" t="s">
        <v>1201</v>
      </c>
      <c r="F3" s="272"/>
      <c r="G3" s="272"/>
      <c r="H3" s="272"/>
      <c r="I3" s="273"/>
      <c r="J3" s="148"/>
      <c r="K3" s="54"/>
      <c r="L3" s="54"/>
      <c r="M3" s="270" t="s">
        <v>1202</v>
      </c>
      <c r="N3" s="249"/>
      <c r="O3" s="15" t="s">
        <v>1203</v>
      </c>
      <c r="P3" s="15" t="s">
        <v>1204</v>
      </c>
      <c r="Q3" s="15" t="s">
        <v>1205</v>
      </c>
      <c r="R3" s="15" t="s">
        <v>1206</v>
      </c>
      <c r="S3" s="15" t="s">
        <v>1207</v>
      </c>
      <c r="T3" s="15" t="s">
        <v>1207</v>
      </c>
      <c r="U3" s="8" t="s">
        <v>1208</v>
      </c>
    </row>
    <row r="4" spans="1:23" ht="42" x14ac:dyDescent="0.35">
      <c r="A4" s="8" t="s">
        <v>1189</v>
      </c>
      <c r="B4" s="8" t="s">
        <v>1190</v>
      </c>
      <c r="C4" s="8" t="s">
        <v>1191</v>
      </c>
      <c r="D4" s="8" t="s">
        <v>1192</v>
      </c>
      <c r="E4" s="9" t="s">
        <v>1209</v>
      </c>
      <c r="F4" s="9" t="s">
        <v>1210</v>
      </c>
      <c r="G4" s="9" t="s">
        <v>77</v>
      </c>
      <c r="H4" s="9" t="s">
        <v>1211</v>
      </c>
      <c r="I4" s="9" t="s">
        <v>1212</v>
      </c>
      <c r="J4" s="4" t="s">
        <v>1213</v>
      </c>
      <c r="K4" s="4" t="s">
        <v>1214</v>
      </c>
      <c r="L4" s="4" t="s">
        <v>1215</v>
      </c>
      <c r="M4" s="14" t="s">
        <v>1216</v>
      </c>
      <c r="N4" s="14" t="s">
        <v>1217</v>
      </c>
      <c r="O4" s="15" t="s">
        <v>1218</v>
      </c>
      <c r="P4" s="15" t="s">
        <v>1218</v>
      </c>
      <c r="Q4" s="15" t="s">
        <v>1218</v>
      </c>
      <c r="R4" s="15" t="s">
        <v>1218</v>
      </c>
      <c r="S4" s="15" t="s">
        <v>1219</v>
      </c>
      <c r="T4" s="15" t="s">
        <v>1220</v>
      </c>
      <c r="U4" s="8" t="s">
        <v>1221</v>
      </c>
    </row>
    <row r="5" spans="1:23" x14ac:dyDescent="0.35">
      <c r="A5" s="140" cm="1">
        <f t="array" ref="A5:A17">_xlfn.SEQUENCE(COUNTA(_xlfn.ANCHORARRAY(B5)),1,1,1)</f>
        <v>1</v>
      </c>
      <c r="B5" s="141" t="str" cm="1">
        <f t="array" ref="B5:B17">_xlfn.ANCHORARRAY('X. Satser pensjonstilskudd'!B5)</f>
        <v>Villenga barnehage</v>
      </c>
      <c r="C5" s="142" t="str" cm="1">
        <f t="array" ref="C5:C17">_xlfn.ANCHORARRAY('X. Satser pensjonstilskudd'!C5)</f>
        <v>888839542</v>
      </c>
      <c r="D5" s="142" t="str" cm="1">
        <f t="array" ref="D5:D17">IFERROR(_xlfn.XLOOKUP(CLEAN(TRIM(_xlfn.ANCHORARRAY($C5))),CLEAN(TRIM(factPensjon[Virksomhetsnr.])),factPensjon[Forpliktelser]),"")</f>
        <v/>
      </c>
      <c r="E5" s="13" cm="1">
        <f t="array" ref="E5:E17">SUMIFS(BasilRadata[Heltidsplasser
0-2],BasilRadata[År],'0. Oppsett'!$C$9,BasilRadata[1B. Organisasjonsnummer:],_xlfn.ANCHORARRAY($C5))</f>
        <v>30</v>
      </c>
      <c r="F5" s="17" cm="1">
        <f t="array" ref="F5:F17">IF(_xlfn.ANCHORARRAY(B5)&lt;&gt;"",'4. Selvkost og satser'!$B$55,"")</f>
        <v>289790.31177243101</v>
      </c>
      <c r="G5" s="13" cm="1">
        <f t="array" ref="G5:G17">SUMIFS(BasilRadata[Heltidsplasser
3-6],BasilRadata[År],'0. Oppsett'!$C$9,BasilRadata[1B. Organisasjonsnummer:],_xlfn.ANCHORARRAY($C5))</f>
        <v>60</v>
      </c>
      <c r="H5" s="17" cm="1">
        <f t="array" ref="H5:H17">IF(_xlfn.ANCHORARRAY(B5)&lt;&gt;"",'4. Selvkost og satser'!$B$56,"")</f>
        <v>152793.39626367041</v>
      </c>
      <c r="I5" s="17" cm="1">
        <f t="array" ref="I5:I17">_xlfn.ANCHORARRAY(E5)*_xlfn.ANCHORARRAY(F5)+_xlfn.ANCHORARRAY(G5)*_xlfn.ANCHORARRAY(H5)</f>
        <v>17861313.128993154</v>
      </c>
      <c r="J5" s="55" cm="1">
        <f t="array" ref="J5:J17">SUMIFS(BasilRadata[8E. Oppgi antall årsverk barnehagen har pensjonsforpliktelser for:],'1. BASIL-rådata'!$I$3:$I$500,_xlfn.ANCHORARRAY('X. Satser pensjonstilskudd'!$C5),BasilRadata[År],'0. Oppsett'!$C$9)</f>
        <v>21.5</v>
      </c>
      <c r="K5" s="55" t="str" cm="1">
        <f t="array" ref="K5:K17">_xlfn.XLOOKUP(_xlfn.ANCHORARRAY($C5),'X. Satser pensjonstilskudd'!$C$5:$C$224,'X. Satser pensjonstilskudd'!$I$5:$I$224)</f>
        <v/>
      </c>
      <c r="L5" s="55" t="e" cm="1">
        <f t="array" ref="L5:L17">_xlfn.ANCHORARRAY(K5)*_xlfn.ANCHORARRAY(J5)</f>
        <v>#VALUE!</v>
      </c>
      <c r="M5" s="143" cm="1">
        <f t="array" ref="M5:M17">_xlfn.ANCHORARRAY(E5)+_xlfn.ANCHORARRAY(G5)</f>
        <v>90</v>
      </c>
      <c r="N5" s="179" cm="1">
        <f t="array" ref="N5:N17">IFERROR(_xlfn.ANCHORARRAY(M5)*'0. Oppsett'!$C$30,0)</f>
        <v>1395000</v>
      </c>
      <c r="O5" s="19">
        <v>0</v>
      </c>
      <c r="P5" s="19"/>
      <c r="Q5" s="19"/>
      <c r="R5" s="19"/>
      <c r="S5" s="19"/>
      <c r="T5" s="19">
        <v>0</v>
      </c>
      <c r="U5" s="196" t="e" cm="1">
        <f t="array" ref="U5:U17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#VALUE!</v>
      </c>
    </row>
    <row r="6" spans="1:23" x14ac:dyDescent="0.35">
      <c r="A6" s="140">
        <v>2</v>
      </c>
      <c r="B6" s="141" t="str">
        <v>Læringsverkstedet Myrvoll idrettsbarnehage</v>
      </c>
      <c r="C6" s="142" t="str">
        <v>921550456</v>
      </c>
      <c r="D6" s="141" t="str">
        <v/>
      </c>
      <c r="E6" s="13">
        <v>30</v>
      </c>
      <c r="F6" s="17">
        <v>289790.31177243101</v>
      </c>
      <c r="G6" s="13">
        <v>50</v>
      </c>
      <c r="H6" s="17">
        <v>152793.39626367041</v>
      </c>
      <c r="I6" s="17">
        <v>16333379.16635645</v>
      </c>
      <c r="J6" s="55">
        <v>19.600000000000001</v>
      </c>
      <c r="K6" s="55" t="str">
        <v/>
      </c>
      <c r="L6" s="55" t="e">
        <v>#VALUE!</v>
      </c>
      <c r="M6" s="143">
        <v>80</v>
      </c>
      <c r="N6" s="179">
        <v>1240000</v>
      </c>
      <c r="O6" s="19">
        <v>0</v>
      </c>
      <c r="P6" s="19"/>
      <c r="Q6" s="19"/>
      <c r="R6" s="19"/>
      <c r="S6" s="19"/>
      <c r="T6" s="19">
        <v>0</v>
      </c>
      <c r="U6" s="196" t="e">
        <v>#VALUE!</v>
      </c>
    </row>
    <row r="7" spans="1:23" x14ac:dyDescent="0.35">
      <c r="A7" s="140">
        <v>3</v>
      </c>
      <c r="B7" s="141" t="str">
        <v>Rosenlund barnehage</v>
      </c>
      <c r="C7" s="142" t="str">
        <v>972285501</v>
      </c>
      <c r="D7" s="142" t="str">
        <v/>
      </c>
      <c r="E7" s="13">
        <v>28</v>
      </c>
      <c r="F7" s="17">
        <v>289790.31177243101</v>
      </c>
      <c r="G7" s="13">
        <v>42</v>
      </c>
      <c r="H7" s="17">
        <v>152793.39626367041</v>
      </c>
      <c r="I7" s="17">
        <v>14531451.372702226</v>
      </c>
      <c r="J7" s="55">
        <v>19.899999999999999</v>
      </c>
      <c r="K7" s="55" t="str">
        <v/>
      </c>
      <c r="L7" s="55" t="e">
        <v>#VALUE!</v>
      </c>
      <c r="M7" s="143">
        <v>70</v>
      </c>
      <c r="N7" s="179">
        <v>1085000</v>
      </c>
      <c r="O7" s="19">
        <v>0</v>
      </c>
      <c r="P7" s="19"/>
      <c r="Q7" s="19"/>
      <c r="R7" s="19"/>
      <c r="S7" s="19"/>
      <c r="T7" s="19">
        <v>0</v>
      </c>
      <c r="U7" s="196" t="e">
        <v>#VALUE!</v>
      </c>
    </row>
    <row r="8" spans="1:23" x14ac:dyDescent="0.35">
      <c r="A8" s="140">
        <v>4</v>
      </c>
      <c r="B8" s="141" t="str">
        <v>Hoelshytta barnehage</v>
      </c>
      <c r="C8" s="142" t="str">
        <v>974156245</v>
      </c>
      <c r="D8" s="142" t="str">
        <v/>
      </c>
      <c r="E8" s="13">
        <v>6</v>
      </c>
      <c r="F8" s="17">
        <v>289790.31177243101</v>
      </c>
      <c r="G8" s="13">
        <v>18</v>
      </c>
      <c r="H8" s="17">
        <v>152793.39626367041</v>
      </c>
      <c r="I8" s="17">
        <v>4489023.0033806534</v>
      </c>
      <c r="J8" s="55">
        <v>8</v>
      </c>
      <c r="K8" s="55" t="str">
        <v/>
      </c>
      <c r="L8" s="55" t="e">
        <v>#VALUE!</v>
      </c>
      <c r="M8" s="143">
        <v>24</v>
      </c>
      <c r="N8" s="179">
        <v>372000</v>
      </c>
      <c r="O8" s="19">
        <v>0</v>
      </c>
      <c r="P8" s="19"/>
      <c r="Q8" s="19"/>
      <c r="R8" s="19"/>
      <c r="S8" s="19"/>
      <c r="T8" s="19">
        <v>0</v>
      </c>
      <c r="U8" s="196" t="e">
        <v>#VALUE!</v>
      </c>
    </row>
    <row r="9" spans="1:23" x14ac:dyDescent="0.35">
      <c r="A9" s="140">
        <v>5</v>
      </c>
      <c r="B9" s="141" t="str">
        <v>Hjertegryta barnehage</v>
      </c>
      <c r="C9" s="142" t="str">
        <v>974156253</v>
      </c>
      <c r="D9" s="142" t="str">
        <v/>
      </c>
      <c r="E9" s="13">
        <v>10</v>
      </c>
      <c r="F9" s="17">
        <v>289790.31177243101</v>
      </c>
      <c r="G9" s="13">
        <v>18</v>
      </c>
      <c r="H9" s="17">
        <v>152793.39626367041</v>
      </c>
      <c r="I9" s="17">
        <v>5648184.2504703775</v>
      </c>
      <c r="J9" s="55">
        <v>6.9</v>
      </c>
      <c r="K9" s="55" t="str">
        <v/>
      </c>
      <c r="L9" s="55" t="e">
        <v>#VALUE!</v>
      </c>
      <c r="M9" s="143">
        <v>28</v>
      </c>
      <c r="N9" s="179">
        <v>434000</v>
      </c>
      <c r="O9" s="19">
        <v>0</v>
      </c>
      <c r="P9" s="19"/>
      <c r="Q9" s="19"/>
      <c r="R9" s="19"/>
      <c r="S9" s="19"/>
      <c r="T9" s="19">
        <v>0</v>
      </c>
      <c r="U9" s="196" t="e">
        <v>#VALUE!</v>
      </c>
    </row>
    <row r="10" spans="1:23" x14ac:dyDescent="0.35">
      <c r="A10" s="140">
        <v>6</v>
      </c>
      <c r="B10" s="141" t="str">
        <v>Spilloppen barnehage</v>
      </c>
      <c r="C10" s="142" t="str">
        <v>974195135</v>
      </c>
      <c r="D10" s="142" t="str">
        <v/>
      </c>
      <c r="E10" s="13">
        <v>5</v>
      </c>
      <c r="F10" s="17">
        <v>289790.31177243101</v>
      </c>
      <c r="G10" s="13">
        <v>19</v>
      </c>
      <c r="H10" s="17">
        <v>152793.39626367041</v>
      </c>
      <c r="I10" s="17">
        <v>4352026.0878718933</v>
      </c>
      <c r="J10" s="55">
        <v>7</v>
      </c>
      <c r="K10" s="55" t="str">
        <v/>
      </c>
      <c r="L10" s="55" t="e">
        <v>#VALUE!</v>
      </c>
      <c r="M10" s="143">
        <v>24</v>
      </c>
      <c r="N10" s="179">
        <v>372000</v>
      </c>
      <c r="O10" s="19">
        <v>0</v>
      </c>
      <c r="P10" s="19"/>
      <c r="Q10" s="19"/>
      <c r="R10" s="19"/>
      <c r="S10" s="19"/>
      <c r="T10" s="19">
        <v>0</v>
      </c>
      <c r="U10" s="196" t="e">
        <v>#VALUE!</v>
      </c>
    </row>
    <row r="11" spans="1:23" x14ac:dyDescent="0.35">
      <c r="A11" s="140">
        <v>7</v>
      </c>
      <c r="B11" s="141" t="str">
        <v>Svartskog friluftsbarnehage SA</v>
      </c>
      <c r="C11" s="142" t="str">
        <v>974197901</v>
      </c>
      <c r="D11" s="142" t="str">
        <v>Historiske forpliktelser</v>
      </c>
      <c r="E11" s="13">
        <v>5</v>
      </c>
      <c r="F11" s="17">
        <v>289790.31177243101</v>
      </c>
      <c r="G11" s="13">
        <v>8</v>
      </c>
      <c r="H11" s="17">
        <v>152793.39626367041</v>
      </c>
      <c r="I11" s="17">
        <v>2671298.7289715186</v>
      </c>
      <c r="J11" s="55">
        <v>3.5</v>
      </c>
      <c r="K11" s="55" t="str">
        <v/>
      </c>
      <c r="L11" s="55" t="e">
        <v>#VALUE!</v>
      </c>
      <c r="M11" s="143">
        <v>13</v>
      </c>
      <c r="N11" s="179">
        <v>201500</v>
      </c>
      <c r="O11" s="19"/>
      <c r="P11" s="19"/>
      <c r="Q11" s="19"/>
      <c r="R11" s="19"/>
      <c r="S11" s="19">
        <f>Z23</f>
        <v>-123564</v>
      </c>
      <c r="T11" s="19"/>
      <c r="U11" s="196" t="e">
        <v>#VALUE!</v>
      </c>
      <c r="V11" s="233" t="s">
        <v>1222</v>
      </c>
      <c r="W11" s="233" t="s">
        <v>1223</v>
      </c>
    </row>
    <row r="12" spans="1:23" x14ac:dyDescent="0.35">
      <c r="A12" s="140">
        <v>8</v>
      </c>
      <c r="B12" s="141" t="str">
        <v>Maurtua barnehage AS</v>
      </c>
      <c r="C12" s="142" t="str">
        <v>974503913</v>
      </c>
      <c r="D12" s="142" t="str">
        <v/>
      </c>
      <c r="E12" s="13">
        <v>11</v>
      </c>
      <c r="F12" s="17">
        <v>289790.31177243101</v>
      </c>
      <c r="G12" s="13">
        <v>19</v>
      </c>
      <c r="H12" s="17">
        <v>152793.39626367041</v>
      </c>
      <c r="I12" s="17">
        <v>6090767.9585064789</v>
      </c>
      <c r="J12" s="55">
        <v>9</v>
      </c>
      <c r="K12" s="55" t="str">
        <v/>
      </c>
      <c r="L12" s="55" t="e">
        <v>#VALUE!</v>
      </c>
      <c r="M12" s="143">
        <v>30</v>
      </c>
      <c r="N12" s="179">
        <v>465000</v>
      </c>
      <c r="O12" s="19"/>
      <c r="P12" s="19"/>
      <c r="Q12" s="19"/>
      <c r="R12" s="19"/>
      <c r="S12" s="19"/>
      <c r="T12" s="19"/>
      <c r="U12" s="196" t="e">
        <v>#VALUE!</v>
      </c>
    </row>
    <row r="13" spans="1:23" x14ac:dyDescent="0.35">
      <c r="A13" s="140">
        <v>9</v>
      </c>
      <c r="B13" s="141" t="str">
        <v>Rikeåsen barnehage SA</v>
      </c>
      <c r="C13" s="142" t="str">
        <v>976603079</v>
      </c>
      <c r="D13" s="142" t="str">
        <v/>
      </c>
      <c r="E13" s="13">
        <v>24</v>
      </c>
      <c r="F13" s="17">
        <v>289790.31177243101</v>
      </c>
      <c r="G13" s="13">
        <v>38</v>
      </c>
      <c r="H13" s="17">
        <v>152793.39626367041</v>
      </c>
      <c r="I13" s="17">
        <v>12761116.54055782</v>
      </c>
      <c r="J13" s="55">
        <v>17.7</v>
      </c>
      <c r="K13" s="55" t="str">
        <v/>
      </c>
      <c r="L13" s="55" t="e">
        <v>#VALUE!</v>
      </c>
      <c r="M13" s="143">
        <v>62</v>
      </c>
      <c r="N13" s="179">
        <v>961000</v>
      </c>
      <c r="O13" s="19"/>
      <c r="P13" s="19"/>
      <c r="Q13" s="19"/>
      <c r="R13" s="19"/>
      <c r="S13" s="19">
        <f>Z21</f>
        <v>-42712</v>
      </c>
      <c r="T13" s="19"/>
      <c r="U13" s="196" t="e">
        <v>#VALUE!</v>
      </c>
      <c r="V13" s="233" t="s">
        <v>1224</v>
      </c>
    </row>
    <row r="14" spans="1:23" x14ac:dyDescent="0.35">
      <c r="A14" s="140">
        <v>10</v>
      </c>
      <c r="B14" s="141" t="str">
        <v>Vevelstadsaga barnehage SA</v>
      </c>
      <c r="C14" s="142" t="str">
        <v>977556791</v>
      </c>
      <c r="D14" s="142" t="str">
        <v/>
      </c>
      <c r="E14" s="13">
        <v>23.933399999999999</v>
      </c>
      <c r="F14" s="17">
        <v>289790.31177243101</v>
      </c>
      <c r="G14" s="13">
        <v>42</v>
      </c>
      <c r="H14" s="17">
        <v>152793.39626367041</v>
      </c>
      <c r="I14" s="17">
        <v>13352990.090848457</v>
      </c>
      <c r="J14" s="55">
        <v>17.5</v>
      </c>
      <c r="K14" s="55" t="str">
        <v/>
      </c>
      <c r="L14" s="55" t="e">
        <v>#VALUE!</v>
      </c>
      <c r="M14" s="143">
        <v>65.933400000000006</v>
      </c>
      <c r="N14" s="179">
        <v>1021967.7000000001</v>
      </c>
      <c r="O14" s="19"/>
      <c r="P14" s="19"/>
      <c r="Q14" s="19"/>
      <c r="R14" s="19"/>
      <c r="S14" s="19"/>
      <c r="T14" s="19"/>
      <c r="U14" s="196" t="e">
        <v>#VALUE!</v>
      </c>
    </row>
    <row r="15" spans="1:23" x14ac:dyDescent="0.35">
      <c r="A15" s="140">
        <v>11</v>
      </c>
      <c r="B15" s="141" t="str">
        <v>Sofiemyråsen barnehage SA</v>
      </c>
      <c r="C15" s="142" t="str">
        <v>981626257</v>
      </c>
      <c r="D15" s="142" t="str">
        <v/>
      </c>
      <c r="E15" s="13">
        <v>23</v>
      </c>
      <c r="F15" s="17">
        <v>289790.31177243101</v>
      </c>
      <c r="G15" s="13">
        <v>38</v>
      </c>
      <c r="H15" s="17">
        <v>152793.39626367041</v>
      </c>
      <c r="I15" s="17">
        <v>12471326.228785388</v>
      </c>
      <c r="J15" s="55">
        <v>18.2</v>
      </c>
      <c r="K15" s="55" t="str">
        <v/>
      </c>
      <c r="L15" s="55" t="e">
        <v>#VALUE!</v>
      </c>
      <c r="M15" s="143">
        <v>61</v>
      </c>
      <c r="N15" s="179">
        <v>945500</v>
      </c>
      <c r="O15" s="19"/>
      <c r="P15" s="19"/>
      <c r="Q15" s="19"/>
      <c r="R15" s="19"/>
      <c r="S15" s="19">
        <f>Z22</f>
        <v>-80928</v>
      </c>
      <c r="T15" s="19"/>
      <c r="U15" s="196" t="e">
        <v>#VALUE!</v>
      </c>
      <c r="V15" s="233" t="s">
        <v>1225</v>
      </c>
    </row>
    <row r="16" spans="1:23" x14ac:dyDescent="0.35">
      <c r="A16" s="140">
        <v>12</v>
      </c>
      <c r="B16" s="141" t="str">
        <v>Hebekkskogen barnehage</v>
      </c>
      <c r="C16" s="142" t="str">
        <v>983267181</v>
      </c>
      <c r="D16" s="142" t="str">
        <v/>
      </c>
      <c r="E16" s="13">
        <v>28</v>
      </c>
      <c r="F16" s="17">
        <v>289790.31177243101</v>
      </c>
      <c r="G16" s="13">
        <v>54</v>
      </c>
      <c r="H16" s="17">
        <v>152793.39626367041</v>
      </c>
      <c r="I16" s="17">
        <v>16364972.127866272</v>
      </c>
      <c r="J16" s="55">
        <v>22.4</v>
      </c>
      <c r="K16" s="55" t="str">
        <v/>
      </c>
      <c r="L16" s="55" t="e">
        <v>#VALUE!</v>
      </c>
      <c r="M16" s="143">
        <v>82</v>
      </c>
      <c r="N16" s="179">
        <v>1271000</v>
      </c>
      <c r="O16" s="19"/>
      <c r="P16" s="19"/>
      <c r="Q16" s="19"/>
      <c r="R16" s="19"/>
      <c r="S16" s="19"/>
      <c r="T16" s="19"/>
      <c r="U16" s="196" t="e">
        <v>#VALUE!</v>
      </c>
    </row>
    <row r="17" spans="1:26" x14ac:dyDescent="0.35">
      <c r="A17" s="140">
        <v>13</v>
      </c>
      <c r="B17" s="141" t="str">
        <v>Dalstunet barnehage</v>
      </c>
      <c r="C17" s="142" t="str">
        <v>987861649</v>
      </c>
      <c r="D17" s="142" t="str">
        <v/>
      </c>
      <c r="E17" s="13">
        <v>24</v>
      </c>
      <c r="F17" s="17">
        <v>289790.31177243101</v>
      </c>
      <c r="G17" s="13">
        <v>36</v>
      </c>
      <c r="H17" s="17">
        <v>152793.39626367041</v>
      </c>
      <c r="I17" s="17">
        <v>12455529.74803048</v>
      </c>
      <c r="J17" s="55">
        <v>14.4</v>
      </c>
      <c r="K17" s="55" t="str">
        <v/>
      </c>
      <c r="L17" s="55" t="e">
        <v>#VALUE!</v>
      </c>
      <c r="M17" s="143">
        <v>60</v>
      </c>
      <c r="N17" s="179">
        <v>930000</v>
      </c>
      <c r="O17" s="19"/>
      <c r="P17" s="19"/>
      <c r="Q17" s="19"/>
      <c r="R17" s="19"/>
      <c r="S17" s="19"/>
      <c r="T17" s="19"/>
      <c r="U17" s="196" t="e">
        <v>#VALUE!</v>
      </c>
    </row>
    <row r="18" spans="1:26" x14ac:dyDescent="0.35">
      <c r="A18" s="140"/>
      <c r="B18" s="141"/>
      <c r="C18" s="142"/>
      <c r="D18" s="142"/>
      <c r="E18" s="13"/>
      <c r="F18" s="17"/>
      <c r="G18" s="13"/>
      <c r="H18" s="17"/>
      <c r="I18" s="17"/>
      <c r="J18" s="55"/>
      <c r="K18" s="55"/>
      <c r="L18" s="55"/>
      <c r="M18" s="143"/>
      <c r="N18" s="143"/>
      <c r="O18" s="19"/>
      <c r="P18" s="19"/>
      <c r="Q18" s="19"/>
      <c r="R18" s="19"/>
      <c r="S18" s="19"/>
      <c r="T18" s="19"/>
      <c r="U18" s="196"/>
    </row>
    <row r="19" spans="1:26" x14ac:dyDescent="0.35">
      <c r="A19" s="140"/>
      <c r="B19" s="218" t="s">
        <v>1198</v>
      </c>
      <c r="C19" s="142"/>
      <c r="D19" s="142"/>
      <c r="E19" s="219">
        <f>SUM(E5:E18)</f>
        <v>247.93340000000001</v>
      </c>
      <c r="F19" s="219"/>
      <c r="G19" s="219">
        <f>SUM(G5:G18)</f>
        <v>442</v>
      </c>
      <c r="H19" s="17"/>
      <c r="I19" s="219">
        <f>SUM(I5:I18)</f>
        <v>139383378.43334118</v>
      </c>
      <c r="J19" s="55">
        <f>SUM(J5:J18)</f>
        <v>185.60000000000002</v>
      </c>
      <c r="K19" s="55"/>
      <c r="L19" s="55" t="e">
        <f>SUM(L5:L18)</f>
        <v>#VALUE!</v>
      </c>
      <c r="M19" s="220">
        <f>SUM(M5:M18)</f>
        <v>689.93340000000001</v>
      </c>
      <c r="N19" s="220">
        <f>SUM(N5:N18)</f>
        <v>10693967.699999999</v>
      </c>
      <c r="O19" s="19"/>
      <c r="P19" s="19"/>
      <c r="Q19" s="19"/>
      <c r="R19" s="19"/>
      <c r="S19" s="226">
        <f>SUM(S5:S18)</f>
        <v>-247204</v>
      </c>
      <c r="T19" s="19"/>
      <c r="U19" s="221" t="e">
        <f>SUM(U5:U18)</f>
        <v>#VALUE!</v>
      </c>
    </row>
    <row r="20" spans="1:26" x14ac:dyDescent="0.35">
      <c r="A20" s="140"/>
      <c r="B20" s="141"/>
      <c r="C20" s="142"/>
      <c r="D20" s="142"/>
      <c r="E20" s="13"/>
      <c r="F20" s="17"/>
      <c r="G20" s="13"/>
      <c r="H20" s="17"/>
      <c r="I20" s="17"/>
      <c r="J20" s="55"/>
      <c r="K20" s="55"/>
      <c r="L20" s="55"/>
      <c r="M20" s="143"/>
      <c r="N20" s="143"/>
      <c r="O20" s="19"/>
      <c r="P20" s="19"/>
      <c r="Q20" s="19"/>
      <c r="R20" s="19"/>
      <c r="S20" s="19"/>
      <c r="T20" s="19"/>
      <c r="U20" s="234"/>
      <c r="V20" s="235" t="s">
        <v>1226</v>
      </c>
      <c r="W20" s="235" t="s">
        <v>1227</v>
      </c>
      <c r="X20" s="235" t="s">
        <v>1228</v>
      </c>
      <c r="Y20" s="235" t="s">
        <v>1229</v>
      </c>
      <c r="Z20" s="235" t="s">
        <v>1230</v>
      </c>
    </row>
    <row r="21" spans="1:26" x14ac:dyDescent="0.35">
      <c r="A21" s="140"/>
      <c r="B21" s="141"/>
      <c r="C21" s="142"/>
      <c r="D21" s="142"/>
      <c r="E21" s="13"/>
      <c r="F21" s="17"/>
      <c r="G21" s="13"/>
      <c r="H21" s="17"/>
      <c r="I21" s="17"/>
      <c r="J21" s="55"/>
      <c r="K21" s="55"/>
      <c r="L21" s="55"/>
      <c r="M21" s="143"/>
      <c r="N21" s="143"/>
      <c r="O21" s="19"/>
      <c r="P21" s="19"/>
      <c r="Q21" s="19"/>
      <c r="R21" s="19"/>
      <c r="S21" s="19"/>
      <c r="T21" s="19"/>
      <c r="U21" s="234"/>
      <c r="V21" s="236" t="s">
        <v>1231</v>
      </c>
      <c r="W21" s="236" t="s">
        <v>1232</v>
      </c>
      <c r="X21" s="237">
        <v>950000</v>
      </c>
      <c r="Y21" s="237"/>
      <c r="Z21" s="238">
        <f>X21*Z24</f>
        <v>-42712</v>
      </c>
    </row>
    <row r="22" spans="1:26" x14ac:dyDescent="0.35">
      <c r="A22" s="140"/>
      <c r="B22" s="141"/>
      <c r="C22" s="142"/>
      <c r="D22" s="142"/>
      <c r="E22" s="13"/>
      <c r="F22" s="17"/>
      <c r="G22" s="13"/>
      <c r="H22" s="17"/>
      <c r="I22" s="17"/>
      <c r="J22" s="55"/>
      <c r="K22" s="55"/>
      <c r="L22" s="55"/>
      <c r="M22" s="143"/>
      <c r="N22" s="143"/>
      <c r="O22" s="19"/>
      <c r="P22" s="19"/>
      <c r="Q22" s="19"/>
      <c r="R22" s="19"/>
      <c r="S22" s="19"/>
      <c r="T22" s="19"/>
      <c r="U22" s="234"/>
      <c r="V22" s="236" t="s">
        <v>1233</v>
      </c>
      <c r="W22" s="236" t="s">
        <v>1232</v>
      </c>
      <c r="X22" s="237">
        <v>1800000</v>
      </c>
      <c r="Y22" s="237"/>
      <c r="Z22" s="238">
        <f>X22*Z24</f>
        <v>-80928</v>
      </c>
    </row>
    <row r="23" spans="1:26" x14ac:dyDescent="0.35">
      <c r="A23" s="140"/>
      <c r="B23" s="141"/>
      <c r="C23" s="142"/>
      <c r="D23" s="142"/>
      <c r="E23" s="13"/>
      <c r="F23" s="17"/>
      <c r="G23" s="13"/>
      <c r="H23" s="17"/>
      <c r="I23" s="17"/>
      <c r="J23" s="55"/>
      <c r="K23" s="55"/>
      <c r="L23" s="55"/>
      <c r="M23" s="143"/>
      <c r="N23" s="143"/>
      <c r="O23" s="19"/>
      <c r="P23" s="19"/>
      <c r="Q23" s="19"/>
      <c r="R23" s="19"/>
      <c r="S23" s="19"/>
      <c r="T23" s="19"/>
      <c r="U23" s="234"/>
      <c r="V23" s="236" t="s">
        <v>1234</v>
      </c>
      <c r="W23" s="236" t="s">
        <v>1235</v>
      </c>
      <c r="X23" s="236"/>
      <c r="Y23" s="237">
        <v>123564</v>
      </c>
      <c r="Z23" s="239">
        <f>-Y23</f>
        <v>-123564</v>
      </c>
    </row>
    <row r="24" spans="1:26" x14ac:dyDescent="0.35">
      <c r="A24" s="140"/>
      <c r="B24" s="141"/>
      <c r="C24" s="142"/>
      <c r="D24" s="142"/>
      <c r="E24" s="13"/>
      <c r="F24" s="17"/>
      <c r="G24" s="13"/>
      <c r="H24" s="17"/>
      <c r="I24" s="17"/>
      <c r="J24" s="55"/>
      <c r="K24" s="55"/>
      <c r="L24" s="55"/>
      <c r="M24" s="143"/>
      <c r="N24" s="143"/>
      <c r="O24" s="19"/>
      <c r="P24" s="19"/>
      <c r="Q24" s="19"/>
      <c r="R24" s="19"/>
      <c r="S24" s="19"/>
      <c r="T24" s="19"/>
      <c r="U24" s="234"/>
      <c r="V24" s="240" t="s">
        <v>1236</v>
      </c>
      <c r="W24" s="247">
        <v>46204</v>
      </c>
      <c r="X24" s="241"/>
      <c r="Y24" s="241"/>
      <c r="Z24" s="242">
        <v>-4.496E-2</v>
      </c>
    </row>
    <row r="25" spans="1:26" x14ac:dyDescent="0.35">
      <c r="A25" s="140"/>
      <c r="B25" s="141"/>
      <c r="C25" s="142"/>
      <c r="D25" s="142"/>
      <c r="E25" s="13"/>
      <c r="F25" s="17"/>
      <c r="G25" s="13"/>
      <c r="H25" s="17"/>
      <c r="I25" s="17"/>
      <c r="J25" s="55"/>
      <c r="K25" s="55"/>
      <c r="L25" s="55"/>
      <c r="M25" s="143"/>
      <c r="N25" s="143"/>
      <c r="O25" s="19"/>
      <c r="P25" s="19"/>
      <c r="Q25" s="19"/>
      <c r="R25" s="19"/>
      <c r="S25" s="19"/>
      <c r="T25" s="19"/>
      <c r="U25" s="196"/>
      <c r="V25" s="243" t="s">
        <v>1237</v>
      </c>
    </row>
    <row r="26" spans="1:26" x14ac:dyDescent="0.35">
      <c r="A26" s="140"/>
      <c r="B26" s="141"/>
      <c r="C26" s="142"/>
      <c r="D26" s="142"/>
      <c r="E26" s="13"/>
      <c r="F26" s="17"/>
      <c r="G26" s="13"/>
      <c r="H26" s="17"/>
      <c r="I26" s="17"/>
      <c r="J26" s="55"/>
      <c r="K26" s="55"/>
      <c r="L26" s="55"/>
      <c r="M26" s="143"/>
      <c r="N26" s="143"/>
      <c r="O26" s="19"/>
      <c r="P26" s="19"/>
      <c r="Q26" s="19"/>
      <c r="R26" s="19"/>
      <c r="S26" s="19"/>
      <c r="T26" s="19"/>
      <c r="U26" s="196"/>
      <c r="V26" s="233" t="s">
        <v>1238</v>
      </c>
    </row>
    <row r="27" spans="1:26" x14ac:dyDescent="0.35">
      <c r="A27" s="140"/>
      <c r="B27" s="141"/>
      <c r="C27" s="142"/>
      <c r="D27" s="142"/>
      <c r="E27" s="13"/>
      <c r="F27" s="17"/>
      <c r="G27" s="13"/>
      <c r="H27" s="17"/>
      <c r="I27" s="17"/>
      <c r="J27" s="55"/>
      <c r="K27" s="55"/>
      <c r="L27" s="55"/>
      <c r="M27" s="143"/>
      <c r="N27" s="143"/>
      <c r="O27" s="19"/>
      <c r="P27" s="19"/>
      <c r="Q27" s="19"/>
      <c r="R27" s="19"/>
      <c r="S27" s="19"/>
      <c r="T27" s="19"/>
      <c r="U27" s="196"/>
      <c r="V27" s="233" t="s">
        <v>1239</v>
      </c>
    </row>
    <row r="28" spans="1:26" x14ac:dyDescent="0.35">
      <c r="A28" s="140"/>
      <c r="B28" s="141"/>
      <c r="C28" s="142"/>
      <c r="D28" s="142"/>
      <c r="E28" s="13"/>
      <c r="F28" s="17"/>
      <c r="G28" s="13"/>
      <c r="H28" s="17"/>
      <c r="I28" s="17"/>
      <c r="J28" s="55"/>
      <c r="K28" s="55"/>
      <c r="L28" s="55"/>
      <c r="M28" s="143"/>
      <c r="N28" s="143"/>
      <c r="O28" s="19"/>
      <c r="P28" s="19"/>
      <c r="Q28" s="19"/>
      <c r="R28" s="19"/>
      <c r="S28" s="19"/>
      <c r="T28" s="19"/>
      <c r="U28" s="196"/>
      <c r="V28" s="233" t="s">
        <v>1240</v>
      </c>
    </row>
    <row r="29" spans="1:26" x14ac:dyDescent="0.35">
      <c r="A29" s="140"/>
      <c r="B29" s="141"/>
      <c r="C29" s="142"/>
      <c r="D29" s="142"/>
      <c r="E29" s="13"/>
      <c r="F29" s="17"/>
      <c r="G29" s="13"/>
      <c r="H29" s="17"/>
      <c r="I29" s="17"/>
      <c r="J29" s="55"/>
      <c r="K29" s="55"/>
      <c r="L29" s="55"/>
      <c r="M29" s="143"/>
      <c r="N29" s="143"/>
      <c r="O29" s="19"/>
      <c r="P29" s="19"/>
      <c r="Q29" s="19"/>
      <c r="R29" s="19"/>
      <c r="S29" s="19"/>
      <c r="T29" s="19"/>
      <c r="U29" s="196"/>
    </row>
    <row r="30" spans="1:26" x14ac:dyDescent="0.35">
      <c r="A30" s="140"/>
      <c r="B30" s="141"/>
      <c r="C30" s="142"/>
      <c r="D30" s="142"/>
      <c r="E30" s="13"/>
      <c r="F30" s="17"/>
      <c r="G30" s="13"/>
      <c r="H30" s="17"/>
      <c r="I30" s="17"/>
      <c r="J30" s="55"/>
      <c r="K30" s="55"/>
      <c r="L30" s="55"/>
      <c r="M30" s="143"/>
      <c r="N30" s="143"/>
      <c r="O30" s="19"/>
      <c r="P30" s="19"/>
      <c r="Q30" s="19"/>
      <c r="R30" s="19"/>
      <c r="S30" s="19"/>
      <c r="T30" s="19"/>
      <c r="U30" s="196"/>
    </row>
    <row r="31" spans="1:26" x14ac:dyDescent="0.35">
      <c r="A31" s="140"/>
      <c r="B31" s="141"/>
      <c r="C31" s="142"/>
      <c r="D31" s="142"/>
      <c r="E31" s="13"/>
      <c r="F31" s="17"/>
      <c r="G31" s="13"/>
      <c r="H31" s="17"/>
      <c r="I31" s="17"/>
      <c r="J31" s="55"/>
      <c r="K31" s="55"/>
      <c r="L31" s="55"/>
      <c r="M31" s="143"/>
      <c r="N31" s="143"/>
      <c r="O31" s="19"/>
      <c r="P31" s="19"/>
      <c r="Q31" s="19"/>
      <c r="R31" s="19"/>
      <c r="S31" s="19"/>
      <c r="T31" s="19"/>
      <c r="U31" s="196"/>
    </row>
    <row r="32" spans="1:26" x14ac:dyDescent="0.35">
      <c r="A32" s="140"/>
      <c r="B32" s="141"/>
      <c r="C32" s="142"/>
      <c r="D32" s="142"/>
      <c r="E32" s="13"/>
      <c r="F32" s="17"/>
      <c r="G32" s="13"/>
      <c r="H32" s="17"/>
      <c r="I32" s="17"/>
      <c r="J32" s="55"/>
      <c r="K32" s="55"/>
      <c r="L32" s="55"/>
      <c r="M32" s="143"/>
      <c r="N32" s="143"/>
      <c r="O32" s="19"/>
      <c r="P32" s="19"/>
      <c r="Q32" s="19"/>
      <c r="R32" s="19"/>
      <c r="S32" s="19"/>
      <c r="T32" s="19"/>
      <c r="U32" s="196"/>
    </row>
    <row r="33" spans="1:21" x14ac:dyDescent="0.35">
      <c r="A33" s="140"/>
      <c r="B33" s="141"/>
      <c r="C33" s="142"/>
      <c r="D33" s="142"/>
      <c r="E33" s="13"/>
      <c r="F33" s="17"/>
      <c r="G33" s="13"/>
      <c r="H33" s="17"/>
      <c r="I33" s="17"/>
      <c r="J33" s="55"/>
      <c r="K33" s="55"/>
      <c r="L33" s="55"/>
      <c r="M33" s="143"/>
      <c r="N33" s="143"/>
      <c r="O33" s="19"/>
      <c r="P33" s="19"/>
      <c r="Q33" s="19"/>
      <c r="R33" s="19"/>
      <c r="S33" s="19"/>
      <c r="T33" s="19"/>
      <c r="U33" s="196"/>
    </row>
    <row r="34" spans="1:21" x14ac:dyDescent="0.35">
      <c r="A34" s="140"/>
      <c r="B34" s="141"/>
      <c r="C34" s="142"/>
      <c r="D34" s="142"/>
      <c r="E34" s="13"/>
      <c r="F34" s="17"/>
      <c r="G34" s="13"/>
      <c r="H34" s="17"/>
      <c r="I34" s="17"/>
      <c r="J34" s="55"/>
      <c r="K34" s="55"/>
      <c r="L34" s="55"/>
      <c r="M34" s="143"/>
      <c r="N34" s="143"/>
      <c r="O34" s="19"/>
      <c r="P34" s="19"/>
      <c r="Q34" s="19"/>
      <c r="R34" s="19"/>
      <c r="S34" s="19"/>
      <c r="T34" s="19"/>
      <c r="U34" s="196"/>
    </row>
    <row r="35" spans="1:21" x14ac:dyDescent="0.35">
      <c r="A35" s="140"/>
      <c r="B35" s="141"/>
      <c r="C35" s="142"/>
      <c r="D35" s="142"/>
      <c r="E35" s="13"/>
      <c r="F35" s="17"/>
      <c r="G35" s="13"/>
      <c r="H35" s="17"/>
      <c r="I35" s="17"/>
      <c r="J35" s="55"/>
      <c r="K35" s="55"/>
      <c r="L35" s="55"/>
      <c r="M35" s="143"/>
      <c r="N35" s="143"/>
      <c r="O35" s="19"/>
      <c r="P35" s="19"/>
      <c r="Q35" s="19"/>
      <c r="R35" s="19"/>
      <c r="S35" s="19"/>
      <c r="T35" s="19"/>
      <c r="U35" s="196"/>
    </row>
    <row r="36" spans="1:21" x14ac:dyDescent="0.35">
      <c r="A36" s="140"/>
      <c r="B36" s="141"/>
      <c r="C36" s="142"/>
      <c r="D36" s="142"/>
      <c r="E36" s="13"/>
      <c r="F36" s="17"/>
      <c r="G36" s="13"/>
      <c r="H36" s="17"/>
      <c r="I36" s="17"/>
      <c r="J36" s="55"/>
      <c r="K36" s="55"/>
      <c r="L36" s="55"/>
      <c r="M36" s="143"/>
      <c r="N36" s="143"/>
      <c r="O36" s="19"/>
      <c r="P36" s="19"/>
      <c r="Q36" s="19"/>
      <c r="R36" s="19"/>
      <c r="S36" s="19"/>
      <c r="T36" s="19"/>
      <c r="U36" s="196"/>
    </row>
    <row r="37" spans="1:21" x14ac:dyDescent="0.35">
      <c r="A37" s="140"/>
      <c r="B37" s="141"/>
      <c r="C37" s="142"/>
      <c r="D37" s="142"/>
      <c r="E37" s="13"/>
      <c r="F37" s="17"/>
      <c r="G37" s="13"/>
      <c r="H37" s="17"/>
      <c r="I37" s="17"/>
      <c r="J37" s="55"/>
      <c r="K37" s="55"/>
      <c r="L37" s="55"/>
      <c r="M37" s="143"/>
      <c r="N37" s="143"/>
      <c r="O37" s="19"/>
      <c r="P37" s="19"/>
      <c r="Q37" s="19"/>
      <c r="R37" s="19"/>
      <c r="S37" s="19"/>
      <c r="T37" s="19"/>
      <c r="U37" s="196"/>
    </row>
    <row r="38" spans="1:21" x14ac:dyDescent="0.35">
      <c r="A38" s="140"/>
      <c r="B38" s="141"/>
      <c r="C38" s="142"/>
      <c r="D38" s="142"/>
      <c r="E38" s="13"/>
      <c r="F38" s="17"/>
      <c r="G38" s="13"/>
      <c r="H38" s="17"/>
      <c r="I38" s="17"/>
      <c r="J38" s="55"/>
      <c r="K38" s="55"/>
      <c r="L38" s="55"/>
      <c r="M38" s="143"/>
      <c r="N38" s="143"/>
      <c r="O38" s="19"/>
      <c r="P38" s="19"/>
      <c r="Q38" s="19"/>
      <c r="R38" s="19"/>
      <c r="S38" s="19"/>
      <c r="T38" s="19"/>
      <c r="U38" s="196"/>
    </row>
    <row r="39" spans="1:21" x14ac:dyDescent="0.35">
      <c r="A39" s="140"/>
      <c r="B39" s="141"/>
      <c r="C39" s="142"/>
      <c r="D39" s="142"/>
      <c r="E39" s="13"/>
      <c r="F39" s="17"/>
      <c r="G39" s="13"/>
      <c r="H39" s="17"/>
      <c r="I39" s="17"/>
      <c r="J39" s="55"/>
      <c r="K39" s="55"/>
      <c r="L39" s="55"/>
      <c r="M39" s="143"/>
      <c r="N39" s="143"/>
      <c r="O39" s="19"/>
      <c r="P39" s="19"/>
      <c r="Q39" s="19"/>
      <c r="R39" s="19"/>
      <c r="S39" s="19"/>
      <c r="T39" s="19"/>
      <c r="U39" s="196"/>
    </row>
    <row r="40" spans="1:21" x14ac:dyDescent="0.35">
      <c r="A40" s="140"/>
      <c r="B40" s="141"/>
      <c r="C40" s="142"/>
      <c r="D40" s="142"/>
      <c r="E40" s="13"/>
      <c r="F40" s="17"/>
      <c r="G40" s="13"/>
      <c r="H40" s="17"/>
      <c r="I40" s="17"/>
      <c r="J40" s="55"/>
      <c r="K40" s="55"/>
      <c r="L40" s="55"/>
      <c r="M40" s="143"/>
      <c r="N40" s="143"/>
      <c r="O40" s="19"/>
      <c r="P40" s="19"/>
      <c r="Q40" s="19"/>
      <c r="R40" s="19"/>
      <c r="S40" s="19"/>
      <c r="T40" s="19"/>
      <c r="U40" s="196"/>
    </row>
    <row r="41" spans="1:21" x14ac:dyDescent="0.35">
      <c r="A41" s="140"/>
      <c r="B41" s="141"/>
      <c r="C41" s="142"/>
      <c r="D41" s="142"/>
      <c r="E41" s="13"/>
      <c r="F41" s="17"/>
      <c r="G41" s="13"/>
      <c r="H41" s="17"/>
      <c r="I41" s="17"/>
      <c r="J41" s="55"/>
      <c r="K41" s="55"/>
      <c r="L41" s="55"/>
      <c r="M41" s="143"/>
      <c r="N41" s="143"/>
      <c r="O41" s="19"/>
      <c r="P41" s="19"/>
      <c r="Q41" s="19"/>
      <c r="R41" s="19"/>
      <c r="S41" s="19"/>
      <c r="T41" s="19"/>
      <c r="U41" s="196"/>
    </row>
    <row r="42" spans="1:21" x14ac:dyDescent="0.35">
      <c r="A42" s="140"/>
      <c r="B42" s="141"/>
      <c r="C42" s="142"/>
      <c r="D42" s="142"/>
      <c r="E42" s="13"/>
      <c r="F42" s="17"/>
      <c r="G42" s="13"/>
      <c r="H42" s="17"/>
      <c r="I42" s="17"/>
      <c r="J42" s="55"/>
      <c r="K42" s="55"/>
      <c r="L42" s="55"/>
      <c r="M42" s="143"/>
      <c r="N42" s="143"/>
      <c r="O42" s="19"/>
      <c r="P42" s="19"/>
      <c r="Q42" s="19"/>
      <c r="R42" s="19"/>
      <c r="S42" s="19"/>
      <c r="T42" s="19"/>
      <c r="U42" s="196"/>
    </row>
    <row r="43" spans="1:21" x14ac:dyDescent="0.35">
      <c r="A43" s="140"/>
      <c r="B43" s="141"/>
      <c r="C43" s="142"/>
      <c r="D43" s="142"/>
      <c r="E43" s="13"/>
      <c r="F43" s="17"/>
      <c r="G43" s="13"/>
      <c r="H43" s="17"/>
      <c r="I43" s="17"/>
      <c r="J43" s="55"/>
      <c r="K43" s="55"/>
      <c r="L43" s="55"/>
      <c r="M43" s="143"/>
      <c r="N43" s="143"/>
      <c r="O43" s="19"/>
      <c r="P43" s="19"/>
      <c r="Q43" s="19"/>
      <c r="R43" s="19"/>
      <c r="S43" s="19"/>
      <c r="T43" s="19"/>
      <c r="U43" s="196"/>
    </row>
    <row r="44" spans="1:21" x14ac:dyDescent="0.35">
      <c r="A44" s="140"/>
      <c r="B44" s="141"/>
      <c r="C44" s="142"/>
      <c r="D44" s="142"/>
      <c r="E44" s="13"/>
      <c r="F44" s="17"/>
      <c r="G44" s="13"/>
      <c r="H44" s="17"/>
      <c r="I44" s="17"/>
      <c r="J44" s="55"/>
      <c r="K44" s="55"/>
      <c r="L44" s="55"/>
      <c r="M44" s="143"/>
      <c r="N44" s="143"/>
      <c r="O44" s="19"/>
      <c r="P44" s="19"/>
      <c r="Q44" s="19"/>
      <c r="R44" s="19"/>
      <c r="S44" s="19"/>
      <c r="T44" s="19"/>
      <c r="U44" s="196"/>
    </row>
    <row r="45" spans="1:21" x14ac:dyDescent="0.35">
      <c r="A45" s="140"/>
      <c r="B45" s="141"/>
      <c r="C45" s="142"/>
      <c r="D45" s="142"/>
      <c r="E45" s="13"/>
      <c r="F45" s="17"/>
      <c r="G45" s="13"/>
      <c r="H45" s="17"/>
      <c r="I45" s="17"/>
      <c r="J45" s="55"/>
      <c r="K45" s="55"/>
      <c r="L45" s="55"/>
      <c r="M45" s="143"/>
      <c r="N45" s="143"/>
      <c r="O45" s="19"/>
      <c r="P45" s="19"/>
      <c r="Q45" s="19"/>
      <c r="R45" s="19"/>
      <c r="S45" s="19"/>
      <c r="T45" s="19"/>
      <c r="U45" s="196"/>
    </row>
    <row r="46" spans="1:21" x14ac:dyDescent="0.35">
      <c r="A46" s="140"/>
      <c r="B46" s="141"/>
      <c r="C46" s="142"/>
      <c r="D46" s="142"/>
      <c r="E46" s="13"/>
      <c r="F46" s="17"/>
      <c r="G46" s="13"/>
      <c r="H46" s="17"/>
      <c r="I46" s="17"/>
      <c r="J46" s="55"/>
      <c r="K46" s="55"/>
      <c r="L46" s="55"/>
      <c r="M46" s="143"/>
      <c r="N46" s="143"/>
      <c r="O46" s="19"/>
      <c r="P46" s="19"/>
      <c r="Q46" s="19"/>
      <c r="R46" s="19"/>
      <c r="S46" s="19"/>
      <c r="T46" s="19"/>
      <c r="U46" s="196"/>
    </row>
    <row r="47" spans="1:21" x14ac:dyDescent="0.35">
      <c r="A47" s="140"/>
      <c r="B47" s="141"/>
      <c r="C47" s="142"/>
      <c r="D47" s="142"/>
      <c r="E47" s="13"/>
      <c r="F47" s="17"/>
      <c r="G47" s="13"/>
      <c r="H47" s="17"/>
      <c r="I47" s="17"/>
      <c r="J47" s="55"/>
      <c r="K47" s="55"/>
      <c r="L47" s="55"/>
      <c r="M47" s="143"/>
      <c r="N47" s="143"/>
      <c r="O47" s="19"/>
      <c r="P47" s="19"/>
      <c r="Q47" s="19"/>
      <c r="R47" s="19"/>
      <c r="S47" s="19"/>
      <c r="T47" s="19"/>
      <c r="U47" s="196"/>
    </row>
    <row r="48" spans="1:21" x14ac:dyDescent="0.35">
      <c r="A48" s="140"/>
      <c r="B48" s="141"/>
      <c r="C48" s="142"/>
      <c r="D48" s="142"/>
      <c r="E48" s="13"/>
      <c r="F48" s="17"/>
      <c r="G48" s="13"/>
      <c r="H48" s="17"/>
      <c r="I48" s="17"/>
      <c r="J48" s="55"/>
      <c r="K48" s="55"/>
      <c r="L48" s="55"/>
      <c r="M48" s="143"/>
      <c r="N48" s="143"/>
      <c r="O48" s="19"/>
      <c r="P48" s="19"/>
      <c r="Q48" s="19"/>
      <c r="R48" s="19"/>
      <c r="S48" s="19"/>
      <c r="T48" s="19"/>
      <c r="U48" s="196"/>
    </row>
    <row r="49" spans="1:21" x14ac:dyDescent="0.35">
      <c r="A49" s="140"/>
      <c r="B49" s="141"/>
      <c r="C49" s="142"/>
      <c r="D49" s="142"/>
      <c r="E49" s="13"/>
      <c r="F49" s="17"/>
      <c r="G49" s="13"/>
      <c r="H49" s="17"/>
      <c r="I49" s="17"/>
      <c r="J49" s="55"/>
      <c r="K49" s="55"/>
      <c r="L49" s="55"/>
      <c r="M49" s="143"/>
      <c r="N49" s="143"/>
      <c r="O49" s="19"/>
      <c r="P49" s="19"/>
      <c r="Q49" s="19"/>
      <c r="R49" s="19"/>
      <c r="S49" s="19"/>
      <c r="T49" s="19"/>
      <c r="U49" s="196"/>
    </row>
    <row r="50" spans="1:21" x14ac:dyDescent="0.35">
      <c r="A50" s="140"/>
      <c r="B50" s="141"/>
      <c r="C50" s="142"/>
      <c r="D50" s="142"/>
      <c r="E50" s="13"/>
      <c r="F50" s="17"/>
      <c r="G50" s="13"/>
      <c r="H50" s="17"/>
      <c r="I50" s="17"/>
      <c r="J50" s="55"/>
      <c r="K50" s="55"/>
      <c r="L50" s="55"/>
      <c r="M50" s="143"/>
      <c r="N50" s="143"/>
      <c r="O50" s="19"/>
      <c r="P50" s="19"/>
      <c r="Q50" s="19"/>
      <c r="R50" s="19"/>
      <c r="S50" s="19"/>
      <c r="T50" s="19"/>
      <c r="U50" s="196"/>
    </row>
    <row r="51" spans="1:21" x14ac:dyDescent="0.35">
      <c r="A51" s="140"/>
      <c r="B51" s="141"/>
      <c r="C51" s="142"/>
      <c r="D51" s="142"/>
      <c r="E51" s="13"/>
      <c r="F51" s="17"/>
      <c r="G51" s="13"/>
      <c r="H51" s="17"/>
      <c r="I51" s="17"/>
      <c r="J51" s="55"/>
      <c r="K51" s="55"/>
      <c r="L51" s="55"/>
      <c r="M51" s="143"/>
      <c r="N51" s="143"/>
      <c r="O51" s="19"/>
      <c r="P51" s="19"/>
      <c r="Q51" s="19"/>
      <c r="R51" s="19"/>
      <c r="S51" s="19"/>
      <c r="T51" s="19"/>
      <c r="U51" s="196"/>
    </row>
    <row r="52" spans="1:21" x14ac:dyDescent="0.35">
      <c r="A52" s="140"/>
      <c r="B52" s="141"/>
      <c r="C52" s="142"/>
      <c r="D52" s="142"/>
      <c r="E52" s="13"/>
      <c r="F52" s="17"/>
      <c r="G52" s="13"/>
      <c r="H52" s="17"/>
      <c r="I52" s="17"/>
      <c r="J52" s="55"/>
      <c r="K52" s="55"/>
      <c r="L52" s="55"/>
      <c r="M52" s="143"/>
      <c r="N52" s="143"/>
      <c r="O52" s="19"/>
      <c r="P52" s="19"/>
      <c r="Q52" s="19"/>
      <c r="R52" s="19"/>
      <c r="S52" s="19"/>
      <c r="T52" s="19"/>
      <c r="U52" s="196"/>
    </row>
    <row r="53" spans="1:21" x14ac:dyDescent="0.35">
      <c r="A53" s="140"/>
      <c r="B53" s="141"/>
      <c r="C53" s="142"/>
      <c r="D53" s="142"/>
      <c r="E53" s="13"/>
      <c r="F53" s="17"/>
      <c r="G53" s="13"/>
      <c r="H53" s="17"/>
      <c r="I53" s="17"/>
      <c r="J53" s="55"/>
      <c r="K53" s="55"/>
      <c r="L53" s="55"/>
      <c r="M53" s="143"/>
      <c r="N53" s="143"/>
      <c r="O53" s="19"/>
      <c r="P53" s="19"/>
      <c r="Q53" s="19"/>
      <c r="R53" s="19"/>
      <c r="S53" s="19"/>
      <c r="T53" s="19"/>
      <c r="U53" s="196"/>
    </row>
    <row r="54" spans="1:21" x14ac:dyDescent="0.35">
      <c r="A54" s="140"/>
      <c r="B54" s="141"/>
      <c r="C54" s="142"/>
      <c r="D54" s="142"/>
      <c r="E54" s="13"/>
      <c r="F54" s="17"/>
      <c r="G54" s="13"/>
      <c r="H54" s="17"/>
      <c r="I54" s="17"/>
      <c r="J54" s="55"/>
      <c r="K54" s="55"/>
      <c r="L54" s="55"/>
      <c r="M54" s="143"/>
      <c r="N54" s="143"/>
      <c r="O54" s="19"/>
      <c r="P54" s="19"/>
      <c r="Q54" s="19"/>
      <c r="R54" s="19"/>
      <c r="S54" s="19"/>
      <c r="T54" s="19"/>
      <c r="U54" s="196"/>
    </row>
    <row r="55" spans="1:21" x14ac:dyDescent="0.35">
      <c r="A55" s="140"/>
      <c r="B55" s="141"/>
      <c r="C55" s="142"/>
      <c r="D55" s="142"/>
      <c r="E55" s="13"/>
      <c r="F55" s="17"/>
      <c r="G55" s="13"/>
      <c r="H55" s="17"/>
      <c r="I55" s="17"/>
      <c r="J55" s="55"/>
      <c r="K55" s="55"/>
      <c r="L55" s="55"/>
      <c r="M55" s="143"/>
      <c r="N55" s="143"/>
      <c r="O55" s="19"/>
      <c r="P55" s="19"/>
      <c r="Q55" s="19"/>
      <c r="R55" s="19"/>
      <c r="S55" s="19"/>
      <c r="T55" s="19"/>
      <c r="U55" s="196"/>
    </row>
    <row r="56" spans="1:21" x14ac:dyDescent="0.35">
      <c r="A56" s="140"/>
      <c r="B56" s="141"/>
      <c r="C56" s="142"/>
      <c r="D56" s="142"/>
      <c r="E56" s="13"/>
      <c r="F56" s="17"/>
      <c r="G56" s="13"/>
      <c r="H56" s="17"/>
      <c r="I56" s="17"/>
      <c r="J56" s="55"/>
      <c r="K56" s="55"/>
      <c r="L56" s="55"/>
      <c r="M56" s="143"/>
      <c r="N56" s="143"/>
      <c r="O56" s="19"/>
      <c r="P56" s="19"/>
      <c r="Q56" s="19"/>
      <c r="R56" s="19"/>
      <c r="S56" s="19"/>
      <c r="T56" s="19"/>
      <c r="U56" s="196"/>
    </row>
    <row r="57" spans="1:21" x14ac:dyDescent="0.35">
      <c r="A57" s="140"/>
      <c r="B57" s="141"/>
      <c r="C57" s="142"/>
      <c r="D57" s="142"/>
      <c r="E57" s="13"/>
      <c r="F57" s="17"/>
      <c r="G57" s="13"/>
      <c r="H57" s="17"/>
      <c r="I57" s="17"/>
      <c r="J57" s="55"/>
      <c r="K57" s="55"/>
      <c r="L57" s="55"/>
      <c r="M57" s="143"/>
      <c r="N57" s="143"/>
      <c r="O57" s="19"/>
      <c r="P57" s="19"/>
      <c r="Q57" s="19"/>
      <c r="R57" s="19"/>
      <c r="S57" s="19"/>
      <c r="T57" s="19"/>
      <c r="U57" s="196"/>
    </row>
    <row r="58" spans="1:21" x14ac:dyDescent="0.35">
      <c r="A58" s="140"/>
      <c r="B58" s="141"/>
      <c r="C58" s="142"/>
      <c r="D58" s="142"/>
      <c r="E58" s="13"/>
      <c r="F58" s="17"/>
      <c r="G58" s="13"/>
      <c r="H58" s="17"/>
      <c r="I58" s="17"/>
      <c r="J58" s="55"/>
      <c r="K58" s="55"/>
      <c r="L58" s="55"/>
      <c r="M58" s="143"/>
      <c r="N58" s="143"/>
      <c r="O58" s="19"/>
      <c r="P58" s="19"/>
      <c r="Q58" s="19"/>
      <c r="R58" s="19"/>
      <c r="S58" s="19"/>
      <c r="T58" s="19"/>
      <c r="U58" s="196"/>
    </row>
    <row r="59" spans="1:21" x14ac:dyDescent="0.35">
      <c r="A59" s="140"/>
      <c r="B59" s="141"/>
      <c r="C59" s="142"/>
      <c r="D59" s="142"/>
      <c r="E59" s="13"/>
      <c r="F59" s="17"/>
      <c r="G59" s="13"/>
      <c r="H59" s="17"/>
      <c r="I59" s="17"/>
      <c r="J59" s="55"/>
      <c r="K59" s="55"/>
      <c r="L59" s="55"/>
      <c r="M59" s="143"/>
      <c r="N59" s="143"/>
      <c r="O59" s="19"/>
      <c r="P59" s="19"/>
      <c r="Q59" s="19"/>
      <c r="R59" s="19"/>
      <c r="S59" s="19"/>
      <c r="T59" s="19"/>
      <c r="U59" s="196"/>
    </row>
    <row r="60" spans="1:21" x14ac:dyDescent="0.35">
      <c r="A60" s="140"/>
      <c r="B60" s="141"/>
      <c r="C60" s="142"/>
      <c r="D60" s="142"/>
      <c r="E60" s="13"/>
      <c r="F60" s="17"/>
      <c r="G60" s="13"/>
      <c r="H60" s="17"/>
      <c r="I60" s="17"/>
      <c r="J60" s="55"/>
      <c r="K60" s="55"/>
      <c r="L60" s="55"/>
      <c r="M60" s="143"/>
      <c r="N60" s="143"/>
      <c r="O60" s="19"/>
      <c r="P60" s="19"/>
      <c r="Q60" s="19"/>
      <c r="R60" s="19"/>
      <c r="S60" s="19"/>
      <c r="T60" s="19"/>
      <c r="U60" s="196"/>
    </row>
    <row r="61" spans="1:21" x14ac:dyDescent="0.35">
      <c r="A61" s="140"/>
      <c r="B61" s="141"/>
      <c r="C61" s="142"/>
      <c r="D61" s="142"/>
      <c r="E61" s="13"/>
      <c r="F61" s="17"/>
      <c r="G61" s="13"/>
      <c r="H61" s="17"/>
      <c r="I61" s="17"/>
      <c r="J61" s="55"/>
      <c r="K61" s="55"/>
      <c r="L61" s="55"/>
      <c r="M61" s="143"/>
      <c r="N61" s="143"/>
      <c r="O61" s="19"/>
      <c r="P61" s="19"/>
      <c r="Q61" s="19"/>
      <c r="R61" s="19"/>
      <c r="S61" s="19"/>
      <c r="T61" s="19"/>
      <c r="U61" s="196"/>
    </row>
    <row r="62" spans="1:21" x14ac:dyDescent="0.35">
      <c r="A62" s="140"/>
      <c r="B62" s="141"/>
      <c r="C62" s="142"/>
      <c r="D62" s="142"/>
      <c r="E62" s="13"/>
      <c r="F62" s="17"/>
      <c r="G62" s="13"/>
      <c r="H62" s="17"/>
      <c r="I62" s="17"/>
      <c r="J62" s="55"/>
      <c r="K62" s="55"/>
      <c r="L62" s="55"/>
      <c r="M62" s="143"/>
      <c r="N62" s="143"/>
      <c r="O62" s="19"/>
      <c r="P62" s="19"/>
      <c r="Q62" s="19"/>
      <c r="R62" s="19"/>
      <c r="S62" s="19"/>
      <c r="T62" s="19"/>
      <c r="U62" s="196"/>
    </row>
    <row r="63" spans="1:21" x14ac:dyDescent="0.35">
      <c r="A63" s="140"/>
      <c r="B63" s="141"/>
      <c r="C63" s="142"/>
      <c r="D63" s="142"/>
      <c r="E63" s="13"/>
      <c r="F63" s="17"/>
      <c r="G63" s="13"/>
      <c r="H63" s="17"/>
      <c r="I63" s="17"/>
      <c r="J63" s="55"/>
      <c r="K63" s="55"/>
      <c r="L63" s="55"/>
      <c r="M63" s="143"/>
      <c r="N63" s="143"/>
      <c r="O63" s="19"/>
      <c r="P63" s="19"/>
      <c r="Q63" s="19"/>
      <c r="R63" s="19"/>
      <c r="S63" s="19"/>
      <c r="T63" s="19"/>
      <c r="U63" s="196"/>
    </row>
    <row r="64" spans="1:21" x14ac:dyDescent="0.35">
      <c r="A64" s="140"/>
      <c r="B64" s="141"/>
      <c r="C64" s="142"/>
      <c r="D64" s="142"/>
      <c r="E64" s="13"/>
      <c r="F64" s="17"/>
      <c r="G64" s="13"/>
      <c r="H64" s="17"/>
      <c r="I64" s="17"/>
      <c r="J64" s="55"/>
      <c r="K64" s="55"/>
      <c r="L64" s="55"/>
      <c r="M64" s="143"/>
      <c r="N64" s="143"/>
      <c r="O64" s="19"/>
      <c r="P64" s="19"/>
      <c r="Q64" s="19"/>
      <c r="R64" s="19"/>
      <c r="S64" s="19"/>
      <c r="T64" s="19"/>
      <c r="U64" s="196"/>
    </row>
    <row r="65" spans="1:21" x14ac:dyDescent="0.35">
      <c r="A65" s="140"/>
      <c r="B65" s="141"/>
      <c r="C65" s="142"/>
      <c r="D65" s="142"/>
      <c r="E65" s="13"/>
      <c r="F65" s="17"/>
      <c r="G65" s="13"/>
      <c r="H65" s="17"/>
      <c r="I65" s="17"/>
      <c r="J65" s="55"/>
      <c r="K65" s="55"/>
      <c r="L65" s="55"/>
      <c r="M65" s="143"/>
      <c r="N65" s="143"/>
      <c r="O65" s="19"/>
      <c r="P65" s="19"/>
      <c r="Q65" s="19"/>
      <c r="R65" s="19"/>
      <c r="S65" s="19"/>
      <c r="T65" s="19"/>
      <c r="U65" s="196"/>
    </row>
    <row r="66" spans="1:21" x14ac:dyDescent="0.35">
      <c r="A66" s="140"/>
      <c r="B66" s="141"/>
      <c r="C66" s="142"/>
      <c r="D66" s="142"/>
      <c r="E66" s="13"/>
      <c r="F66" s="17"/>
      <c r="G66" s="13"/>
      <c r="H66" s="17"/>
      <c r="I66" s="17"/>
      <c r="J66" s="55"/>
      <c r="K66" s="55"/>
      <c r="L66" s="55"/>
      <c r="M66" s="143"/>
      <c r="N66" s="143"/>
      <c r="O66" s="19"/>
      <c r="P66" s="19"/>
      <c r="Q66" s="19"/>
      <c r="R66" s="19"/>
      <c r="S66" s="19"/>
      <c r="T66" s="19"/>
      <c r="U66" s="196"/>
    </row>
    <row r="67" spans="1:21" x14ac:dyDescent="0.35">
      <c r="A67" s="140"/>
      <c r="B67" s="141"/>
      <c r="C67" s="142"/>
      <c r="D67" s="142"/>
      <c r="E67" s="13"/>
      <c r="F67" s="17"/>
      <c r="G67" s="13"/>
      <c r="H67" s="17"/>
      <c r="I67" s="17"/>
      <c r="J67" s="55"/>
      <c r="K67" s="55"/>
      <c r="L67" s="55"/>
      <c r="M67" s="143"/>
      <c r="N67" s="143"/>
      <c r="O67" s="19"/>
      <c r="P67" s="19"/>
      <c r="Q67" s="19"/>
      <c r="R67" s="19"/>
      <c r="S67" s="19"/>
      <c r="T67" s="19"/>
      <c r="U67" s="196"/>
    </row>
    <row r="68" spans="1:21" x14ac:dyDescent="0.35">
      <c r="A68" s="140"/>
      <c r="B68" s="141"/>
      <c r="C68" s="142"/>
      <c r="D68" s="142"/>
      <c r="E68" s="13"/>
      <c r="F68" s="17"/>
      <c r="G68" s="13"/>
      <c r="H68" s="17"/>
      <c r="I68" s="17"/>
      <c r="J68" s="55"/>
      <c r="K68" s="55"/>
      <c r="L68" s="55"/>
      <c r="M68" s="143"/>
      <c r="N68" s="143"/>
      <c r="O68" s="19"/>
      <c r="P68" s="19"/>
      <c r="Q68" s="19"/>
      <c r="R68" s="19"/>
      <c r="S68" s="19"/>
      <c r="T68" s="19"/>
      <c r="U68" s="196"/>
    </row>
    <row r="69" spans="1:21" x14ac:dyDescent="0.35">
      <c r="A69" s="140"/>
      <c r="B69" s="141"/>
      <c r="C69" s="142"/>
      <c r="D69" s="142"/>
      <c r="E69" s="13"/>
      <c r="F69" s="17"/>
      <c r="G69" s="13"/>
      <c r="H69" s="17"/>
      <c r="I69" s="17"/>
      <c r="J69" s="55"/>
      <c r="K69" s="55"/>
      <c r="L69" s="55"/>
      <c r="M69" s="143"/>
      <c r="N69" s="143"/>
      <c r="O69" s="19"/>
      <c r="P69" s="19"/>
      <c r="Q69" s="19"/>
      <c r="R69" s="19"/>
      <c r="S69" s="19"/>
      <c r="T69" s="19"/>
      <c r="U69" s="196"/>
    </row>
    <row r="70" spans="1:21" x14ac:dyDescent="0.35">
      <c r="A70" s="140"/>
      <c r="B70" s="141"/>
      <c r="C70" s="142"/>
      <c r="D70" s="142"/>
      <c r="E70" s="13"/>
      <c r="F70" s="17"/>
      <c r="G70" s="13"/>
      <c r="H70" s="17"/>
      <c r="I70" s="17"/>
      <c r="J70" s="55"/>
      <c r="K70" s="55"/>
      <c r="L70" s="55"/>
      <c r="M70" s="143"/>
      <c r="N70" s="143"/>
      <c r="O70" s="19"/>
      <c r="P70" s="19"/>
      <c r="Q70" s="19"/>
      <c r="R70" s="19"/>
      <c r="S70" s="19"/>
      <c r="T70" s="19"/>
      <c r="U70" s="196"/>
    </row>
    <row r="71" spans="1:21" x14ac:dyDescent="0.35">
      <c r="A71" s="140"/>
      <c r="B71" s="141"/>
      <c r="C71" s="142"/>
      <c r="D71" s="142"/>
      <c r="E71" s="13"/>
      <c r="F71" s="17"/>
      <c r="G71" s="13"/>
      <c r="H71" s="17"/>
      <c r="I71" s="17"/>
      <c r="J71" s="55"/>
      <c r="K71" s="55"/>
      <c r="L71" s="55"/>
      <c r="M71" s="143"/>
      <c r="N71" s="143"/>
      <c r="O71" s="19"/>
      <c r="P71" s="19"/>
      <c r="Q71" s="19"/>
      <c r="R71" s="19"/>
      <c r="S71" s="19"/>
      <c r="T71" s="19"/>
      <c r="U71" s="196"/>
    </row>
    <row r="72" spans="1:21" x14ac:dyDescent="0.35">
      <c r="A72" s="140"/>
      <c r="B72" s="141"/>
      <c r="C72" s="142"/>
      <c r="D72" s="142"/>
      <c r="E72" s="13"/>
      <c r="F72" s="17"/>
      <c r="G72" s="13"/>
      <c r="H72" s="17"/>
      <c r="I72" s="17"/>
      <c r="J72" s="55"/>
      <c r="K72" s="55"/>
      <c r="L72" s="55"/>
      <c r="M72" s="143"/>
      <c r="N72" s="143"/>
      <c r="O72" s="19"/>
      <c r="P72" s="19"/>
      <c r="Q72" s="19"/>
      <c r="R72" s="19"/>
      <c r="S72" s="19"/>
      <c r="T72" s="19"/>
      <c r="U72" s="196"/>
    </row>
    <row r="73" spans="1:21" x14ac:dyDescent="0.35">
      <c r="A73" s="140"/>
      <c r="B73" s="141"/>
      <c r="C73" s="142"/>
      <c r="D73" s="142"/>
      <c r="E73" s="13"/>
      <c r="F73" s="17"/>
      <c r="G73" s="13"/>
      <c r="H73" s="17"/>
      <c r="I73" s="17"/>
      <c r="J73" s="55"/>
      <c r="K73" s="55"/>
      <c r="L73" s="55"/>
      <c r="M73" s="143"/>
      <c r="N73" s="143"/>
      <c r="O73" s="19"/>
      <c r="P73" s="19"/>
      <c r="Q73" s="19"/>
      <c r="R73" s="19"/>
      <c r="S73" s="19"/>
      <c r="T73" s="19"/>
      <c r="U73" s="196"/>
    </row>
    <row r="74" spans="1:21" x14ac:dyDescent="0.35">
      <c r="A74" s="140"/>
      <c r="B74" s="141"/>
      <c r="C74" s="142"/>
      <c r="D74" s="142"/>
      <c r="E74" s="13"/>
      <c r="F74" s="17"/>
      <c r="G74" s="13"/>
      <c r="H74" s="17"/>
      <c r="I74" s="17"/>
      <c r="J74" s="55"/>
      <c r="K74" s="55"/>
      <c r="L74" s="55"/>
      <c r="M74" s="143"/>
      <c r="N74" s="143"/>
      <c r="O74" s="19"/>
      <c r="P74" s="19"/>
      <c r="Q74" s="19"/>
      <c r="R74" s="19"/>
      <c r="S74" s="19"/>
      <c r="T74" s="19"/>
      <c r="U74" s="196"/>
    </row>
    <row r="75" spans="1:21" x14ac:dyDescent="0.35">
      <c r="A75" s="140"/>
      <c r="B75" s="141"/>
      <c r="C75" s="142"/>
      <c r="D75" s="142"/>
      <c r="E75" s="13"/>
      <c r="F75" s="17"/>
      <c r="G75" s="13"/>
      <c r="H75" s="17"/>
      <c r="I75" s="17"/>
      <c r="J75" s="55"/>
      <c r="K75" s="55"/>
      <c r="L75" s="55"/>
      <c r="M75" s="143"/>
      <c r="N75" s="143"/>
      <c r="O75" s="19"/>
      <c r="P75" s="19"/>
      <c r="Q75" s="19"/>
      <c r="R75" s="19"/>
      <c r="S75" s="19"/>
      <c r="T75" s="19"/>
      <c r="U75" s="196"/>
    </row>
    <row r="76" spans="1:21" x14ac:dyDescent="0.35">
      <c r="A76" s="140"/>
      <c r="B76" s="141"/>
      <c r="C76" s="142"/>
      <c r="D76" s="142"/>
      <c r="E76" s="13"/>
      <c r="F76" s="17"/>
      <c r="G76" s="13"/>
      <c r="H76" s="17"/>
      <c r="I76" s="17"/>
      <c r="J76" s="55"/>
      <c r="K76" s="55"/>
      <c r="L76" s="55"/>
      <c r="M76" s="143"/>
      <c r="N76" s="143"/>
      <c r="O76" s="19"/>
      <c r="P76" s="19"/>
      <c r="Q76" s="19"/>
      <c r="R76" s="19"/>
      <c r="S76" s="19"/>
      <c r="T76" s="19"/>
      <c r="U76" s="196"/>
    </row>
    <row r="77" spans="1:21" x14ac:dyDescent="0.35">
      <c r="A77" s="140"/>
      <c r="B77" s="141"/>
      <c r="C77" s="142"/>
      <c r="D77" s="142"/>
      <c r="E77" s="13"/>
      <c r="F77" s="17"/>
      <c r="G77" s="13"/>
      <c r="H77" s="17"/>
      <c r="I77" s="17"/>
      <c r="J77" s="55"/>
      <c r="K77" s="55"/>
      <c r="L77" s="55"/>
      <c r="M77" s="143"/>
      <c r="N77" s="143"/>
      <c r="O77" s="19"/>
      <c r="P77" s="19"/>
      <c r="Q77" s="19"/>
      <c r="R77" s="19"/>
      <c r="S77" s="19"/>
      <c r="T77" s="19"/>
      <c r="U77" s="196"/>
    </row>
    <row r="78" spans="1:21" x14ac:dyDescent="0.35">
      <c r="A78" s="140"/>
      <c r="B78" s="141"/>
      <c r="C78" s="142"/>
      <c r="D78" s="142"/>
      <c r="E78" s="13"/>
      <c r="F78" s="17"/>
      <c r="G78" s="13"/>
      <c r="H78" s="17"/>
      <c r="I78" s="17"/>
      <c r="J78" s="55"/>
      <c r="K78" s="55"/>
      <c r="L78" s="55"/>
      <c r="M78" s="143"/>
      <c r="N78" s="143"/>
      <c r="O78" s="19"/>
      <c r="P78" s="19"/>
      <c r="Q78" s="19"/>
      <c r="R78" s="19"/>
      <c r="S78" s="19"/>
      <c r="T78" s="19"/>
      <c r="U78" s="196"/>
    </row>
    <row r="79" spans="1:21" x14ac:dyDescent="0.35">
      <c r="A79" s="140"/>
      <c r="B79" s="141"/>
      <c r="C79" s="142"/>
      <c r="D79" s="142"/>
      <c r="E79" s="13"/>
      <c r="F79" s="17"/>
      <c r="G79" s="13"/>
      <c r="H79" s="17"/>
      <c r="I79" s="17"/>
      <c r="J79" s="55"/>
      <c r="K79" s="55"/>
      <c r="L79" s="55"/>
      <c r="M79" s="143"/>
      <c r="N79" s="143"/>
      <c r="O79" s="19"/>
      <c r="P79" s="19"/>
      <c r="Q79" s="19"/>
      <c r="R79" s="19"/>
      <c r="S79" s="19"/>
      <c r="T79" s="19"/>
      <c r="U79" s="196"/>
    </row>
    <row r="80" spans="1:21" x14ac:dyDescent="0.35">
      <c r="A80" s="140"/>
      <c r="B80" s="141"/>
      <c r="C80" s="142"/>
      <c r="D80" s="142"/>
      <c r="E80" s="13"/>
      <c r="F80" s="17"/>
      <c r="G80" s="13"/>
      <c r="H80" s="17"/>
      <c r="I80" s="17"/>
      <c r="J80" s="55"/>
      <c r="K80" s="55"/>
      <c r="L80" s="55"/>
      <c r="M80" s="143"/>
      <c r="N80" s="143"/>
      <c r="O80" s="19"/>
      <c r="P80" s="19"/>
      <c r="Q80" s="19"/>
      <c r="R80" s="19"/>
      <c r="S80" s="19"/>
      <c r="T80" s="19"/>
      <c r="U80" s="196"/>
    </row>
    <row r="81" spans="1:21" x14ac:dyDescent="0.35">
      <c r="A81" s="140"/>
      <c r="B81" s="141"/>
      <c r="C81" s="142"/>
      <c r="D81" s="142"/>
      <c r="E81" s="13"/>
      <c r="F81" s="17"/>
      <c r="G81" s="13"/>
      <c r="H81" s="17"/>
      <c r="I81" s="17"/>
      <c r="J81" s="55"/>
      <c r="K81" s="55"/>
      <c r="L81" s="55"/>
      <c r="M81" s="143"/>
      <c r="N81" s="143"/>
      <c r="O81" s="19"/>
      <c r="P81" s="19"/>
      <c r="Q81" s="19"/>
      <c r="R81" s="19"/>
      <c r="S81" s="19"/>
      <c r="T81" s="19"/>
      <c r="U81" s="196"/>
    </row>
    <row r="82" spans="1:21" x14ac:dyDescent="0.35">
      <c r="A82" s="140"/>
      <c r="B82" s="141"/>
      <c r="C82" s="142"/>
      <c r="D82" s="142"/>
      <c r="E82" s="13"/>
      <c r="F82" s="17"/>
      <c r="G82" s="13"/>
      <c r="H82" s="17"/>
      <c r="I82" s="17"/>
      <c r="J82" s="55"/>
      <c r="K82" s="55"/>
      <c r="L82" s="55"/>
      <c r="M82" s="143"/>
      <c r="N82" s="143"/>
      <c r="O82" s="19"/>
      <c r="P82" s="19"/>
      <c r="Q82" s="19"/>
      <c r="R82" s="19"/>
      <c r="S82" s="19"/>
      <c r="T82" s="19"/>
      <c r="U82" s="196"/>
    </row>
    <row r="83" spans="1:21" x14ac:dyDescent="0.35">
      <c r="A83" s="140"/>
      <c r="B83" s="141"/>
      <c r="C83" s="142"/>
      <c r="D83" s="142"/>
      <c r="E83" s="13"/>
      <c r="F83" s="17"/>
      <c r="G83" s="13"/>
      <c r="H83" s="17"/>
      <c r="I83" s="17"/>
      <c r="J83" s="55"/>
      <c r="K83" s="55"/>
      <c r="L83" s="55"/>
      <c r="M83" s="143"/>
      <c r="N83" s="143"/>
      <c r="O83" s="19"/>
      <c r="P83" s="19"/>
      <c r="Q83" s="19"/>
      <c r="R83" s="19"/>
      <c r="S83" s="19"/>
      <c r="T83" s="19"/>
      <c r="U83" s="196"/>
    </row>
    <row r="84" spans="1:21" x14ac:dyDescent="0.35">
      <c r="A84" s="140"/>
      <c r="B84" s="141"/>
      <c r="C84" s="142"/>
      <c r="D84" s="142"/>
      <c r="E84" s="13"/>
      <c r="F84" s="17"/>
      <c r="G84" s="13"/>
      <c r="H84" s="17"/>
      <c r="I84" s="17"/>
      <c r="J84" s="55"/>
      <c r="K84" s="55"/>
      <c r="L84" s="55"/>
      <c r="M84" s="143"/>
      <c r="N84" s="143"/>
      <c r="O84" s="19"/>
      <c r="P84" s="19"/>
      <c r="Q84" s="19"/>
      <c r="R84" s="19"/>
      <c r="S84" s="19"/>
      <c r="T84" s="19"/>
      <c r="U84" s="196"/>
    </row>
    <row r="85" spans="1:21" x14ac:dyDescent="0.35">
      <c r="A85" s="140"/>
      <c r="B85" s="141"/>
      <c r="C85" s="142"/>
      <c r="D85" s="142"/>
      <c r="E85" s="13"/>
      <c r="F85" s="17"/>
      <c r="G85" s="13"/>
      <c r="H85" s="17"/>
      <c r="I85" s="17"/>
      <c r="J85" s="55"/>
      <c r="K85" s="55"/>
      <c r="L85" s="55"/>
      <c r="M85" s="143"/>
      <c r="N85" s="143"/>
      <c r="O85" s="19"/>
      <c r="P85" s="19"/>
      <c r="Q85" s="19"/>
      <c r="R85" s="19"/>
      <c r="S85" s="19"/>
      <c r="T85" s="19"/>
      <c r="U85" s="196"/>
    </row>
    <row r="86" spans="1:21" x14ac:dyDescent="0.35">
      <c r="A86" s="140"/>
      <c r="B86" s="141"/>
      <c r="C86" s="142"/>
      <c r="D86" s="142"/>
      <c r="E86" s="13"/>
      <c r="F86" s="17"/>
      <c r="G86" s="13"/>
      <c r="H86" s="17"/>
      <c r="I86" s="17"/>
      <c r="J86" s="55"/>
      <c r="K86" s="55"/>
      <c r="L86" s="55"/>
      <c r="M86" s="143"/>
      <c r="N86" s="143"/>
      <c r="O86" s="19"/>
      <c r="P86" s="19"/>
      <c r="Q86" s="19"/>
      <c r="R86" s="19"/>
      <c r="S86" s="19"/>
      <c r="T86" s="19"/>
      <c r="U86" s="196"/>
    </row>
    <row r="87" spans="1:21" x14ac:dyDescent="0.35">
      <c r="A87" s="140"/>
      <c r="B87" s="141"/>
      <c r="C87" s="142"/>
      <c r="D87" s="142"/>
      <c r="E87" s="13"/>
      <c r="F87" s="17"/>
      <c r="G87" s="13"/>
      <c r="H87" s="17"/>
      <c r="I87" s="17"/>
      <c r="J87" s="55"/>
      <c r="K87" s="55"/>
      <c r="L87" s="55"/>
      <c r="M87" s="143"/>
      <c r="N87" s="143"/>
      <c r="O87" s="19"/>
      <c r="P87" s="19"/>
      <c r="Q87" s="19"/>
      <c r="R87" s="19"/>
      <c r="S87" s="19"/>
      <c r="T87" s="19"/>
      <c r="U87" s="196"/>
    </row>
    <row r="88" spans="1:21" x14ac:dyDescent="0.35">
      <c r="A88" s="140"/>
      <c r="B88" s="141"/>
      <c r="C88" s="142"/>
      <c r="D88" s="142"/>
      <c r="E88" s="13"/>
      <c r="F88" s="17"/>
      <c r="G88" s="13"/>
      <c r="H88" s="17"/>
      <c r="I88" s="17"/>
      <c r="J88" s="55"/>
      <c r="K88" s="55"/>
      <c r="L88" s="55"/>
      <c r="M88" s="143"/>
      <c r="N88" s="143"/>
      <c r="O88" s="19"/>
      <c r="P88" s="19"/>
      <c r="Q88" s="19"/>
      <c r="R88" s="19"/>
      <c r="S88" s="19"/>
      <c r="T88" s="19"/>
      <c r="U88" s="196"/>
    </row>
    <row r="89" spans="1:21" x14ac:dyDescent="0.35">
      <c r="A89" s="140"/>
      <c r="B89" s="141"/>
      <c r="C89" s="142"/>
      <c r="D89" s="142"/>
      <c r="E89" s="13"/>
      <c r="F89" s="17"/>
      <c r="G89" s="13"/>
      <c r="H89" s="17"/>
      <c r="I89" s="17"/>
      <c r="J89" s="55"/>
      <c r="K89" s="55"/>
      <c r="L89" s="55"/>
      <c r="M89" s="143"/>
      <c r="N89" s="143"/>
      <c r="O89" s="19"/>
      <c r="P89" s="19"/>
      <c r="Q89" s="19"/>
      <c r="R89" s="19"/>
      <c r="S89" s="19"/>
      <c r="T89" s="19"/>
      <c r="U89" s="196"/>
    </row>
    <row r="90" spans="1:21" x14ac:dyDescent="0.35">
      <c r="A90" s="140"/>
      <c r="B90" s="141"/>
      <c r="C90" s="142"/>
      <c r="D90" s="142"/>
      <c r="E90" s="13"/>
      <c r="F90" s="17"/>
      <c r="G90" s="13"/>
      <c r="H90" s="17"/>
      <c r="I90" s="17"/>
      <c r="J90" s="55"/>
      <c r="K90" s="55"/>
      <c r="L90" s="55"/>
      <c r="M90" s="143"/>
      <c r="N90" s="143"/>
      <c r="O90" s="19"/>
      <c r="P90" s="19"/>
      <c r="Q90" s="19"/>
      <c r="R90" s="19"/>
      <c r="S90" s="19"/>
      <c r="T90" s="19"/>
      <c r="U90" s="196"/>
    </row>
    <row r="91" spans="1:21" x14ac:dyDescent="0.35">
      <c r="A91" s="140"/>
      <c r="B91" s="141"/>
      <c r="C91" s="142"/>
      <c r="D91" s="142"/>
      <c r="E91" s="13"/>
      <c r="F91" s="17"/>
      <c r="G91" s="13"/>
      <c r="H91" s="17"/>
      <c r="I91" s="17"/>
      <c r="J91" s="55"/>
      <c r="K91" s="55"/>
      <c r="L91" s="55"/>
      <c r="M91" s="143"/>
      <c r="N91" s="143"/>
      <c r="O91" s="19"/>
      <c r="P91" s="19"/>
      <c r="Q91" s="19"/>
      <c r="R91" s="19"/>
      <c r="S91" s="19"/>
      <c r="T91" s="19"/>
      <c r="U91" s="196"/>
    </row>
    <row r="92" spans="1:21" x14ac:dyDescent="0.35">
      <c r="A92" s="140"/>
      <c r="B92" s="141"/>
      <c r="C92" s="142"/>
      <c r="D92" s="142"/>
      <c r="E92" s="13"/>
      <c r="F92" s="17"/>
      <c r="G92" s="13"/>
      <c r="H92" s="17"/>
      <c r="I92" s="17"/>
      <c r="J92" s="55"/>
      <c r="K92" s="55"/>
      <c r="L92" s="55"/>
      <c r="M92" s="143"/>
      <c r="N92" s="143"/>
      <c r="O92" s="19"/>
      <c r="P92" s="19"/>
      <c r="Q92" s="19"/>
      <c r="R92" s="19"/>
      <c r="S92" s="19"/>
      <c r="T92" s="19"/>
      <c r="U92" s="196"/>
    </row>
    <row r="93" spans="1:21" x14ac:dyDescent="0.35">
      <c r="A93" s="140"/>
      <c r="B93" s="141"/>
      <c r="C93" s="142"/>
      <c r="D93" s="142"/>
      <c r="E93" s="13"/>
      <c r="F93" s="17"/>
      <c r="G93" s="13"/>
      <c r="H93" s="17"/>
      <c r="I93" s="17"/>
      <c r="J93" s="55"/>
      <c r="K93" s="55"/>
      <c r="L93" s="55"/>
      <c r="M93" s="143"/>
      <c r="N93" s="143"/>
      <c r="O93" s="19"/>
      <c r="P93" s="19"/>
      <c r="Q93" s="19"/>
      <c r="R93" s="19"/>
      <c r="S93" s="19"/>
      <c r="T93" s="19"/>
      <c r="U93" s="196"/>
    </row>
    <row r="94" spans="1:21" x14ac:dyDescent="0.35">
      <c r="A94" s="140"/>
      <c r="B94" s="141"/>
      <c r="C94" s="142"/>
      <c r="D94" s="142"/>
      <c r="E94" s="13"/>
      <c r="F94" s="17"/>
      <c r="G94" s="13"/>
      <c r="H94" s="17"/>
      <c r="I94" s="17"/>
      <c r="J94" s="55"/>
      <c r="K94" s="55"/>
      <c r="L94" s="55"/>
      <c r="M94" s="143"/>
      <c r="N94" s="143"/>
      <c r="O94" s="19"/>
      <c r="P94" s="19"/>
      <c r="Q94" s="19"/>
      <c r="R94" s="19"/>
      <c r="S94" s="19"/>
      <c r="T94" s="19"/>
      <c r="U94" s="196"/>
    </row>
    <row r="95" spans="1:21" x14ac:dyDescent="0.35">
      <c r="A95" s="140"/>
      <c r="B95" s="141"/>
      <c r="C95" s="142"/>
      <c r="D95" s="142"/>
      <c r="E95" s="13"/>
      <c r="F95" s="17"/>
      <c r="G95" s="13"/>
      <c r="H95" s="17"/>
      <c r="I95" s="17"/>
      <c r="J95" s="55"/>
      <c r="K95" s="55"/>
      <c r="L95" s="55"/>
      <c r="M95" s="143"/>
      <c r="N95" s="143"/>
      <c r="O95" s="19"/>
      <c r="P95" s="19"/>
      <c r="Q95" s="19"/>
      <c r="R95" s="19"/>
      <c r="S95" s="19"/>
      <c r="T95" s="19"/>
      <c r="U95" s="196"/>
    </row>
    <row r="96" spans="1:21" x14ac:dyDescent="0.35">
      <c r="A96" s="140"/>
      <c r="B96" s="141"/>
      <c r="C96" s="142"/>
      <c r="D96" s="142"/>
      <c r="E96" s="13"/>
      <c r="F96" s="17"/>
      <c r="G96" s="13"/>
      <c r="H96" s="17"/>
      <c r="I96" s="17"/>
      <c r="J96" s="55"/>
      <c r="K96" s="55"/>
      <c r="L96" s="55"/>
      <c r="M96" s="143"/>
      <c r="N96" s="143"/>
      <c r="O96" s="19"/>
      <c r="P96" s="19"/>
      <c r="Q96" s="19"/>
      <c r="R96" s="19"/>
      <c r="S96" s="19"/>
      <c r="T96" s="19"/>
      <c r="U96" s="196"/>
    </row>
    <row r="97" spans="1:21" x14ac:dyDescent="0.35">
      <c r="A97" s="140"/>
      <c r="B97" s="141"/>
      <c r="C97" s="142"/>
      <c r="D97" s="142"/>
      <c r="E97" s="13"/>
      <c r="F97" s="17"/>
      <c r="G97" s="13"/>
      <c r="H97" s="17"/>
      <c r="I97" s="17"/>
      <c r="J97" s="55"/>
      <c r="K97" s="55"/>
      <c r="L97" s="55"/>
      <c r="M97" s="143"/>
      <c r="N97" s="143"/>
      <c r="O97" s="19"/>
      <c r="P97" s="19"/>
      <c r="Q97" s="19"/>
      <c r="R97" s="19"/>
      <c r="S97" s="19"/>
      <c r="T97" s="19"/>
      <c r="U97" s="196"/>
    </row>
    <row r="98" spans="1:21" x14ac:dyDescent="0.35">
      <c r="A98" s="140"/>
      <c r="B98" s="141"/>
      <c r="C98" s="142"/>
      <c r="D98" s="142"/>
      <c r="E98" s="13"/>
      <c r="F98" s="17"/>
      <c r="G98" s="13"/>
      <c r="H98" s="17"/>
      <c r="I98" s="17"/>
      <c r="J98" s="55"/>
      <c r="K98" s="55"/>
      <c r="L98" s="55"/>
      <c r="M98" s="143"/>
      <c r="N98" s="143"/>
      <c r="O98" s="19"/>
      <c r="P98" s="19"/>
      <c r="Q98" s="19"/>
      <c r="R98" s="19"/>
      <c r="S98" s="19"/>
      <c r="T98" s="19"/>
      <c r="U98" s="196"/>
    </row>
    <row r="99" spans="1:21" x14ac:dyDescent="0.35">
      <c r="A99" s="140"/>
      <c r="B99" s="141"/>
      <c r="C99" s="142"/>
      <c r="D99" s="142"/>
      <c r="E99" s="13"/>
      <c r="F99" s="17"/>
      <c r="G99" s="13"/>
      <c r="H99" s="17"/>
      <c r="I99" s="17"/>
      <c r="J99" s="55"/>
      <c r="K99" s="55"/>
      <c r="L99" s="55"/>
      <c r="M99" s="143"/>
      <c r="N99" s="143"/>
      <c r="O99" s="19"/>
      <c r="P99" s="19"/>
      <c r="Q99" s="19"/>
      <c r="R99" s="19"/>
      <c r="S99" s="19"/>
      <c r="T99" s="19"/>
      <c r="U99" s="196"/>
    </row>
    <row r="100" spans="1:21" x14ac:dyDescent="0.35">
      <c r="A100" s="140"/>
      <c r="B100" s="141"/>
      <c r="C100" s="142"/>
      <c r="D100" s="142"/>
      <c r="E100" s="13"/>
      <c r="F100" s="17"/>
      <c r="G100" s="13"/>
      <c r="H100" s="17"/>
      <c r="I100" s="17"/>
      <c r="J100" s="55"/>
      <c r="K100" s="55"/>
      <c r="L100" s="55"/>
      <c r="M100" s="143"/>
      <c r="N100" s="143"/>
      <c r="O100" s="19"/>
      <c r="P100" s="19"/>
      <c r="Q100" s="19"/>
      <c r="R100" s="19"/>
      <c r="S100" s="19"/>
      <c r="T100" s="19"/>
      <c r="U100" s="196"/>
    </row>
    <row r="101" spans="1:21" x14ac:dyDescent="0.35">
      <c r="A101" s="140"/>
      <c r="B101" s="141"/>
      <c r="C101" s="142"/>
      <c r="D101" s="142"/>
      <c r="E101" s="13"/>
      <c r="F101" s="17"/>
      <c r="G101" s="13"/>
      <c r="H101" s="17"/>
      <c r="I101" s="17"/>
      <c r="J101" s="55"/>
      <c r="K101" s="55"/>
      <c r="L101" s="55"/>
      <c r="M101" s="143"/>
      <c r="N101" s="143"/>
      <c r="O101" s="19"/>
      <c r="P101" s="19"/>
      <c r="Q101" s="19"/>
      <c r="R101" s="19"/>
      <c r="S101" s="19"/>
      <c r="T101" s="19"/>
      <c r="U101" s="196"/>
    </row>
    <row r="102" spans="1:21" x14ac:dyDescent="0.35">
      <c r="A102" s="140"/>
      <c r="B102" s="141"/>
      <c r="C102" s="142"/>
      <c r="D102" s="142"/>
      <c r="E102" s="13"/>
      <c r="F102" s="17"/>
      <c r="G102" s="13"/>
      <c r="H102" s="17"/>
      <c r="I102" s="17"/>
      <c r="J102" s="55"/>
      <c r="K102" s="55"/>
      <c r="L102" s="55"/>
      <c r="M102" s="143"/>
      <c r="N102" s="143"/>
      <c r="O102" s="19"/>
      <c r="P102" s="19"/>
      <c r="Q102" s="19"/>
      <c r="R102" s="19"/>
      <c r="S102" s="19"/>
      <c r="T102" s="19"/>
      <c r="U102" s="196"/>
    </row>
    <row r="103" spans="1:21" x14ac:dyDescent="0.35">
      <c r="A103" s="140"/>
      <c r="B103" s="141"/>
      <c r="C103" s="142"/>
      <c r="D103" s="142"/>
      <c r="E103" s="13"/>
      <c r="F103" s="17"/>
      <c r="G103" s="13"/>
      <c r="H103" s="17"/>
      <c r="I103" s="17"/>
      <c r="J103" s="55"/>
      <c r="K103" s="55"/>
      <c r="L103" s="55"/>
      <c r="M103" s="143"/>
      <c r="N103" s="143"/>
      <c r="O103" s="19"/>
      <c r="P103" s="19"/>
      <c r="Q103" s="19"/>
      <c r="R103" s="19"/>
      <c r="S103" s="19"/>
      <c r="T103" s="19"/>
      <c r="U103" s="196"/>
    </row>
    <row r="104" spans="1:21" x14ac:dyDescent="0.35">
      <c r="A104" s="140"/>
      <c r="B104" s="141"/>
      <c r="C104" s="142"/>
      <c r="D104" s="142"/>
      <c r="E104" s="13"/>
      <c r="F104" s="17"/>
      <c r="G104" s="13"/>
      <c r="H104" s="17"/>
      <c r="I104" s="17"/>
      <c r="J104" s="55"/>
      <c r="K104" s="55"/>
      <c r="L104" s="55"/>
      <c r="M104" s="143"/>
      <c r="N104" s="143"/>
      <c r="O104" s="19"/>
      <c r="P104" s="19"/>
      <c r="Q104" s="19"/>
      <c r="R104" s="19"/>
      <c r="S104" s="19"/>
      <c r="T104" s="19"/>
      <c r="U104" s="196"/>
    </row>
    <row r="105" spans="1:21" x14ac:dyDescent="0.35">
      <c r="A105" s="140"/>
      <c r="B105" s="141"/>
      <c r="C105" s="142"/>
      <c r="D105" s="142"/>
      <c r="E105" s="13"/>
      <c r="F105" s="17"/>
      <c r="G105" s="13"/>
      <c r="H105" s="17"/>
      <c r="I105" s="17"/>
      <c r="J105" s="55"/>
      <c r="K105" s="55"/>
      <c r="L105" s="55"/>
      <c r="M105" s="143"/>
      <c r="N105" s="143"/>
      <c r="O105" s="19"/>
      <c r="P105" s="19"/>
      <c r="Q105" s="19"/>
      <c r="R105" s="19"/>
      <c r="S105" s="19"/>
      <c r="T105" s="19"/>
      <c r="U105" s="196"/>
    </row>
    <row r="106" spans="1:21" x14ac:dyDescent="0.35">
      <c r="A106" s="140"/>
      <c r="B106" s="141"/>
      <c r="C106" s="142"/>
      <c r="D106" s="142"/>
      <c r="E106" s="13"/>
      <c r="F106" s="17"/>
      <c r="G106" s="13"/>
      <c r="H106" s="17"/>
      <c r="I106" s="17"/>
      <c r="J106" s="55"/>
      <c r="K106" s="55"/>
      <c r="L106" s="55"/>
      <c r="M106" s="143"/>
      <c r="N106" s="143"/>
      <c r="O106" s="19"/>
      <c r="P106" s="19"/>
      <c r="Q106" s="19"/>
      <c r="R106" s="19"/>
      <c r="S106" s="19"/>
      <c r="T106" s="19"/>
      <c r="U106" s="196"/>
    </row>
    <row r="107" spans="1:21" x14ac:dyDescent="0.35">
      <c r="A107" s="140"/>
      <c r="B107" s="141"/>
      <c r="C107" s="142"/>
      <c r="D107" s="142"/>
      <c r="E107" s="13"/>
      <c r="F107" s="17"/>
      <c r="G107" s="13"/>
      <c r="H107" s="17"/>
      <c r="I107" s="17"/>
      <c r="J107" s="55"/>
      <c r="K107" s="55"/>
      <c r="L107" s="55"/>
      <c r="M107" s="143"/>
      <c r="N107" s="143"/>
      <c r="O107" s="19"/>
      <c r="P107" s="19"/>
      <c r="Q107" s="19"/>
      <c r="R107" s="19"/>
      <c r="S107" s="19"/>
      <c r="T107" s="19"/>
      <c r="U107" s="196"/>
    </row>
    <row r="108" spans="1:21" x14ac:dyDescent="0.35">
      <c r="A108" s="140"/>
      <c r="B108" s="141"/>
      <c r="C108" s="142"/>
      <c r="D108" s="142"/>
      <c r="E108" s="13"/>
      <c r="F108" s="17"/>
      <c r="G108" s="13"/>
      <c r="H108" s="17"/>
      <c r="I108" s="17"/>
      <c r="J108" s="55"/>
      <c r="K108" s="55"/>
      <c r="L108" s="55"/>
      <c r="M108" s="143"/>
      <c r="N108" s="143"/>
      <c r="O108" s="19"/>
      <c r="P108" s="19"/>
      <c r="Q108" s="19"/>
      <c r="R108" s="19"/>
      <c r="S108" s="19"/>
      <c r="T108" s="19"/>
      <c r="U108" s="196"/>
    </row>
    <row r="109" spans="1:21" x14ac:dyDescent="0.35">
      <c r="A109" s="140"/>
      <c r="B109" s="141"/>
      <c r="C109" s="142"/>
      <c r="D109" s="142"/>
      <c r="E109" s="13"/>
      <c r="F109" s="17"/>
      <c r="G109" s="13"/>
      <c r="H109" s="17"/>
      <c r="I109" s="17"/>
      <c r="J109" s="55"/>
      <c r="K109" s="55"/>
      <c r="L109" s="55"/>
      <c r="M109" s="143"/>
      <c r="N109" s="143"/>
      <c r="O109" s="19"/>
      <c r="P109" s="19"/>
      <c r="Q109" s="19"/>
      <c r="R109" s="19"/>
      <c r="S109" s="19"/>
      <c r="T109" s="19"/>
      <c r="U109" s="196"/>
    </row>
    <row r="110" spans="1:21" x14ac:dyDescent="0.35">
      <c r="A110" s="140"/>
      <c r="B110" s="141"/>
      <c r="C110" s="142"/>
      <c r="D110" s="142"/>
      <c r="E110" s="13"/>
      <c r="F110" s="17"/>
      <c r="G110" s="13"/>
      <c r="H110" s="17"/>
      <c r="I110" s="17"/>
      <c r="J110" s="55"/>
      <c r="K110" s="55"/>
      <c r="L110" s="55"/>
      <c r="M110" s="143"/>
      <c r="N110" s="143"/>
      <c r="O110" s="19"/>
      <c r="P110" s="19"/>
      <c r="Q110" s="19"/>
      <c r="R110" s="19"/>
      <c r="S110" s="19"/>
      <c r="T110" s="19"/>
      <c r="U110" s="196"/>
    </row>
    <row r="111" spans="1:21" x14ac:dyDescent="0.35">
      <c r="A111" s="140"/>
      <c r="B111" s="141"/>
      <c r="C111" s="142"/>
      <c r="D111" s="142"/>
      <c r="E111" s="13"/>
      <c r="F111" s="17"/>
      <c r="G111" s="13"/>
      <c r="H111" s="17"/>
      <c r="I111" s="17"/>
      <c r="J111" s="55"/>
      <c r="K111" s="55"/>
      <c r="L111" s="55"/>
      <c r="M111" s="143"/>
      <c r="N111" s="143"/>
      <c r="O111" s="19"/>
      <c r="P111" s="19"/>
      <c r="Q111" s="19"/>
      <c r="R111" s="19"/>
      <c r="S111" s="19"/>
      <c r="T111" s="19"/>
      <c r="U111" s="196"/>
    </row>
    <row r="112" spans="1:21" x14ac:dyDescent="0.35">
      <c r="A112" s="140"/>
      <c r="B112" s="141"/>
      <c r="C112" s="142"/>
      <c r="D112" s="142"/>
      <c r="E112" s="13"/>
      <c r="F112" s="17"/>
      <c r="G112" s="13"/>
      <c r="H112" s="17"/>
      <c r="I112" s="17"/>
      <c r="J112" s="55"/>
      <c r="K112" s="55"/>
      <c r="L112" s="55"/>
      <c r="M112" s="143"/>
      <c r="N112" s="143"/>
      <c r="O112" s="19"/>
      <c r="P112" s="19"/>
      <c r="Q112" s="19"/>
      <c r="R112" s="19"/>
      <c r="S112" s="19"/>
      <c r="T112" s="19"/>
      <c r="U112" s="196"/>
    </row>
    <row r="113" spans="1:21" x14ac:dyDescent="0.35">
      <c r="A113" s="140"/>
      <c r="B113" s="141"/>
      <c r="C113" s="142"/>
      <c r="D113" s="142"/>
      <c r="E113" s="13"/>
      <c r="F113" s="17"/>
      <c r="G113" s="13"/>
      <c r="H113" s="17"/>
      <c r="I113" s="17"/>
      <c r="J113" s="55"/>
      <c r="K113" s="55"/>
      <c r="L113" s="55"/>
      <c r="M113" s="143"/>
      <c r="N113" s="143"/>
      <c r="O113" s="19"/>
      <c r="P113" s="19"/>
      <c r="Q113" s="19"/>
      <c r="R113" s="19"/>
      <c r="S113" s="19"/>
      <c r="T113" s="19"/>
      <c r="U113" s="196"/>
    </row>
    <row r="114" spans="1:21" x14ac:dyDescent="0.35">
      <c r="A114" s="140"/>
      <c r="B114" s="141"/>
      <c r="C114" s="142"/>
      <c r="D114" s="142"/>
      <c r="E114" s="13"/>
      <c r="F114" s="17"/>
      <c r="G114" s="13"/>
      <c r="H114" s="17"/>
      <c r="I114" s="17"/>
      <c r="J114" s="55"/>
      <c r="K114" s="55"/>
      <c r="L114" s="55"/>
      <c r="M114" s="143"/>
      <c r="N114" s="143"/>
      <c r="O114" s="19"/>
      <c r="P114" s="19"/>
      <c r="Q114" s="19"/>
      <c r="R114" s="19"/>
      <c r="S114" s="19"/>
      <c r="T114" s="19"/>
      <c r="U114" s="196"/>
    </row>
    <row r="115" spans="1:21" x14ac:dyDescent="0.35">
      <c r="A115" s="140"/>
      <c r="B115" s="141"/>
      <c r="C115" s="142"/>
      <c r="D115" s="142"/>
      <c r="E115" s="13"/>
      <c r="F115" s="17"/>
      <c r="G115" s="13"/>
      <c r="H115" s="17"/>
      <c r="I115" s="17"/>
      <c r="J115" s="55"/>
      <c r="K115" s="55"/>
      <c r="L115" s="55"/>
      <c r="M115" s="143"/>
      <c r="N115" s="143"/>
      <c r="O115" s="19"/>
      <c r="P115" s="19"/>
      <c r="Q115" s="19"/>
      <c r="R115" s="19"/>
      <c r="S115" s="19"/>
      <c r="T115" s="19"/>
      <c r="U115" s="196"/>
    </row>
    <row r="116" spans="1:21" x14ac:dyDescent="0.35">
      <c r="A116" s="140"/>
      <c r="B116" s="141"/>
      <c r="C116" s="142"/>
      <c r="D116" s="142"/>
      <c r="E116" s="13"/>
      <c r="F116" s="17"/>
      <c r="G116" s="13"/>
      <c r="H116" s="17"/>
      <c r="I116" s="17"/>
      <c r="J116" s="55"/>
      <c r="K116" s="55"/>
      <c r="L116" s="55"/>
      <c r="M116" s="143"/>
      <c r="N116" s="143"/>
      <c r="O116" s="19"/>
      <c r="P116" s="19"/>
      <c r="Q116" s="19"/>
      <c r="R116" s="19"/>
      <c r="S116" s="19"/>
      <c r="T116" s="19"/>
      <c r="U116" s="196"/>
    </row>
    <row r="117" spans="1:21" x14ac:dyDescent="0.35">
      <c r="A117" s="140"/>
      <c r="B117" s="141"/>
      <c r="C117" s="142"/>
      <c r="D117" s="142"/>
      <c r="E117" s="13"/>
      <c r="F117" s="17"/>
      <c r="G117" s="13"/>
      <c r="H117" s="17"/>
      <c r="I117" s="17"/>
      <c r="J117" s="55"/>
      <c r="K117" s="55"/>
      <c r="L117" s="55"/>
      <c r="M117" s="143"/>
      <c r="N117" s="143"/>
      <c r="O117" s="19"/>
      <c r="P117" s="19"/>
      <c r="Q117" s="19"/>
      <c r="R117" s="19"/>
      <c r="S117" s="19"/>
      <c r="T117" s="19"/>
      <c r="U117" s="196"/>
    </row>
    <row r="118" spans="1:21" x14ac:dyDescent="0.35">
      <c r="A118" s="140"/>
      <c r="B118" s="141"/>
      <c r="C118" s="142"/>
      <c r="D118" s="142"/>
      <c r="E118" s="13"/>
      <c r="F118" s="17"/>
      <c r="G118" s="13"/>
      <c r="H118" s="17"/>
      <c r="I118" s="17"/>
      <c r="J118" s="55"/>
      <c r="K118" s="55"/>
      <c r="L118" s="55"/>
      <c r="M118" s="143"/>
      <c r="N118" s="143"/>
      <c r="O118" s="19"/>
      <c r="P118" s="19"/>
      <c r="Q118" s="19"/>
      <c r="R118" s="19"/>
      <c r="S118" s="19"/>
      <c r="T118" s="19"/>
      <c r="U118" s="196"/>
    </row>
    <row r="119" spans="1:21" x14ac:dyDescent="0.35">
      <c r="A119" s="140"/>
      <c r="B119" s="141"/>
      <c r="C119" s="142"/>
      <c r="D119" s="142"/>
      <c r="E119" s="13"/>
      <c r="F119" s="17"/>
      <c r="G119" s="13"/>
      <c r="H119" s="17"/>
      <c r="I119" s="17"/>
      <c r="J119" s="55"/>
      <c r="K119" s="55"/>
      <c r="L119" s="55"/>
      <c r="M119" s="143"/>
      <c r="N119" s="143"/>
      <c r="O119" s="19"/>
      <c r="P119" s="19"/>
      <c r="Q119" s="19"/>
      <c r="R119" s="19"/>
      <c r="S119" s="19"/>
      <c r="T119" s="19"/>
      <c r="U119" s="196"/>
    </row>
    <row r="120" spans="1:21" x14ac:dyDescent="0.35">
      <c r="A120" s="140"/>
      <c r="B120" s="141"/>
      <c r="C120" s="142"/>
      <c r="D120" s="142"/>
      <c r="E120" s="13"/>
      <c r="F120" s="17"/>
      <c r="G120" s="13"/>
      <c r="H120" s="17"/>
      <c r="I120" s="17"/>
      <c r="J120" s="55"/>
      <c r="K120" s="55"/>
      <c r="L120" s="55"/>
      <c r="M120" s="143"/>
      <c r="N120" s="143"/>
      <c r="O120" s="19"/>
      <c r="P120" s="19"/>
      <c r="Q120" s="19"/>
      <c r="R120" s="19"/>
      <c r="S120" s="19"/>
      <c r="T120" s="19"/>
      <c r="U120" s="196"/>
    </row>
    <row r="121" spans="1:21" x14ac:dyDescent="0.35">
      <c r="A121" s="140"/>
      <c r="B121" s="141"/>
      <c r="C121" s="142"/>
      <c r="D121" s="142"/>
      <c r="E121" s="13"/>
      <c r="F121" s="17"/>
      <c r="G121" s="13"/>
      <c r="H121" s="17"/>
      <c r="I121" s="17"/>
      <c r="J121" s="55"/>
      <c r="K121" s="55"/>
      <c r="L121" s="55"/>
      <c r="M121" s="143"/>
      <c r="N121" s="143"/>
      <c r="O121" s="19"/>
      <c r="P121" s="19"/>
      <c r="Q121" s="19"/>
      <c r="R121" s="19"/>
      <c r="S121" s="19"/>
      <c r="T121" s="19"/>
      <c r="U121" s="196"/>
    </row>
    <row r="122" spans="1:21" x14ac:dyDescent="0.35">
      <c r="A122" s="140"/>
      <c r="B122" s="141"/>
      <c r="C122" s="142"/>
      <c r="D122" s="142"/>
      <c r="E122" s="13"/>
      <c r="F122" s="17"/>
      <c r="G122" s="13"/>
      <c r="H122" s="17"/>
      <c r="I122" s="17"/>
      <c r="J122" s="55"/>
      <c r="K122" s="55"/>
      <c r="L122" s="55"/>
      <c r="M122" s="143"/>
      <c r="N122" s="143"/>
      <c r="O122" s="19"/>
      <c r="P122" s="19"/>
      <c r="Q122" s="19"/>
      <c r="R122" s="19"/>
      <c r="S122" s="19"/>
      <c r="T122" s="19"/>
      <c r="U122" s="196"/>
    </row>
    <row r="123" spans="1:21" x14ac:dyDescent="0.35">
      <c r="A123" s="140"/>
      <c r="B123" s="141"/>
      <c r="C123" s="142"/>
      <c r="D123" s="142"/>
      <c r="E123" s="13"/>
      <c r="F123" s="17"/>
      <c r="G123" s="13"/>
      <c r="H123" s="17"/>
      <c r="I123" s="17"/>
      <c r="J123" s="55"/>
      <c r="K123" s="55"/>
      <c r="L123" s="55"/>
      <c r="M123" s="143"/>
      <c r="N123" s="143"/>
      <c r="O123" s="19"/>
      <c r="P123" s="19"/>
      <c r="Q123" s="19"/>
      <c r="R123" s="19"/>
      <c r="S123" s="19"/>
      <c r="T123" s="19"/>
      <c r="U123" s="196"/>
    </row>
    <row r="124" spans="1:21" x14ac:dyDescent="0.35">
      <c r="A124" s="140"/>
      <c r="B124" s="141"/>
      <c r="C124" s="142"/>
      <c r="D124" s="142"/>
      <c r="E124" s="13"/>
      <c r="F124" s="17"/>
      <c r="G124" s="13"/>
      <c r="H124" s="17"/>
      <c r="I124" s="17"/>
      <c r="J124" s="55"/>
      <c r="K124" s="55"/>
      <c r="L124" s="55"/>
      <c r="M124" s="143"/>
      <c r="N124" s="143"/>
      <c r="O124" s="19"/>
      <c r="P124" s="19"/>
      <c r="Q124" s="19"/>
      <c r="R124" s="19"/>
      <c r="S124" s="19"/>
      <c r="T124" s="19"/>
      <c r="U124" s="196"/>
    </row>
    <row r="125" spans="1:21" x14ac:dyDescent="0.35">
      <c r="A125" s="140"/>
      <c r="B125" s="141"/>
      <c r="C125" s="142"/>
      <c r="D125" s="142"/>
      <c r="E125" s="13"/>
      <c r="F125" s="17"/>
      <c r="G125" s="13"/>
      <c r="H125" s="17"/>
      <c r="I125" s="17"/>
      <c r="J125" s="55"/>
      <c r="K125" s="55"/>
      <c r="L125" s="55"/>
      <c r="M125" s="143"/>
      <c r="N125" s="143"/>
      <c r="O125" s="19"/>
      <c r="P125" s="19"/>
      <c r="Q125" s="19"/>
      <c r="R125" s="19"/>
      <c r="S125" s="19"/>
      <c r="T125" s="19"/>
      <c r="U125" s="196"/>
    </row>
    <row r="126" spans="1:21" x14ac:dyDescent="0.35">
      <c r="A126" s="140"/>
      <c r="B126" s="141"/>
      <c r="C126" s="142"/>
      <c r="D126" s="142"/>
      <c r="E126" s="13"/>
      <c r="F126" s="17"/>
      <c r="G126" s="13"/>
      <c r="H126" s="17"/>
      <c r="I126" s="17"/>
      <c r="J126" s="55"/>
      <c r="K126" s="55"/>
      <c r="L126" s="55"/>
      <c r="M126" s="143"/>
      <c r="N126" s="143"/>
      <c r="O126" s="19"/>
      <c r="P126" s="19"/>
      <c r="Q126" s="19"/>
      <c r="R126" s="19"/>
      <c r="S126" s="19"/>
      <c r="T126" s="19"/>
      <c r="U126" s="196"/>
    </row>
    <row r="127" spans="1:21" x14ac:dyDescent="0.35">
      <c r="A127" s="140"/>
      <c r="B127" s="141"/>
      <c r="C127" s="142"/>
      <c r="D127" s="142"/>
      <c r="E127" s="13"/>
      <c r="F127" s="17"/>
      <c r="G127" s="13"/>
      <c r="H127" s="17"/>
      <c r="I127" s="17"/>
      <c r="J127" s="55"/>
      <c r="K127" s="55"/>
      <c r="L127" s="55"/>
      <c r="M127" s="143"/>
      <c r="N127" s="143"/>
      <c r="O127" s="19"/>
      <c r="P127" s="19"/>
      <c r="Q127" s="19"/>
      <c r="R127" s="19"/>
      <c r="S127" s="19"/>
      <c r="T127" s="19"/>
      <c r="U127" s="196"/>
    </row>
    <row r="128" spans="1:21" x14ac:dyDescent="0.35">
      <c r="A128" s="140"/>
      <c r="B128" s="141"/>
      <c r="C128" s="142"/>
      <c r="D128" s="142"/>
      <c r="E128" s="13"/>
      <c r="F128" s="17"/>
      <c r="G128" s="13"/>
      <c r="H128" s="17"/>
      <c r="I128" s="17"/>
      <c r="J128" s="55"/>
      <c r="K128" s="55"/>
      <c r="L128" s="55"/>
      <c r="M128" s="143"/>
      <c r="N128" s="143"/>
      <c r="O128" s="19"/>
      <c r="P128" s="19"/>
      <c r="Q128" s="19"/>
      <c r="R128" s="19"/>
      <c r="S128" s="19"/>
      <c r="T128" s="19"/>
      <c r="U128" s="196"/>
    </row>
    <row r="129" spans="1:21" x14ac:dyDescent="0.35">
      <c r="A129" s="140"/>
      <c r="B129" s="141"/>
      <c r="C129" s="142"/>
      <c r="D129" s="142"/>
      <c r="E129" s="13"/>
      <c r="F129" s="17"/>
      <c r="G129" s="13"/>
      <c r="H129" s="17"/>
      <c r="I129" s="17"/>
      <c r="J129" s="55"/>
      <c r="K129" s="55"/>
      <c r="L129" s="55"/>
      <c r="M129" s="143"/>
      <c r="N129" s="143"/>
      <c r="O129" s="19"/>
      <c r="P129" s="19"/>
      <c r="Q129" s="19"/>
      <c r="R129" s="19"/>
      <c r="S129" s="19"/>
      <c r="T129" s="19"/>
      <c r="U129" s="196"/>
    </row>
    <row r="130" spans="1:21" x14ac:dyDescent="0.35">
      <c r="A130" s="140"/>
      <c r="B130" s="141"/>
      <c r="C130" s="142"/>
      <c r="D130" s="142"/>
      <c r="E130" s="13"/>
      <c r="F130" s="17"/>
      <c r="G130" s="13"/>
      <c r="H130" s="17"/>
      <c r="I130" s="17"/>
      <c r="J130" s="55"/>
      <c r="K130" s="55"/>
      <c r="L130" s="55"/>
      <c r="M130" s="143"/>
      <c r="N130" s="143"/>
      <c r="O130" s="19"/>
      <c r="P130" s="19"/>
      <c r="Q130" s="19"/>
      <c r="R130" s="19"/>
      <c r="S130" s="19"/>
      <c r="T130" s="19"/>
      <c r="U130" s="196"/>
    </row>
    <row r="131" spans="1:21" x14ac:dyDescent="0.35">
      <c r="A131" s="140"/>
      <c r="B131" s="141"/>
      <c r="C131" s="142"/>
      <c r="D131" s="142"/>
      <c r="E131" s="13"/>
      <c r="F131" s="17"/>
      <c r="G131" s="13"/>
      <c r="H131" s="17"/>
      <c r="I131" s="17"/>
      <c r="J131" s="55"/>
      <c r="K131" s="55"/>
      <c r="L131" s="55"/>
      <c r="M131" s="143"/>
      <c r="N131" s="143"/>
      <c r="O131" s="19"/>
      <c r="P131" s="19"/>
      <c r="Q131" s="19"/>
      <c r="R131" s="19"/>
      <c r="S131" s="19"/>
      <c r="T131" s="19"/>
      <c r="U131" s="196"/>
    </row>
    <row r="132" spans="1:21" x14ac:dyDescent="0.35">
      <c r="A132" s="140"/>
      <c r="B132" s="141"/>
      <c r="C132" s="142"/>
      <c r="D132" s="142"/>
      <c r="E132" s="13"/>
      <c r="F132" s="17"/>
      <c r="G132" s="13"/>
      <c r="H132" s="17"/>
      <c r="I132" s="17"/>
      <c r="J132" s="55"/>
      <c r="K132" s="55"/>
      <c r="L132" s="55"/>
      <c r="M132" s="143"/>
      <c r="N132" s="143"/>
      <c r="O132" s="19"/>
      <c r="P132" s="19"/>
      <c r="Q132" s="19"/>
      <c r="R132" s="19"/>
      <c r="S132" s="19"/>
      <c r="T132" s="19"/>
      <c r="U132" s="196"/>
    </row>
    <row r="133" spans="1:21" x14ac:dyDescent="0.35">
      <c r="A133" s="140"/>
      <c r="B133" s="141"/>
      <c r="C133" s="142"/>
      <c r="D133" s="142"/>
      <c r="E133" s="13"/>
      <c r="F133" s="17"/>
      <c r="G133" s="13"/>
      <c r="H133" s="17"/>
      <c r="I133" s="17"/>
      <c r="J133" s="55"/>
      <c r="K133" s="55"/>
      <c r="L133" s="55"/>
      <c r="M133" s="143"/>
      <c r="N133" s="143"/>
      <c r="O133" s="19"/>
      <c r="P133" s="19"/>
      <c r="Q133" s="19"/>
      <c r="R133" s="19"/>
      <c r="S133" s="19"/>
      <c r="T133" s="19"/>
      <c r="U133" s="196"/>
    </row>
    <row r="134" spans="1:21" x14ac:dyDescent="0.35">
      <c r="A134" s="140"/>
      <c r="B134" s="141"/>
      <c r="C134" s="142"/>
      <c r="D134" s="142"/>
      <c r="E134" s="13"/>
      <c r="F134" s="17"/>
      <c r="G134" s="13"/>
      <c r="H134" s="17"/>
      <c r="I134" s="17"/>
      <c r="J134" s="55"/>
      <c r="K134" s="55"/>
      <c r="L134" s="55"/>
      <c r="M134" s="143"/>
      <c r="N134" s="143"/>
      <c r="O134" s="19"/>
      <c r="P134" s="19"/>
      <c r="Q134" s="19"/>
      <c r="R134" s="19"/>
      <c r="S134" s="19"/>
      <c r="T134" s="19"/>
      <c r="U134" s="196"/>
    </row>
    <row r="135" spans="1:21" x14ac:dyDescent="0.35">
      <c r="A135" s="140"/>
      <c r="B135" s="141"/>
      <c r="C135" s="142"/>
      <c r="D135" s="142"/>
      <c r="E135" s="13"/>
      <c r="F135" s="17"/>
      <c r="G135" s="13"/>
      <c r="H135" s="17"/>
      <c r="I135" s="17"/>
      <c r="J135" s="55"/>
      <c r="K135" s="55"/>
      <c r="L135" s="55"/>
      <c r="M135" s="143"/>
      <c r="N135" s="143"/>
      <c r="O135" s="19"/>
      <c r="P135" s="19"/>
      <c r="Q135" s="19"/>
      <c r="R135" s="19"/>
      <c r="S135" s="19"/>
      <c r="T135" s="19"/>
      <c r="U135" s="196"/>
    </row>
    <row r="136" spans="1:21" x14ac:dyDescent="0.35">
      <c r="A136" s="140"/>
      <c r="B136" s="141"/>
      <c r="C136" s="142"/>
      <c r="D136" s="142"/>
      <c r="E136" s="13"/>
      <c r="F136" s="17"/>
      <c r="G136" s="13"/>
      <c r="H136" s="17"/>
      <c r="I136" s="17"/>
      <c r="J136" s="55"/>
      <c r="K136" s="55"/>
      <c r="L136" s="55"/>
      <c r="M136" s="143"/>
      <c r="N136" s="143"/>
      <c r="O136" s="19"/>
      <c r="P136" s="19"/>
      <c r="Q136" s="19"/>
      <c r="R136" s="19"/>
      <c r="S136" s="19"/>
      <c r="T136" s="19"/>
      <c r="U136" s="196"/>
    </row>
    <row r="137" spans="1:21" x14ac:dyDescent="0.35">
      <c r="A137" s="140"/>
      <c r="B137" s="141"/>
      <c r="C137" s="142"/>
      <c r="D137" s="142"/>
      <c r="E137" s="13"/>
      <c r="F137" s="17"/>
      <c r="G137" s="13"/>
      <c r="H137" s="17"/>
      <c r="I137" s="17"/>
      <c r="J137" s="55"/>
      <c r="K137" s="55"/>
      <c r="L137" s="55"/>
      <c r="M137" s="143"/>
      <c r="N137" s="143"/>
      <c r="O137" s="19"/>
      <c r="P137" s="19"/>
      <c r="Q137" s="19"/>
      <c r="R137" s="19"/>
      <c r="S137" s="19"/>
      <c r="T137" s="19"/>
      <c r="U137" s="196"/>
    </row>
    <row r="138" spans="1:21" x14ac:dyDescent="0.35">
      <c r="A138" s="140"/>
      <c r="B138" s="141"/>
      <c r="C138" s="142"/>
      <c r="D138" s="142"/>
      <c r="E138" s="13"/>
      <c r="F138" s="17"/>
      <c r="G138" s="13"/>
      <c r="H138" s="17"/>
      <c r="I138" s="17"/>
      <c r="J138" s="55"/>
      <c r="K138" s="55"/>
      <c r="L138" s="55"/>
      <c r="M138" s="143"/>
      <c r="N138" s="143"/>
      <c r="O138" s="19"/>
      <c r="P138" s="19"/>
      <c r="Q138" s="19"/>
      <c r="R138" s="19"/>
      <c r="S138" s="19"/>
      <c r="T138" s="19"/>
      <c r="U138" s="196"/>
    </row>
    <row r="139" spans="1:21" x14ac:dyDescent="0.35">
      <c r="A139" s="140"/>
      <c r="B139" s="141"/>
      <c r="C139" s="142"/>
      <c r="D139" s="142"/>
      <c r="E139" s="13"/>
      <c r="F139" s="17"/>
      <c r="G139" s="13"/>
      <c r="H139" s="17"/>
      <c r="I139" s="17"/>
      <c r="J139" s="55"/>
      <c r="K139" s="55"/>
      <c r="L139" s="55"/>
      <c r="M139" s="143"/>
      <c r="N139" s="143"/>
      <c r="O139" s="19"/>
      <c r="P139" s="19"/>
      <c r="Q139" s="19"/>
      <c r="R139" s="19"/>
      <c r="S139" s="19"/>
      <c r="T139" s="19"/>
      <c r="U139" s="196"/>
    </row>
    <row r="140" spans="1:21" x14ac:dyDescent="0.35">
      <c r="A140" s="140"/>
      <c r="B140" s="141"/>
      <c r="C140" s="142"/>
      <c r="D140" s="142"/>
      <c r="E140" s="13"/>
      <c r="F140" s="17"/>
      <c r="G140" s="13"/>
      <c r="H140" s="17"/>
      <c r="I140" s="17"/>
      <c r="J140" s="55"/>
      <c r="K140" s="55"/>
      <c r="L140" s="55"/>
      <c r="M140" s="143"/>
      <c r="N140" s="143"/>
      <c r="O140" s="19"/>
      <c r="P140" s="19"/>
      <c r="Q140" s="19"/>
      <c r="R140" s="19"/>
      <c r="S140" s="19"/>
      <c r="T140" s="19"/>
      <c r="U140" s="196"/>
    </row>
    <row r="141" spans="1:21" x14ac:dyDescent="0.35">
      <c r="A141" s="140"/>
      <c r="B141" s="141"/>
      <c r="C141" s="142"/>
      <c r="D141" s="142"/>
      <c r="E141" s="13"/>
      <c r="F141" s="17"/>
      <c r="G141" s="13"/>
      <c r="H141" s="17"/>
      <c r="I141" s="17"/>
      <c r="J141" s="55"/>
      <c r="K141" s="55"/>
      <c r="L141" s="55"/>
      <c r="M141" s="143"/>
      <c r="N141" s="143"/>
      <c r="O141" s="19"/>
      <c r="P141" s="19"/>
      <c r="Q141" s="19"/>
      <c r="R141" s="19"/>
      <c r="S141" s="19"/>
      <c r="T141" s="19"/>
      <c r="U141" s="196"/>
    </row>
    <row r="142" spans="1:21" x14ac:dyDescent="0.35">
      <c r="A142" s="140"/>
      <c r="B142" s="141"/>
      <c r="C142" s="142"/>
      <c r="D142" s="142"/>
      <c r="E142" s="13"/>
      <c r="F142" s="17"/>
      <c r="G142" s="13"/>
      <c r="H142" s="17"/>
      <c r="I142" s="17"/>
      <c r="J142" s="55"/>
      <c r="K142" s="55"/>
      <c r="L142" s="55"/>
      <c r="M142" s="143"/>
      <c r="N142" s="143"/>
      <c r="O142" s="19"/>
      <c r="P142" s="19"/>
      <c r="Q142" s="19"/>
      <c r="R142" s="19"/>
      <c r="S142" s="19"/>
      <c r="T142" s="19"/>
      <c r="U142" s="196"/>
    </row>
    <row r="143" spans="1:21" x14ac:dyDescent="0.35">
      <c r="A143" s="140"/>
      <c r="B143" s="141"/>
      <c r="C143" s="142"/>
      <c r="D143" s="142"/>
      <c r="E143" s="13"/>
      <c r="F143" s="17"/>
      <c r="G143" s="13"/>
      <c r="H143" s="17"/>
      <c r="I143" s="17"/>
      <c r="J143" s="55"/>
      <c r="K143" s="55"/>
      <c r="L143" s="55"/>
      <c r="M143" s="143"/>
      <c r="N143" s="143"/>
      <c r="O143" s="19"/>
      <c r="P143" s="19"/>
      <c r="Q143" s="19"/>
      <c r="R143" s="19"/>
      <c r="S143" s="19"/>
      <c r="T143" s="19"/>
      <c r="U143" s="196"/>
    </row>
    <row r="144" spans="1:21" x14ac:dyDescent="0.35">
      <c r="A144" s="140"/>
      <c r="B144" s="141"/>
      <c r="C144" s="142"/>
      <c r="D144" s="142"/>
      <c r="E144" s="13"/>
      <c r="F144" s="17"/>
      <c r="G144" s="13"/>
      <c r="H144" s="17"/>
      <c r="I144" s="17"/>
      <c r="J144" s="55"/>
      <c r="K144" s="55"/>
      <c r="L144" s="55"/>
      <c r="M144" s="143"/>
      <c r="N144" s="143"/>
      <c r="O144" s="19"/>
      <c r="P144" s="19"/>
      <c r="Q144" s="19"/>
      <c r="R144" s="19"/>
      <c r="S144" s="19"/>
      <c r="T144" s="19"/>
      <c r="U144" s="196"/>
    </row>
    <row r="145" spans="1:21" x14ac:dyDescent="0.35">
      <c r="A145" s="140"/>
      <c r="B145" s="141"/>
      <c r="C145" s="142"/>
      <c r="D145" s="142"/>
      <c r="E145" s="13"/>
      <c r="F145" s="17"/>
      <c r="G145" s="13"/>
      <c r="H145" s="17"/>
      <c r="I145" s="17"/>
      <c r="J145" s="55"/>
      <c r="K145" s="55"/>
      <c r="L145" s="55"/>
      <c r="M145" s="143"/>
      <c r="N145" s="143"/>
      <c r="O145" s="19"/>
      <c r="P145" s="19"/>
      <c r="Q145" s="19"/>
      <c r="R145" s="19"/>
      <c r="S145" s="19"/>
      <c r="T145" s="19"/>
      <c r="U145" s="196"/>
    </row>
    <row r="146" spans="1:21" x14ac:dyDescent="0.35">
      <c r="A146" s="140"/>
      <c r="B146" s="141"/>
      <c r="C146" s="142"/>
      <c r="D146" s="142"/>
      <c r="E146" s="13"/>
      <c r="F146" s="17"/>
      <c r="G146" s="13"/>
      <c r="H146" s="17"/>
      <c r="I146" s="17"/>
      <c r="J146" s="55"/>
      <c r="K146" s="55"/>
      <c r="L146" s="55"/>
      <c r="M146" s="143"/>
      <c r="N146" s="143"/>
      <c r="O146" s="19"/>
      <c r="P146" s="19"/>
      <c r="Q146" s="19"/>
      <c r="R146" s="19"/>
      <c r="S146" s="19"/>
      <c r="T146" s="19"/>
      <c r="U146" s="196"/>
    </row>
    <row r="147" spans="1:21" x14ac:dyDescent="0.35">
      <c r="A147" s="140"/>
      <c r="B147" s="141"/>
      <c r="C147" s="142"/>
      <c r="D147" s="142"/>
      <c r="E147" s="13"/>
      <c r="F147" s="17"/>
      <c r="G147" s="13"/>
      <c r="H147" s="17"/>
      <c r="I147" s="17"/>
      <c r="J147" s="55"/>
      <c r="K147" s="55"/>
      <c r="L147" s="55"/>
      <c r="M147" s="143"/>
      <c r="N147" s="143"/>
      <c r="O147" s="19"/>
      <c r="P147" s="19"/>
      <c r="Q147" s="19"/>
      <c r="R147" s="19"/>
      <c r="S147" s="19"/>
      <c r="T147" s="19"/>
      <c r="U147" s="196"/>
    </row>
    <row r="148" spans="1:21" x14ac:dyDescent="0.35">
      <c r="A148" s="140"/>
      <c r="B148" s="141"/>
      <c r="C148" s="142"/>
      <c r="D148" s="142"/>
      <c r="E148" s="13"/>
      <c r="F148" s="17"/>
      <c r="G148" s="13"/>
      <c r="H148" s="17"/>
      <c r="I148" s="17"/>
      <c r="J148" s="55"/>
      <c r="K148" s="55"/>
      <c r="L148" s="55"/>
      <c r="M148" s="143"/>
      <c r="N148" s="143"/>
      <c r="O148" s="19"/>
      <c r="P148" s="19"/>
      <c r="Q148" s="19"/>
      <c r="R148" s="19"/>
      <c r="S148" s="19"/>
      <c r="T148" s="19"/>
      <c r="U148" s="196"/>
    </row>
    <row r="149" spans="1:21" x14ac:dyDescent="0.35">
      <c r="A149" s="140"/>
      <c r="B149" s="141"/>
      <c r="C149" s="142"/>
      <c r="D149" s="142"/>
      <c r="E149" s="13"/>
      <c r="F149" s="17"/>
      <c r="G149" s="13"/>
      <c r="H149" s="17"/>
      <c r="I149" s="17"/>
      <c r="J149" s="55"/>
      <c r="K149" s="55"/>
      <c r="L149" s="55"/>
      <c r="M149" s="143"/>
      <c r="N149" s="143"/>
      <c r="O149" s="19"/>
      <c r="P149" s="19"/>
      <c r="Q149" s="19"/>
      <c r="R149" s="19"/>
      <c r="S149" s="19"/>
      <c r="T149" s="19"/>
      <c r="U149" s="196"/>
    </row>
    <row r="150" spans="1:21" x14ac:dyDescent="0.35">
      <c r="A150" s="140"/>
      <c r="B150" s="141"/>
      <c r="C150" s="142"/>
      <c r="D150" s="142"/>
      <c r="E150" s="13"/>
      <c r="F150" s="17"/>
      <c r="G150" s="13"/>
      <c r="H150" s="17"/>
      <c r="I150" s="17"/>
      <c r="J150" s="55"/>
      <c r="K150" s="55"/>
      <c r="L150" s="55"/>
      <c r="M150" s="143"/>
      <c r="N150" s="143"/>
      <c r="O150" s="19"/>
      <c r="P150" s="19"/>
      <c r="Q150" s="19"/>
      <c r="R150" s="19"/>
      <c r="S150" s="19"/>
      <c r="T150" s="19"/>
      <c r="U150" s="196"/>
    </row>
    <row r="151" spans="1:21" x14ac:dyDescent="0.35">
      <c r="A151" s="140"/>
      <c r="B151" s="141"/>
      <c r="C151" s="142"/>
      <c r="D151" s="142"/>
      <c r="E151" s="13"/>
      <c r="F151" s="17"/>
      <c r="G151" s="13"/>
      <c r="H151" s="17"/>
      <c r="I151" s="17"/>
      <c r="J151" s="55"/>
      <c r="K151" s="55"/>
      <c r="L151" s="55"/>
      <c r="M151" s="143"/>
      <c r="N151" s="143"/>
      <c r="O151" s="19"/>
      <c r="P151" s="19"/>
      <c r="Q151" s="19"/>
      <c r="R151" s="19"/>
      <c r="S151" s="19"/>
      <c r="T151" s="19"/>
      <c r="U151" s="196"/>
    </row>
    <row r="152" spans="1:21" x14ac:dyDescent="0.35">
      <c r="A152" s="140"/>
      <c r="B152" s="141"/>
      <c r="C152" s="142"/>
      <c r="D152" s="142"/>
      <c r="E152" s="13"/>
      <c r="F152" s="17"/>
      <c r="G152" s="13"/>
      <c r="H152" s="17"/>
      <c r="I152" s="17"/>
      <c r="J152" s="55"/>
      <c r="K152" s="55"/>
      <c r="L152" s="55"/>
      <c r="M152" s="143"/>
      <c r="N152" s="143"/>
      <c r="O152" s="19"/>
      <c r="P152" s="19"/>
      <c r="Q152" s="19"/>
      <c r="R152" s="19"/>
      <c r="S152" s="19"/>
      <c r="T152" s="19"/>
      <c r="U152" s="196"/>
    </row>
    <row r="153" spans="1:21" x14ac:dyDescent="0.35">
      <c r="A153" s="140"/>
      <c r="B153" s="141"/>
      <c r="C153" s="142"/>
      <c r="D153" s="142"/>
      <c r="E153" s="13"/>
      <c r="F153" s="17"/>
      <c r="G153" s="13"/>
      <c r="H153" s="17"/>
      <c r="I153" s="17"/>
      <c r="J153" s="55"/>
      <c r="K153" s="55"/>
      <c r="L153" s="55"/>
      <c r="M153" s="143"/>
      <c r="N153" s="143"/>
      <c r="O153" s="19"/>
      <c r="P153" s="19"/>
      <c r="Q153" s="19"/>
      <c r="R153" s="19"/>
      <c r="S153" s="19"/>
      <c r="T153" s="19"/>
      <c r="U153" s="196"/>
    </row>
    <row r="154" spans="1:21" x14ac:dyDescent="0.35">
      <c r="A154" s="140"/>
      <c r="B154" s="141"/>
      <c r="C154" s="142"/>
      <c r="D154" s="142"/>
      <c r="E154" s="13"/>
      <c r="F154" s="17"/>
      <c r="G154" s="13"/>
      <c r="H154" s="17"/>
      <c r="I154" s="17"/>
      <c r="J154" s="55"/>
      <c r="K154" s="55"/>
      <c r="L154" s="55"/>
      <c r="M154" s="143"/>
      <c r="N154" s="143"/>
      <c r="O154" s="19"/>
      <c r="P154" s="19"/>
      <c r="Q154" s="19"/>
      <c r="R154" s="19"/>
      <c r="S154" s="19"/>
      <c r="T154" s="19"/>
      <c r="U154" s="196"/>
    </row>
    <row r="155" spans="1:21" x14ac:dyDescent="0.35">
      <c r="A155" s="140"/>
      <c r="B155" s="141"/>
      <c r="C155" s="142"/>
      <c r="D155" s="142"/>
      <c r="E155" s="13"/>
      <c r="F155" s="17"/>
      <c r="G155" s="13"/>
      <c r="H155" s="17"/>
      <c r="I155" s="17"/>
      <c r="J155" s="55"/>
      <c r="K155" s="55"/>
      <c r="L155" s="55"/>
      <c r="M155" s="143"/>
      <c r="N155" s="143"/>
      <c r="O155" s="19"/>
      <c r="P155" s="19"/>
      <c r="Q155" s="19"/>
      <c r="R155" s="19"/>
      <c r="S155" s="19"/>
      <c r="T155" s="19"/>
      <c r="U155" s="196"/>
    </row>
    <row r="156" spans="1:21" x14ac:dyDescent="0.35">
      <c r="A156" s="140"/>
      <c r="B156" s="141"/>
      <c r="C156" s="142"/>
      <c r="D156" s="142"/>
      <c r="E156" s="13"/>
      <c r="F156" s="17"/>
      <c r="G156" s="13"/>
      <c r="H156" s="17"/>
      <c r="I156" s="17"/>
      <c r="J156" s="55"/>
      <c r="K156" s="55"/>
      <c r="L156" s="55"/>
      <c r="M156" s="143"/>
      <c r="N156" s="143"/>
      <c r="O156" s="19"/>
      <c r="P156" s="19"/>
      <c r="Q156" s="19"/>
      <c r="R156" s="19"/>
      <c r="S156" s="19"/>
      <c r="T156" s="19"/>
      <c r="U156" s="196"/>
    </row>
    <row r="157" spans="1:21" x14ac:dyDescent="0.35">
      <c r="A157" s="140"/>
      <c r="B157" s="141"/>
      <c r="C157" s="142"/>
      <c r="D157" s="142"/>
      <c r="E157" s="13"/>
      <c r="F157" s="17"/>
      <c r="G157" s="13"/>
      <c r="H157" s="17"/>
      <c r="I157" s="17"/>
      <c r="J157" s="55"/>
      <c r="K157" s="55"/>
      <c r="L157" s="55"/>
      <c r="M157" s="143"/>
      <c r="N157" s="143"/>
      <c r="O157" s="19"/>
      <c r="P157" s="19"/>
      <c r="Q157" s="19"/>
      <c r="R157" s="19"/>
      <c r="S157" s="19"/>
      <c r="T157" s="19"/>
      <c r="U157" s="196"/>
    </row>
    <row r="158" spans="1:21" x14ac:dyDescent="0.35">
      <c r="A158" s="140"/>
      <c r="B158" s="141"/>
      <c r="C158" s="142"/>
      <c r="D158" s="142"/>
      <c r="E158" s="13"/>
      <c r="F158" s="17"/>
      <c r="G158" s="13"/>
      <c r="H158" s="17"/>
      <c r="I158" s="17"/>
      <c r="J158" s="55"/>
      <c r="K158" s="55"/>
      <c r="L158" s="55"/>
      <c r="M158" s="143"/>
      <c r="N158" s="143"/>
      <c r="O158" s="19"/>
      <c r="P158" s="19"/>
      <c r="Q158" s="19"/>
      <c r="R158" s="19"/>
      <c r="S158" s="19"/>
      <c r="T158" s="19"/>
      <c r="U158" s="196"/>
    </row>
    <row r="159" spans="1:21" x14ac:dyDescent="0.35">
      <c r="A159" s="140"/>
      <c r="B159" s="141"/>
      <c r="C159" s="142"/>
      <c r="D159" s="142"/>
      <c r="E159" s="13"/>
      <c r="F159" s="17"/>
      <c r="G159" s="13"/>
      <c r="H159" s="17"/>
      <c r="I159" s="17"/>
      <c r="J159" s="55"/>
      <c r="K159" s="55"/>
      <c r="L159" s="55"/>
      <c r="M159" s="143"/>
      <c r="N159" s="143"/>
      <c r="O159" s="19"/>
      <c r="P159" s="19"/>
      <c r="Q159" s="19"/>
      <c r="R159" s="19"/>
      <c r="S159" s="19"/>
      <c r="T159" s="19"/>
      <c r="U159" s="196"/>
    </row>
    <row r="160" spans="1:21" x14ac:dyDescent="0.35">
      <c r="A160" s="140"/>
      <c r="B160" s="141"/>
      <c r="C160" s="142"/>
      <c r="D160" s="142"/>
      <c r="E160" s="13"/>
      <c r="F160" s="17"/>
      <c r="G160" s="13"/>
      <c r="H160" s="17"/>
      <c r="I160" s="17"/>
      <c r="J160" s="55"/>
      <c r="K160" s="55"/>
      <c r="L160" s="55"/>
      <c r="M160" s="143"/>
      <c r="N160" s="143"/>
      <c r="O160" s="19"/>
      <c r="P160" s="19"/>
      <c r="Q160" s="19"/>
      <c r="R160" s="19"/>
      <c r="S160" s="19"/>
      <c r="T160" s="19"/>
      <c r="U160" s="196"/>
    </row>
    <row r="161" spans="1:21" x14ac:dyDescent="0.35">
      <c r="A161" s="140"/>
      <c r="B161" s="141"/>
      <c r="C161" s="142"/>
      <c r="D161" s="142"/>
      <c r="E161" s="13"/>
      <c r="F161" s="17"/>
      <c r="G161" s="13"/>
      <c r="H161" s="17"/>
      <c r="I161" s="17"/>
      <c r="J161" s="55"/>
      <c r="K161" s="55"/>
      <c r="L161" s="55"/>
      <c r="M161" s="143"/>
      <c r="N161" s="143"/>
      <c r="O161" s="19"/>
      <c r="P161" s="19"/>
      <c r="Q161" s="19"/>
      <c r="R161" s="19"/>
      <c r="S161" s="19"/>
      <c r="T161" s="19"/>
      <c r="U161" s="196"/>
    </row>
    <row r="162" spans="1:21" x14ac:dyDescent="0.35">
      <c r="A162" s="140"/>
      <c r="B162" s="141"/>
      <c r="C162" s="142"/>
      <c r="D162" s="142"/>
      <c r="E162" s="13"/>
      <c r="F162" s="17"/>
      <c r="G162" s="13"/>
      <c r="H162" s="17"/>
      <c r="I162" s="17"/>
      <c r="J162" s="55"/>
      <c r="K162" s="55"/>
      <c r="L162" s="55"/>
      <c r="M162" s="143"/>
      <c r="N162" s="143"/>
      <c r="O162" s="19"/>
      <c r="P162" s="19"/>
      <c r="Q162" s="19"/>
      <c r="R162" s="19"/>
      <c r="S162" s="19"/>
      <c r="T162" s="19"/>
      <c r="U162" s="196"/>
    </row>
    <row r="163" spans="1:21" x14ac:dyDescent="0.35">
      <c r="A163" s="140"/>
      <c r="B163" s="141"/>
      <c r="C163" s="142"/>
      <c r="D163" s="142"/>
      <c r="E163" s="13"/>
      <c r="F163" s="17"/>
      <c r="G163" s="13"/>
      <c r="H163" s="17"/>
      <c r="I163" s="17"/>
      <c r="J163" s="55"/>
      <c r="K163" s="55"/>
      <c r="L163" s="55"/>
      <c r="M163" s="143"/>
      <c r="N163" s="143"/>
      <c r="O163" s="19"/>
      <c r="P163" s="19"/>
      <c r="Q163" s="19"/>
      <c r="R163" s="19"/>
      <c r="S163" s="19"/>
      <c r="T163" s="19"/>
      <c r="U163" s="196"/>
    </row>
    <row r="164" spans="1:21" x14ac:dyDescent="0.35">
      <c r="A164" s="140"/>
      <c r="B164" s="141"/>
      <c r="C164" s="142"/>
      <c r="D164" s="142"/>
      <c r="E164" s="13"/>
      <c r="F164" s="17"/>
      <c r="G164" s="13"/>
      <c r="H164" s="17"/>
      <c r="I164" s="17"/>
      <c r="J164" s="55"/>
      <c r="K164" s="55"/>
      <c r="L164" s="55"/>
      <c r="M164" s="143"/>
      <c r="N164" s="143"/>
      <c r="O164" s="19"/>
      <c r="P164" s="19"/>
      <c r="Q164" s="19"/>
      <c r="R164" s="19"/>
      <c r="S164" s="19"/>
      <c r="T164" s="19"/>
      <c r="U164" s="196"/>
    </row>
    <row r="165" spans="1:21" x14ac:dyDescent="0.35">
      <c r="A165" s="140"/>
      <c r="B165" s="141"/>
      <c r="C165" s="142"/>
      <c r="D165" s="142"/>
      <c r="E165" s="13"/>
      <c r="F165" s="17"/>
      <c r="G165" s="13"/>
      <c r="H165" s="17"/>
      <c r="I165" s="17"/>
      <c r="J165" s="55"/>
      <c r="K165" s="55"/>
      <c r="L165" s="55"/>
      <c r="M165" s="143"/>
      <c r="N165" s="143"/>
      <c r="O165" s="19"/>
      <c r="P165" s="19"/>
      <c r="Q165" s="19"/>
      <c r="R165" s="19"/>
      <c r="S165" s="19"/>
      <c r="T165" s="19"/>
      <c r="U165" s="196"/>
    </row>
    <row r="166" spans="1:21" x14ac:dyDescent="0.35">
      <c r="A166" s="140"/>
      <c r="B166" s="141"/>
      <c r="C166" s="142"/>
      <c r="D166" s="142"/>
      <c r="E166" s="13"/>
      <c r="F166" s="17"/>
      <c r="G166" s="13"/>
      <c r="H166" s="17"/>
      <c r="I166" s="17"/>
      <c r="J166" s="55"/>
      <c r="K166" s="55"/>
      <c r="L166" s="55"/>
      <c r="M166" s="143"/>
      <c r="N166" s="143"/>
      <c r="O166" s="19"/>
      <c r="P166" s="19"/>
      <c r="Q166" s="19"/>
      <c r="R166" s="19"/>
      <c r="S166" s="19"/>
      <c r="T166" s="19"/>
      <c r="U166" s="196"/>
    </row>
    <row r="167" spans="1:21" x14ac:dyDescent="0.35">
      <c r="A167" s="140"/>
      <c r="B167" s="141"/>
      <c r="C167" s="142"/>
      <c r="D167" s="142"/>
      <c r="E167" s="13"/>
      <c r="F167" s="17"/>
      <c r="G167" s="13"/>
      <c r="H167" s="17"/>
      <c r="I167" s="17"/>
      <c r="J167" s="55"/>
      <c r="K167" s="55"/>
      <c r="L167" s="55"/>
      <c r="M167" s="143"/>
      <c r="N167" s="143"/>
      <c r="O167" s="19"/>
      <c r="P167" s="19"/>
      <c r="Q167" s="19"/>
      <c r="R167" s="19"/>
      <c r="S167" s="19"/>
      <c r="T167" s="19"/>
      <c r="U167" s="196"/>
    </row>
    <row r="168" spans="1:21" x14ac:dyDescent="0.35">
      <c r="A168" s="140"/>
      <c r="B168" s="141"/>
      <c r="C168" s="142"/>
      <c r="D168" s="142"/>
      <c r="E168" s="13"/>
      <c r="F168" s="17"/>
      <c r="G168" s="13"/>
      <c r="H168" s="17"/>
      <c r="I168" s="17"/>
      <c r="J168" s="55"/>
      <c r="K168" s="55"/>
      <c r="L168" s="55"/>
      <c r="M168" s="143"/>
      <c r="N168" s="143"/>
      <c r="O168" s="19"/>
      <c r="P168" s="19"/>
      <c r="Q168" s="19"/>
      <c r="R168" s="19"/>
      <c r="S168" s="19"/>
      <c r="T168" s="19"/>
      <c r="U168" s="196"/>
    </row>
    <row r="169" spans="1:21" x14ac:dyDescent="0.35">
      <c r="A169" s="140"/>
      <c r="B169" s="141"/>
      <c r="C169" s="142"/>
      <c r="D169" s="142"/>
      <c r="E169" s="13"/>
      <c r="F169" s="17"/>
      <c r="G169" s="13"/>
      <c r="H169" s="17"/>
      <c r="I169" s="17"/>
      <c r="J169" s="55"/>
      <c r="K169" s="55"/>
      <c r="L169" s="55"/>
      <c r="M169" s="143"/>
      <c r="N169" s="143"/>
      <c r="O169" s="19"/>
      <c r="P169" s="19"/>
      <c r="Q169" s="19"/>
      <c r="R169" s="19"/>
      <c r="S169" s="19"/>
      <c r="T169" s="19"/>
      <c r="U169" s="196"/>
    </row>
    <row r="170" spans="1:21" x14ac:dyDescent="0.35">
      <c r="A170" s="140"/>
      <c r="B170" s="141"/>
      <c r="C170" s="142"/>
      <c r="D170" s="142"/>
      <c r="E170" s="13"/>
      <c r="F170" s="17"/>
      <c r="G170" s="13"/>
      <c r="H170" s="17"/>
      <c r="I170" s="17"/>
      <c r="J170" s="55"/>
      <c r="K170" s="55"/>
      <c r="L170" s="55"/>
      <c r="M170" s="143"/>
      <c r="N170" s="143"/>
      <c r="O170" s="19"/>
      <c r="P170" s="19"/>
      <c r="Q170" s="19"/>
      <c r="R170" s="19"/>
      <c r="S170" s="19"/>
      <c r="T170" s="19"/>
      <c r="U170" s="196"/>
    </row>
    <row r="171" spans="1:21" x14ac:dyDescent="0.35">
      <c r="A171" s="140"/>
      <c r="B171" s="141"/>
      <c r="C171" s="142"/>
      <c r="D171" s="142"/>
      <c r="E171" s="13"/>
      <c r="F171" s="17"/>
      <c r="G171" s="13"/>
      <c r="H171" s="17"/>
      <c r="I171" s="17"/>
      <c r="J171" s="55"/>
      <c r="K171" s="55"/>
      <c r="L171" s="55"/>
      <c r="M171" s="143"/>
      <c r="N171" s="143"/>
      <c r="O171" s="19"/>
      <c r="P171" s="19"/>
      <c r="Q171" s="19"/>
      <c r="R171" s="19"/>
      <c r="S171" s="19"/>
      <c r="T171" s="19"/>
      <c r="U171" s="196"/>
    </row>
    <row r="172" spans="1:21" x14ac:dyDescent="0.35">
      <c r="A172" s="140"/>
      <c r="B172" s="141"/>
      <c r="C172" s="142"/>
      <c r="D172" s="142"/>
      <c r="E172" s="13"/>
      <c r="F172" s="17"/>
      <c r="G172" s="13"/>
      <c r="H172" s="17"/>
      <c r="I172" s="17"/>
      <c r="J172" s="55"/>
      <c r="K172" s="55"/>
      <c r="L172" s="55"/>
      <c r="M172" s="143"/>
      <c r="N172" s="143"/>
      <c r="O172" s="19"/>
      <c r="P172" s="19"/>
      <c r="Q172" s="19"/>
      <c r="R172" s="19"/>
      <c r="S172" s="19"/>
      <c r="T172" s="19"/>
      <c r="U172" s="196"/>
    </row>
    <row r="173" spans="1:21" x14ac:dyDescent="0.35">
      <c r="A173" s="140"/>
      <c r="B173" s="141"/>
      <c r="C173" s="142"/>
      <c r="D173" s="142"/>
      <c r="E173" s="13"/>
      <c r="F173" s="17"/>
      <c r="G173" s="13"/>
      <c r="H173" s="17"/>
      <c r="I173" s="17"/>
      <c r="J173" s="55"/>
      <c r="K173" s="55"/>
      <c r="L173" s="55"/>
      <c r="M173" s="143"/>
      <c r="N173" s="143"/>
      <c r="O173" s="19"/>
      <c r="P173" s="19"/>
      <c r="Q173" s="19"/>
      <c r="R173" s="19"/>
      <c r="S173" s="19"/>
      <c r="T173" s="19"/>
      <c r="U173" s="196"/>
    </row>
    <row r="174" spans="1:21" x14ac:dyDescent="0.35">
      <c r="A174" s="140"/>
      <c r="B174" s="141"/>
      <c r="C174" s="142"/>
      <c r="D174" s="142"/>
      <c r="E174" s="13"/>
      <c r="F174" s="17"/>
      <c r="G174" s="13"/>
      <c r="H174" s="17"/>
      <c r="I174" s="17"/>
      <c r="J174" s="55"/>
      <c r="K174" s="55"/>
      <c r="L174" s="55"/>
      <c r="M174" s="143"/>
      <c r="N174" s="143"/>
      <c r="O174" s="19"/>
      <c r="P174" s="19"/>
      <c r="Q174" s="19"/>
      <c r="R174" s="19"/>
      <c r="S174" s="19"/>
      <c r="T174" s="19"/>
      <c r="U174" s="196"/>
    </row>
    <row r="175" spans="1:21" x14ac:dyDescent="0.35">
      <c r="A175" s="140"/>
      <c r="B175" s="141"/>
      <c r="C175" s="142"/>
      <c r="D175" s="142"/>
      <c r="E175" s="13"/>
      <c r="F175" s="17"/>
      <c r="G175" s="13"/>
      <c r="H175" s="17"/>
      <c r="I175" s="17"/>
      <c r="J175" s="55"/>
      <c r="K175" s="55"/>
      <c r="L175" s="55"/>
      <c r="M175" s="143"/>
      <c r="N175" s="143"/>
      <c r="O175" s="19"/>
      <c r="P175" s="19"/>
      <c r="Q175" s="19"/>
      <c r="R175" s="19"/>
      <c r="S175" s="19"/>
      <c r="T175" s="19"/>
      <c r="U175" s="196"/>
    </row>
    <row r="176" spans="1:21" x14ac:dyDescent="0.35">
      <c r="A176" s="140"/>
      <c r="B176" s="141"/>
      <c r="C176" s="142"/>
      <c r="D176" s="142"/>
      <c r="E176" s="13"/>
      <c r="F176" s="17"/>
      <c r="G176" s="13"/>
      <c r="H176" s="17"/>
      <c r="I176" s="17"/>
      <c r="J176" s="55"/>
      <c r="K176" s="55"/>
      <c r="L176" s="55"/>
      <c r="M176" s="143"/>
      <c r="N176" s="143"/>
      <c r="O176" s="19"/>
      <c r="P176" s="19"/>
      <c r="Q176" s="19"/>
      <c r="R176" s="19"/>
      <c r="S176" s="19"/>
      <c r="T176" s="19"/>
      <c r="U176" s="196"/>
    </row>
    <row r="177" spans="1:21" x14ac:dyDescent="0.35">
      <c r="A177" s="140"/>
      <c r="B177" s="141"/>
      <c r="C177" s="142"/>
      <c r="D177" s="142"/>
      <c r="E177" s="13"/>
      <c r="F177" s="17"/>
      <c r="G177" s="13"/>
      <c r="H177" s="17"/>
      <c r="I177" s="17"/>
      <c r="J177" s="55"/>
      <c r="K177" s="55"/>
      <c r="L177" s="55"/>
      <c r="M177" s="143"/>
      <c r="N177" s="143"/>
      <c r="O177" s="19"/>
      <c r="P177" s="19"/>
      <c r="Q177" s="19"/>
      <c r="R177" s="19"/>
      <c r="S177" s="19"/>
      <c r="T177" s="19"/>
      <c r="U177" s="196"/>
    </row>
    <row r="178" spans="1:21" x14ac:dyDescent="0.35">
      <c r="A178" s="140"/>
      <c r="B178" s="141"/>
      <c r="C178" s="142"/>
      <c r="D178" s="142"/>
      <c r="E178" s="13"/>
      <c r="F178" s="17"/>
      <c r="G178" s="13"/>
      <c r="H178" s="17"/>
      <c r="I178" s="17"/>
      <c r="J178" s="55"/>
      <c r="K178" s="55"/>
      <c r="L178" s="55"/>
      <c r="M178" s="143"/>
      <c r="N178" s="143"/>
      <c r="O178" s="19"/>
      <c r="P178" s="19"/>
      <c r="Q178" s="19"/>
      <c r="R178" s="19"/>
      <c r="S178" s="19"/>
      <c r="T178" s="19"/>
      <c r="U178" s="196"/>
    </row>
    <row r="179" spans="1:21" x14ac:dyDescent="0.35">
      <c r="A179" s="140"/>
      <c r="B179" s="141"/>
      <c r="C179" s="142"/>
      <c r="D179" s="142"/>
      <c r="E179" s="13"/>
      <c r="F179" s="17"/>
      <c r="G179" s="13"/>
      <c r="H179" s="17"/>
      <c r="I179" s="17"/>
      <c r="J179" s="55"/>
      <c r="K179" s="55"/>
      <c r="L179" s="55"/>
      <c r="M179" s="143"/>
      <c r="N179" s="143"/>
      <c r="O179" s="19"/>
      <c r="P179" s="19"/>
      <c r="Q179" s="19"/>
      <c r="R179" s="19"/>
      <c r="S179" s="19"/>
      <c r="T179" s="19"/>
      <c r="U179" s="196"/>
    </row>
    <row r="180" spans="1:21" x14ac:dyDescent="0.35">
      <c r="A180" s="140"/>
      <c r="B180" s="141"/>
      <c r="C180" s="142"/>
      <c r="D180" s="142"/>
      <c r="E180" s="13"/>
      <c r="F180" s="17"/>
      <c r="G180" s="13"/>
      <c r="H180" s="17"/>
      <c r="I180" s="17"/>
      <c r="J180" s="55"/>
      <c r="K180" s="55"/>
      <c r="L180" s="55"/>
      <c r="M180" s="143"/>
      <c r="N180" s="143"/>
      <c r="O180" s="19"/>
      <c r="P180" s="19"/>
      <c r="Q180" s="19"/>
      <c r="R180" s="19"/>
      <c r="S180" s="19"/>
      <c r="T180" s="19"/>
      <c r="U180" s="196"/>
    </row>
    <row r="181" spans="1:21" x14ac:dyDescent="0.35">
      <c r="A181" s="140"/>
      <c r="B181" s="141"/>
      <c r="C181" s="142"/>
      <c r="D181" s="142"/>
      <c r="E181" s="13"/>
      <c r="F181" s="17"/>
      <c r="G181" s="13"/>
      <c r="H181" s="17"/>
      <c r="I181" s="17"/>
      <c r="J181" s="55"/>
      <c r="K181" s="55"/>
      <c r="L181" s="55"/>
      <c r="M181" s="143"/>
      <c r="N181" s="143"/>
      <c r="O181" s="19"/>
      <c r="P181" s="19"/>
      <c r="Q181" s="19"/>
      <c r="R181" s="19"/>
      <c r="S181" s="19"/>
      <c r="T181" s="19"/>
      <c r="U181" s="196"/>
    </row>
    <row r="182" spans="1:21" x14ac:dyDescent="0.35">
      <c r="A182" s="140"/>
      <c r="B182" s="141"/>
      <c r="C182" s="142"/>
      <c r="D182" s="142"/>
      <c r="E182" s="13"/>
      <c r="F182" s="17"/>
      <c r="G182" s="13"/>
      <c r="H182" s="17"/>
      <c r="I182" s="17"/>
      <c r="J182" s="55"/>
      <c r="K182" s="55"/>
      <c r="L182" s="55"/>
      <c r="M182" s="143"/>
      <c r="N182" s="143"/>
      <c r="O182" s="19"/>
      <c r="P182" s="19"/>
      <c r="Q182" s="19"/>
      <c r="R182" s="19"/>
      <c r="S182" s="19"/>
      <c r="T182" s="19"/>
      <c r="U182" s="196"/>
    </row>
    <row r="183" spans="1:21" x14ac:dyDescent="0.35">
      <c r="A183" s="140"/>
      <c r="B183" s="141"/>
      <c r="C183" s="142"/>
      <c r="D183" s="142"/>
      <c r="E183" s="13"/>
      <c r="F183" s="17"/>
      <c r="G183" s="13"/>
      <c r="H183" s="17"/>
      <c r="I183" s="17"/>
      <c r="J183" s="55"/>
      <c r="K183" s="55"/>
      <c r="L183" s="55"/>
      <c r="M183" s="143"/>
      <c r="N183" s="143"/>
      <c r="O183" s="19"/>
      <c r="P183" s="19"/>
      <c r="Q183" s="19"/>
      <c r="R183" s="19"/>
      <c r="S183" s="19"/>
      <c r="T183" s="19"/>
      <c r="U183" s="196"/>
    </row>
    <row r="184" spans="1:21" x14ac:dyDescent="0.35">
      <c r="A184" s="140"/>
      <c r="B184" s="141"/>
      <c r="C184" s="142"/>
      <c r="D184" s="142"/>
      <c r="E184" s="13"/>
      <c r="F184" s="17"/>
      <c r="G184" s="13"/>
      <c r="H184" s="17"/>
      <c r="I184" s="17"/>
      <c r="J184" s="55"/>
      <c r="K184" s="55"/>
      <c r="L184" s="55"/>
      <c r="M184" s="143"/>
      <c r="N184" s="143"/>
      <c r="O184" s="19"/>
      <c r="P184" s="19"/>
      <c r="Q184" s="19"/>
      <c r="R184" s="19"/>
      <c r="S184" s="19"/>
      <c r="T184" s="19"/>
      <c r="U184" s="196"/>
    </row>
    <row r="185" spans="1:21" x14ac:dyDescent="0.35">
      <c r="A185" s="140"/>
      <c r="B185" s="141"/>
      <c r="C185" s="142"/>
      <c r="D185" s="142"/>
      <c r="E185" s="13"/>
      <c r="F185" s="17"/>
      <c r="G185" s="13"/>
      <c r="H185" s="17"/>
      <c r="I185" s="17"/>
      <c r="J185" s="55"/>
      <c r="K185" s="55"/>
      <c r="L185" s="55"/>
      <c r="M185" s="143"/>
      <c r="N185" s="143"/>
      <c r="O185" s="19"/>
      <c r="P185" s="19"/>
      <c r="Q185" s="19"/>
      <c r="R185" s="19"/>
      <c r="S185" s="19"/>
      <c r="T185" s="19"/>
      <c r="U185" s="196"/>
    </row>
    <row r="186" spans="1:21" x14ac:dyDescent="0.35">
      <c r="A186" s="140"/>
      <c r="B186" s="141"/>
      <c r="C186" s="142"/>
      <c r="D186" s="142"/>
      <c r="E186" s="13"/>
      <c r="F186" s="17"/>
      <c r="G186" s="13"/>
      <c r="H186" s="17"/>
      <c r="I186" s="17"/>
      <c r="J186" s="55"/>
      <c r="K186" s="55"/>
      <c r="L186" s="55"/>
      <c r="M186" s="143"/>
      <c r="N186" s="143"/>
      <c r="O186" s="19"/>
      <c r="P186" s="19"/>
      <c r="Q186" s="19"/>
      <c r="R186" s="19"/>
      <c r="S186" s="19"/>
      <c r="T186" s="19"/>
      <c r="U186" s="196"/>
    </row>
    <row r="187" spans="1:21" x14ac:dyDescent="0.35">
      <c r="A187" s="140"/>
      <c r="B187" s="141"/>
      <c r="C187" s="142"/>
      <c r="D187" s="142"/>
      <c r="E187" s="13"/>
      <c r="F187" s="17"/>
      <c r="G187" s="13"/>
      <c r="H187" s="17"/>
      <c r="I187" s="17"/>
      <c r="J187" s="55"/>
      <c r="K187" s="55"/>
      <c r="L187" s="55"/>
      <c r="M187" s="143"/>
      <c r="N187" s="143"/>
      <c r="O187" s="19"/>
      <c r="P187" s="19"/>
      <c r="Q187" s="19"/>
      <c r="R187" s="19"/>
      <c r="S187" s="19"/>
      <c r="T187" s="19"/>
      <c r="U187" s="196"/>
    </row>
    <row r="188" spans="1:21" x14ac:dyDescent="0.35">
      <c r="A188" s="140"/>
      <c r="B188" s="141"/>
      <c r="C188" s="142"/>
      <c r="D188" s="142"/>
      <c r="E188" s="13"/>
      <c r="F188" s="17"/>
      <c r="G188" s="13"/>
      <c r="H188" s="17"/>
      <c r="I188" s="17"/>
      <c r="J188" s="55"/>
      <c r="K188" s="55"/>
      <c r="L188" s="55"/>
      <c r="M188" s="143"/>
      <c r="N188" s="143"/>
      <c r="O188" s="19"/>
      <c r="P188" s="19"/>
      <c r="Q188" s="19"/>
      <c r="R188" s="19"/>
      <c r="S188" s="19"/>
      <c r="T188" s="19"/>
      <c r="U188" s="196"/>
    </row>
    <row r="189" spans="1:21" x14ac:dyDescent="0.35">
      <c r="A189" s="140"/>
      <c r="B189" s="141"/>
      <c r="C189" s="142"/>
      <c r="D189" s="142"/>
      <c r="E189" s="13"/>
      <c r="F189" s="17"/>
      <c r="G189" s="13"/>
      <c r="H189" s="17"/>
      <c r="I189" s="17"/>
      <c r="J189" s="55"/>
      <c r="K189" s="55"/>
      <c r="L189" s="55"/>
      <c r="M189" s="143"/>
      <c r="N189" s="143"/>
      <c r="O189" s="19"/>
      <c r="P189" s="19"/>
      <c r="Q189" s="19"/>
      <c r="R189" s="19"/>
      <c r="S189" s="19"/>
      <c r="T189" s="19"/>
      <c r="U189" s="196"/>
    </row>
    <row r="190" spans="1:21" x14ac:dyDescent="0.35">
      <c r="A190" s="140"/>
      <c r="B190" s="141"/>
      <c r="C190" s="142"/>
      <c r="D190" s="142"/>
      <c r="E190" s="13"/>
      <c r="F190" s="17"/>
      <c r="G190" s="13"/>
      <c r="H190" s="17"/>
      <c r="I190" s="17"/>
      <c r="J190" s="55"/>
      <c r="K190" s="55"/>
      <c r="L190" s="55"/>
      <c r="M190" s="143"/>
      <c r="N190" s="143"/>
      <c r="O190" s="19"/>
      <c r="P190" s="19"/>
      <c r="Q190" s="19"/>
      <c r="R190" s="19"/>
      <c r="S190" s="19"/>
      <c r="T190" s="19"/>
      <c r="U190" s="196"/>
    </row>
    <row r="191" spans="1:21" x14ac:dyDescent="0.35">
      <c r="A191" s="140"/>
      <c r="B191" s="141"/>
      <c r="C191" s="142"/>
      <c r="D191" s="142"/>
      <c r="E191" s="13"/>
      <c r="F191" s="17"/>
      <c r="G191" s="13"/>
      <c r="H191" s="17"/>
      <c r="I191" s="17"/>
      <c r="J191" s="55"/>
      <c r="K191" s="55"/>
      <c r="L191" s="55"/>
      <c r="M191" s="143"/>
      <c r="N191" s="143"/>
      <c r="O191" s="19"/>
      <c r="P191" s="19"/>
      <c r="Q191" s="19"/>
      <c r="R191" s="19"/>
      <c r="S191" s="19"/>
      <c r="T191" s="19"/>
      <c r="U191" s="196"/>
    </row>
    <row r="192" spans="1:21" x14ac:dyDescent="0.35">
      <c r="A192" s="140"/>
      <c r="B192" s="141"/>
      <c r="C192" s="142"/>
      <c r="D192" s="142"/>
      <c r="E192" s="13"/>
      <c r="F192" s="17"/>
      <c r="G192" s="13"/>
      <c r="H192" s="17"/>
      <c r="I192" s="17"/>
      <c r="J192" s="55"/>
      <c r="K192" s="55"/>
      <c r="L192" s="55"/>
      <c r="M192" s="143"/>
      <c r="N192" s="143"/>
      <c r="O192" s="19"/>
      <c r="P192" s="19"/>
      <c r="Q192" s="19"/>
      <c r="R192" s="19"/>
      <c r="S192" s="19"/>
      <c r="T192" s="19"/>
      <c r="U192" s="196"/>
    </row>
    <row r="193" spans="1:21" x14ac:dyDescent="0.35">
      <c r="A193" s="140"/>
      <c r="B193" s="141"/>
      <c r="C193" s="142"/>
      <c r="D193" s="142"/>
      <c r="E193" s="13"/>
      <c r="F193" s="17"/>
      <c r="G193" s="13"/>
      <c r="H193" s="17"/>
      <c r="I193" s="17"/>
      <c r="J193" s="55"/>
      <c r="K193" s="55"/>
      <c r="L193" s="55"/>
      <c r="M193" s="143"/>
      <c r="N193" s="143"/>
      <c r="O193" s="19"/>
      <c r="P193" s="19"/>
      <c r="Q193" s="19"/>
      <c r="R193" s="19"/>
      <c r="S193" s="19"/>
      <c r="T193" s="19"/>
      <c r="U193" s="196"/>
    </row>
    <row r="194" spans="1:21" x14ac:dyDescent="0.35">
      <c r="A194" s="140"/>
      <c r="B194" s="141"/>
      <c r="C194" s="142"/>
      <c r="D194" s="142"/>
      <c r="E194" s="13"/>
      <c r="F194" s="17"/>
      <c r="G194" s="13"/>
      <c r="H194" s="17"/>
      <c r="I194" s="17"/>
      <c r="J194" s="55"/>
      <c r="K194" s="55"/>
      <c r="L194" s="55"/>
      <c r="M194" s="143"/>
      <c r="N194" s="143"/>
      <c r="O194" s="19"/>
      <c r="P194" s="19"/>
      <c r="Q194" s="19"/>
      <c r="R194" s="19"/>
      <c r="S194" s="19"/>
      <c r="T194" s="19"/>
      <c r="U194" s="196"/>
    </row>
    <row r="195" spans="1:21" x14ac:dyDescent="0.35">
      <c r="A195" s="140"/>
      <c r="B195" s="141"/>
      <c r="C195" s="142"/>
      <c r="D195" s="142"/>
      <c r="E195" s="13"/>
      <c r="F195" s="17"/>
      <c r="G195" s="13"/>
      <c r="H195" s="17"/>
      <c r="I195" s="17"/>
      <c r="J195" s="55"/>
      <c r="K195" s="55"/>
      <c r="L195" s="55"/>
      <c r="M195" s="143"/>
      <c r="N195" s="143"/>
      <c r="O195" s="19"/>
      <c r="P195" s="19"/>
      <c r="Q195" s="19"/>
      <c r="R195" s="19"/>
      <c r="S195" s="19"/>
      <c r="T195" s="19"/>
      <c r="U195" s="196"/>
    </row>
    <row r="196" spans="1:21" x14ac:dyDescent="0.35">
      <c r="A196" s="140"/>
      <c r="B196" s="141"/>
      <c r="C196" s="142"/>
      <c r="D196" s="142"/>
      <c r="E196" s="13"/>
      <c r="F196" s="17"/>
      <c r="G196" s="13"/>
      <c r="H196" s="17"/>
      <c r="I196" s="17"/>
      <c r="J196" s="55"/>
      <c r="K196" s="55"/>
      <c r="L196" s="55"/>
      <c r="M196" s="143"/>
      <c r="N196" s="143"/>
      <c r="O196" s="19"/>
      <c r="P196" s="19"/>
      <c r="Q196" s="19"/>
      <c r="R196" s="19"/>
      <c r="S196" s="19"/>
      <c r="T196" s="19"/>
      <c r="U196" s="196"/>
    </row>
    <row r="197" spans="1:21" x14ac:dyDescent="0.35">
      <c r="A197" s="140"/>
      <c r="B197" s="141"/>
      <c r="C197" s="142"/>
      <c r="D197" s="142"/>
      <c r="E197" s="13"/>
      <c r="F197" s="17"/>
      <c r="G197" s="13"/>
      <c r="H197" s="17"/>
      <c r="I197" s="17"/>
      <c r="J197" s="55"/>
      <c r="K197" s="55"/>
      <c r="L197" s="55"/>
      <c r="M197" s="143"/>
      <c r="N197" s="143"/>
      <c r="O197" s="19"/>
      <c r="P197" s="19"/>
      <c r="Q197" s="19"/>
      <c r="R197" s="19"/>
      <c r="S197" s="19"/>
      <c r="T197" s="19"/>
      <c r="U197" s="196"/>
    </row>
    <row r="198" spans="1:21" x14ac:dyDescent="0.35">
      <c r="A198" s="140"/>
      <c r="B198" s="141"/>
      <c r="C198" s="142"/>
      <c r="D198" s="142"/>
      <c r="E198" s="13"/>
      <c r="F198" s="17"/>
      <c r="G198" s="13"/>
      <c r="H198" s="17"/>
      <c r="I198" s="17"/>
      <c r="J198" s="55"/>
      <c r="K198" s="55"/>
      <c r="L198" s="55"/>
      <c r="M198" s="143"/>
      <c r="N198" s="143"/>
      <c r="O198" s="19"/>
      <c r="P198" s="19"/>
      <c r="Q198" s="19"/>
      <c r="R198" s="19"/>
      <c r="S198" s="19"/>
      <c r="T198" s="19"/>
      <c r="U198" s="196"/>
    </row>
    <row r="199" spans="1:21" x14ac:dyDescent="0.35">
      <c r="A199" s="140"/>
      <c r="B199" s="141"/>
      <c r="C199" s="142"/>
      <c r="D199" s="142"/>
      <c r="E199" s="13"/>
      <c r="F199" s="17"/>
      <c r="G199" s="13"/>
      <c r="H199" s="17"/>
      <c r="I199" s="17"/>
      <c r="J199" s="55"/>
      <c r="K199" s="55"/>
      <c r="L199" s="55"/>
      <c r="M199" s="143"/>
      <c r="N199" s="143"/>
      <c r="O199" s="19"/>
      <c r="P199" s="19"/>
      <c r="Q199" s="19"/>
      <c r="R199" s="19"/>
      <c r="S199" s="19"/>
      <c r="T199" s="19"/>
      <c r="U199" s="196"/>
    </row>
    <row r="200" spans="1:21" x14ac:dyDescent="0.35">
      <c r="A200" s="140"/>
      <c r="B200" s="141"/>
      <c r="C200" s="142"/>
      <c r="D200" s="142"/>
      <c r="E200" s="13"/>
      <c r="F200" s="17"/>
      <c r="G200" s="13"/>
      <c r="H200" s="17"/>
      <c r="I200" s="17"/>
      <c r="J200" s="55"/>
      <c r="K200" s="55"/>
      <c r="L200" s="55"/>
      <c r="M200" s="143"/>
      <c r="N200" s="143"/>
      <c r="O200" s="19"/>
      <c r="P200" s="19"/>
      <c r="Q200" s="19"/>
      <c r="R200" s="19"/>
      <c r="S200" s="19"/>
      <c r="T200" s="19"/>
      <c r="U200" s="196"/>
    </row>
    <row r="201" spans="1:21" x14ac:dyDescent="0.35">
      <c r="A201" s="140"/>
      <c r="B201" s="141"/>
      <c r="C201" s="142"/>
      <c r="D201" s="142"/>
      <c r="E201" s="13"/>
      <c r="F201" s="17"/>
      <c r="G201" s="13"/>
      <c r="H201" s="17"/>
      <c r="I201" s="17"/>
      <c r="J201" s="55"/>
      <c r="K201" s="55"/>
      <c r="L201" s="55"/>
      <c r="M201" s="143"/>
      <c r="N201" s="143"/>
      <c r="O201" s="19"/>
      <c r="P201" s="19"/>
      <c r="Q201" s="19"/>
      <c r="R201" s="19"/>
      <c r="S201" s="19"/>
      <c r="T201" s="19"/>
      <c r="U201" s="196"/>
    </row>
    <row r="202" spans="1:21" x14ac:dyDescent="0.35">
      <c r="A202" s="140"/>
      <c r="B202" s="141"/>
      <c r="C202" s="142"/>
      <c r="D202" s="142"/>
      <c r="E202" s="13"/>
      <c r="F202" s="17"/>
      <c r="G202" s="13"/>
      <c r="H202" s="17"/>
      <c r="I202" s="17"/>
      <c r="J202" s="55"/>
      <c r="K202" s="55"/>
      <c r="L202" s="55"/>
      <c r="M202" s="143"/>
      <c r="N202" s="143"/>
      <c r="O202" s="19"/>
      <c r="P202" s="19"/>
      <c r="Q202" s="19"/>
      <c r="R202" s="19"/>
      <c r="S202" s="19"/>
      <c r="T202" s="19"/>
      <c r="U202" s="196"/>
    </row>
    <row r="203" spans="1:21" x14ac:dyDescent="0.35">
      <c r="A203" s="140"/>
      <c r="B203" s="141"/>
      <c r="C203" s="142"/>
      <c r="D203" s="142"/>
      <c r="E203" s="13"/>
      <c r="F203" s="17"/>
      <c r="G203" s="13"/>
      <c r="H203" s="17"/>
      <c r="I203" s="17"/>
      <c r="J203" s="55"/>
      <c r="K203" s="55"/>
      <c r="L203" s="55"/>
      <c r="M203" s="143"/>
      <c r="N203" s="143"/>
      <c r="O203" s="19"/>
      <c r="P203" s="19"/>
      <c r="Q203" s="19"/>
      <c r="R203" s="19"/>
      <c r="S203" s="19"/>
      <c r="T203" s="19"/>
      <c r="U203" s="196"/>
    </row>
    <row r="204" spans="1:21" x14ac:dyDescent="0.35">
      <c r="A204" s="140"/>
      <c r="B204" s="141"/>
      <c r="C204" s="142"/>
      <c r="D204" s="142"/>
      <c r="E204" s="13"/>
      <c r="F204" s="17"/>
      <c r="G204" s="13"/>
      <c r="H204" s="17"/>
      <c r="I204" s="17"/>
      <c r="J204" s="55"/>
      <c r="K204" s="55"/>
      <c r="L204" s="55"/>
      <c r="M204" s="143"/>
      <c r="N204" s="143"/>
      <c r="O204" s="19"/>
      <c r="P204" s="19"/>
      <c r="Q204" s="19"/>
      <c r="R204" s="19"/>
      <c r="S204" s="19"/>
      <c r="T204" s="19"/>
      <c r="U204" s="196"/>
    </row>
    <row r="205" spans="1:21" x14ac:dyDescent="0.35">
      <c r="A205" s="140"/>
      <c r="B205" s="141"/>
      <c r="C205" s="142"/>
      <c r="D205" s="142"/>
      <c r="E205" s="13"/>
      <c r="F205" s="17"/>
      <c r="G205" s="13"/>
      <c r="H205" s="17"/>
      <c r="I205" s="17"/>
      <c r="J205" s="55"/>
      <c r="K205" s="55"/>
      <c r="L205" s="55"/>
      <c r="M205" s="143"/>
      <c r="N205" s="143"/>
      <c r="O205" s="19"/>
      <c r="P205" s="19"/>
      <c r="Q205" s="19"/>
      <c r="R205" s="19"/>
      <c r="S205" s="19"/>
      <c r="T205" s="19"/>
      <c r="U205" s="196"/>
    </row>
    <row r="206" spans="1:21" x14ac:dyDescent="0.35">
      <c r="A206" s="140"/>
      <c r="B206" s="141"/>
      <c r="C206" s="142"/>
      <c r="D206" s="142"/>
      <c r="E206" s="13"/>
      <c r="F206" s="17"/>
      <c r="G206" s="13"/>
      <c r="H206" s="17"/>
      <c r="I206" s="17"/>
      <c r="J206" s="55"/>
      <c r="K206" s="55"/>
      <c r="L206" s="55"/>
      <c r="M206" s="143"/>
      <c r="N206" s="143"/>
      <c r="O206" s="19"/>
      <c r="P206" s="19"/>
      <c r="Q206" s="19"/>
      <c r="R206" s="19"/>
      <c r="S206" s="19"/>
      <c r="T206" s="19"/>
      <c r="U206" s="196"/>
    </row>
    <row r="207" spans="1:21" x14ac:dyDescent="0.35">
      <c r="A207" s="140"/>
      <c r="B207" s="141"/>
      <c r="C207" s="142"/>
      <c r="D207" s="142"/>
      <c r="E207" s="13"/>
      <c r="F207" s="17"/>
      <c r="G207" s="13"/>
      <c r="H207" s="17"/>
      <c r="I207" s="17"/>
      <c r="J207" s="55"/>
      <c r="K207" s="55"/>
      <c r="L207" s="55"/>
      <c r="M207" s="143"/>
      <c r="N207" s="143"/>
      <c r="O207" s="19"/>
      <c r="P207" s="19"/>
      <c r="Q207" s="19"/>
      <c r="R207" s="19"/>
      <c r="S207" s="19"/>
      <c r="T207" s="19"/>
      <c r="U207" s="196"/>
    </row>
    <row r="208" spans="1:21" x14ac:dyDescent="0.35">
      <c r="A208" s="140"/>
      <c r="B208" s="141"/>
      <c r="C208" s="142"/>
      <c r="D208" s="142"/>
      <c r="E208" s="13"/>
      <c r="F208" s="17"/>
      <c r="G208" s="13"/>
      <c r="H208" s="17"/>
      <c r="I208" s="17"/>
      <c r="J208" s="55"/>
      <c r="K208" s="55"/>
      <c r="L208" s="55"/>
      <c r="M208" s="143"/>
      <c r="N208" s="143"/>
      <c r="O208" s="19"/>
      <c r="P208" s="19"/>
      <c r="Q208" s="19"/>
      <c r="R208" s="19"/>
      <c r="S208" s="19"/>
      <c r="T208" s="19"/>
      <c r="U208" s="196"/>
    </row>
    <row r="209" spans="1:21" x14ac:dyDescent="0.35">
      <c r="A209" s="140"/>
      <c r="B209" s="141"/>
      <c r="C209" s="142"/>
      <c r="D209" s="142"/>
      <c r="E209" s="13"/>
      <c r="F209" s="17"/>
      <c r="G209" s="13"/>
      <c r="H209" s="17"/>
      <c r="I209" s="17"/>
      <c r="J209" s="55"/>
      <c r="K209" s="55"/>
      <c r="L209" s="55"/>
      <c r="M209" s="143"/>
      <c r="N209" s="143"/>
      <c r="O209" s="19"/>
      <c r="P209" s="19"/>
      <c r="Q209" s="19"/>
      <c r="R209" s="19"/>
      <c r="S209" s="19"/>
      <c r="T209" s="19"/>
      <c r="U209" s="196"/>
    </row>
    <row r="210" spans="1:21" x14ac:dyDescent="0.35">
      <c r="A210" s="140"/>
      <c r="B210" s="141"/>
      <c r="C210" s="142"/>
      <c r="D210" s="142"/>
      <c r="E210" s="13"/>
      <c r="F210" s="17"/>
      <c r="G210" s="13"/>
      <c r="H210" s="17"/>
      <c r="I210" s="17"/>
      <c r="J210" s="55"/>
      <c r="K210" s="55"/>
      <c r="L210" s="55"/>
      <c r="M210" s="143"/>
      <c r="N210" s="143"/>
      <c r="O210" s="19"/>
      <c r="P210" s="19"/>
      <c r="Q210" s="19"/>
      <c r="R210" s="19"/>
      <c r="S210" s="19"/>
      <c r="T210" s="19"/>
      <c r="U210" s="196"/>
    </row>
    <row r="211" spans="1:21" x14ac:dyDescent="0.35">
      <c r="A211" s="140"/>
      <c r="B211" s="141"/>
      <c r="C211" s="142"/>
      <c r="D211" s="142"/>
      <c r="E211" s="13"/>
      <c r="F211" s="17"/>
      <c r="G211" s="13"/>
      <c r="H211" s="17"/>
      <c r="I211" s="17"/>
      <c r="J211" s="55"/>
      <c r="K211" s="55"/>
      <c r="L211" s="55"/>
      <c r="M211" s="143"/>
      <c r="N211" s="143"/>
      <c r="O211" s="19"/>
      <c r="P211" s="19"/>
      <c r="Q211" s="19"/>
      <c r="R211" s="19"/>
      <c r="S211" s="19"/>
      <c r="T211" s="19"/>
      <c r="U211" s="196"/>
    </row>
    <row r="212" spans="1:21" x14ac:dyDescent="0.35">
      <c r="A212" s="140"/>
      <c r="B212" s="141"/>
      <c r="C212" s="142"/>
      <c r="D212" s="142"/>
      <c r="E212" s="13"/>
      <c r="F212" s="17"/>
      <c r="G212" s="13"/>
      <c r="H212" s="17"/>
      <c r="I212" s="17"/>
      <c r="J212" s="55"/>
      <c r="K212" s="55"/>
      <c r="L212" s="55"/>
      <c r="M212" s="143"/>
      <c r="N212" s="143"/>
      <c r="O212" s="19"/>
      <c r="P212" s="19"/>
      <c r="Q212" s="19"/>
      <c r="R212" s="19"/>
      <c r="S212" s="19"/>
      <c r="T212" s="19"/>
      <c r="U212" s="196"/>
    </row>
    <row r="213" spans="1:21" x14ac:dyDescent="0.35">
      <c r="A213" s="140"/>
      <c r="B213" s="141"/>
      <c r="C213" s="142"/>
      <c r="D213" s="142"/>
      <c r="E213" s="13"/>
      <c r="F213" s="17"/>
      <c r="G213" s="13"/>
      <c r="H213" s="17"/>
      <c r="I213" s="17"/>
      <c r="J213" s="55"/>
      <c r="K213" s="55"/>
      <c r="L213" s="55"/>
      <c r="M213" s="143"/>
      <c r="N213" s="143"/>
      <c r="O213" s="19"/>
      <c r="P213" s="19"/>
      <c r="Q213" s="19"/>
      <c r="R213" s="19"/>
      <c r="S213" s="19"/>
      <c r="T213" s="19"/>
      <c r="U213" s="196"/>
    </row>
    <row r="214" spans="1:21" x14ac:dyDescent="0.35">
      <c r="A214" s="140"/>
      <c r="B214" s="141"/>
      <c r="C214" s="142"/>
      <c r="D214" s="142"/>
      <c r="E214" s="13"/>
      <c r="F214" s="17"/>
      <c r="G214" s="13"/>
      <c r="H214" s="17"/>
      <c r="I214" s="17"/>
      <c r="J214" s="55"/>
      <c r="K214" s="55"/>
      <c r="L214" s="55"/>
      <c r="M214" s="143"/>
      <c r="N214" s="143"/>
      <c r="O214" s="19"/>
      <c r="P214" s="19"/>
      <c r="Q214" s="19"/>
      <c r="R214" s="19"/>
      <c r="S214" s="19"/>
      <c r="T214" s="19"/>
      <c r="U214" s="196"/>
    </row>
    <row r="215" spans="1:21" x14ac:dyDescent="0.35">
      <c r="A215" s="140"/>
      <c r="B215" s="141"/>
      <c r="C215" s="142"/>
      <c r="D215" s="142"/>
      <c r="E215" s="13"/>
      <c r="F215" s="17"/>
      <c r="G215" s="13"/>
      <c r="H215" s="17"/>
      <c r="I215" s="17"/>
      <c r="J215" s="55"/>
      <c r="K215" s="55"/>
      <c r="L215" s="55"/>
      <c r="M215" s="143"/>
      <c r="N215" s="143"/>
      <c r="O215" s="19"/>
      <c r="P215" s="19"/>
      <c r="Q215" s="19"/>
      <c r="R215" s="19"/>
      <c r="S215" s="19"/>
      <c r="T215" s="19"/>
      <c r="U215" s="196"/>
    </row>
    <row r="216" spans="1:21" x14ac:dyDescent="0.35">
      <c r="A216" s="140"/>
      <c r="B216" s="141"/>
      <c r="C216" s="142"/>
      <c r="D216" s="142"/>
      <c r="E216" s="13"/>
      <c r="F216" s="17"/>
      <c r="G216" s="13"/>
      <c r="H216" s="17"/>
      <c r="I216" s="17"/>
      <c r="J216" s="55"/>
      <c r="K216" s="55"/>
      <c r="L216" s="55"/>
      <c r="M216" s="143"/>
      <c r="N216" s="143"/>
      <c r="O216" s="19"/>
      <c r="P216" s="19"/>
      <c r="Q216" s="19"/>
      <c r="R216" s="19"/>
      <c r="S216" s="19"/>
      <c r="T216" s="19"/>
      <c r="U216" s="196"/>
    </row>
    <row r="217" spans="1:21" x14ac:dyDescent="0.35">
      <c r="A217" s="140"/>
      <c r="B217" s="141"/>
      <c r="C217" s="142"/>
      <c r="D217" s="142"/>
      <c r="E217" s="13"/>
      <c r="F217" s="17"/>
      <c r="G217" s="13"/>
      <c r="H217" s="17"/>
      <c r="I217" s="17"/>
      <c r="J217" s="55"/>
      <c r="K217" s="55"/>
      <c r="L217" s="55"/>
      <c r="M217" s="143"/>
      <c r="N217" s="143"/>
      <c r="O217" s="19"/>
      <c r="P217" s="19"/>
      <c r="Q217" s="19"/>
      <c r="R217" s="19"/>
      <c r="S217" s="19"/>
      <c r="T217" s="19"/>
      <c r="U217" s="196"/>
    </row>
    <row r="218" spans="1:21" x14ac:dyDescent="0.35">
      <c r="A218" s="140"/>
      <c r="B218" s="141"/>
      <c r="C218" s="142"/>
      <c r="D218" s="142"/>
      <c r="E218" s="13"/>
      <c r="F218" s="17"/>
      <c r="G218" s="13"/>
      <c r="H218" s="17"/>
      <c r="I218" s="17"/>
      <c r="J218" s="55"/>
      <c r="K218" s="55"/>
      <c r="L218" s="55"/>
      <c r="M218" s="143"/>
      <c r="N218" s="143"/>
      <c r="O218" s="19"/>
      <c r="P218" s="19"/>
      <c r="Q218" s="19"/>
      <c r="R218" s="19"/>
      <c r="S218" s="19"/>
      <c r="T218" s="19"/>
      <c r="U218" s="196"/>
    </row>
    <row r="219" spans="1:21" x14ac:dyDescent="0.35">
      <c r="A219" s="140"/>
      <c r="B219" s="141"/>
      <c r="C219" s="142"/>
      <c r="D219" s="142"/>
      <c r="E219" s="13"/>
      <c r="F219" s="17"/>
      <c r="G219" s="13"/>
      <c r="H219" s="17"/>
      <c r="I219" s="17"/>
      <c r="J219" s="55"/>
      <c r="K219" s="55"/>
      <c r="L219" s="55"/>
      <c r="M219" s="143"/>
      <c r="N219" s="143"/>
      <c r="O219" s="19"/>
      <c r="P219" s="19"/>
      <c r="Q219" s="19"/>
      <c r="R219" s="19"/>
      <c r="S219" s="19"/>
      <c r="T219" s="19"/>
      <c r="U219" s="196"/>
    </row>
    <row r="220" spans="1:21" x14ac:dyDescent="0.35">
      <c r="A220" s="140"/>
      <c r="B220" s="141"/>
      <c r="C220" s="142"/>
      <c r="D220" s="142"/>
      <c r="E220" s="13"/>
      <c r="F220" s="17"/>
      <c r="G220" s="13"/>
      <c r="H220" s="17"/>
      <c r="I220" s="17"/>
      <c r="J220" s="55"/>
      <c r="K220" s="55"/>
      <c r="L220" s="55"/>
      <c r="M220" s="143"/>
      <c r="N220" s="143"/>
      <c r="O220" s="19"/>
      <c r="P220" s="19"/>
      <c r="Q220" s="19"/>
      <c r="R220" s="19"/>
      <c r="S220" s="19"/>
      <c r="T220" s="19"/>
      <c r="U220" s="196"/>
    </row>
    <row r="221" spans="1:21" x14ac:dyDescent="0.35">
      <c r="A221" s="140"/>
      <c r="B221" s="141"/>
      <c r="C221" s="142"/>
      <c r="D221" s="142"/>
      <c r="E221" s="13"/>
      <c r="F221" s="17"/>
      <c r="G221" s="13"/>
      <c r="H221" s="17"/>
      <c r="I221" s="17"/>
      <c r="J221" s="55"/>
      <c r="K221" s="55"/>
      <c r="L221" s="55"/>
      <c r="M221" s="143"/>
      <c r="N221" s="143"/>
      <c r="O221" s="19"/>
      <c r="P221" s="19"/>
      <c r="Q221" s="19"/>
      <c r="R221" s="19"/>
      <c r="S221" s="19"/>
      <c r="T221" s="19"/>
      <c r="U221" s="196"/>
    </row>
    <row r="222" spans="1:21" x14ac:dyDescent="0.35">
      <c r="A222" s="140"/>
      <c r="B222" s="141"/>
      <c r="C222" s="142"/>
      <c r="D222" s="142"/>
      <c r="E222" s="13"/>
      <c r="F222" s="17"/>
      <c r="G222" s="13"/>
      <c r="H222" s="17"/>
      <c r="I222" s="17"/>
      <c r="J222" s="55"/>
      <c r="K222" s="55"/>
      <c r="L222" s="55"/>
      <c r="M222" s="143"/>
      <c r="N222" s="143"/>
      <c r="O222" s="19"/>
      <c r="P222" s="19"/>
      <c r="Q222" s="19"/>
      <c r="R222" s="19"/>
      <c r="S222" s="19"/>
      <c r="T222" s="19"/>
      <c r="U222" s="196"/>
    </row>
    <row r="223" spans="1:21" x14ac:dyDescent="0.35">
      <c r="A223" s="140"/>
      <c r="B223" s="141"/>
      <c r="C223" s="142"/>
      <c r="D223" s="142"/>
      <c r="E223" s="13"/>
      <c r="F223" s="17"/>
      <c r="G223" s="13"/>
      <c r="H223" s="17"/>
      <c r="I223" s="17"/>
      <c r="J223" s="55"/>
      <c r="K223" s="55"/>
      <c r="L223" s="55"/>
      <c r="M223" s="143"/>
      <c r="N223" s="143"/>
      <c r="O223" s="19"/>
      <c r="P223" s="19"/>
      <c r="Q223" s="19"/>
      <c r="R223" s="19"/>
      <c r="S223" s="19"/>
      <c r="T223" s="19"/>
      <c r="U223" s="196"/>
    </row>
    <row r="224" spans="1:21" x14ac:dyDescent="0.35">
      <c r="A224" s="140"/>
      <c r="B224" s="141"/>
      <c r="C224" s="142"/>
      <c r="D224" s="142"/>
      <c r="E224" s="13"/>
      <c r="F224" s="17"/>
      <c r="G224" s="13"/>
      <c r="H224" s="17"/>
      <c r="I224" s="17"/>
      <c r="J224" s="55"/>
      <c r="K224" s="55"/>
      <c r="L224" s="55"/>
      <c r="M224" s="143"/>
      <c r="N224" s="143"/>
      <c r="O224" s="19"/>
      <c r="P224" s="19"/>
      <c r="Q224" s="19"/>
      <c r="R224" s="19"/>
      <c r="S224" s="19"/>
      <c r="T224" s="19"/>
      <c r="U224" s="196"/>
    </row>
    <row r="225" spans="1:21" x14ac:dyDescent="0.35">
      <c r="A225" s="140"/>
      <c r="B225" s="141"/>
      <c r="C225" s="142"/>
      <c r="D225" s="142"/>
      <c r="E225" s="13"/>
      <c r="F225" s="17"/>
      <c r="G225" s="13"/>
      <c r="H225" s="17"/>
      <c r="I225" s="17"/>
      <c r="J225" s="55"/>
      <c r="K225" s="55"/>
      <c r="L225" s="55"/>
      <c r="M225" s="143"/>
      <c r="N225" s="143"/>
      <c r="O225" s="19"/>
      <c r="P225" s="19"/>
      <c r="Q225" s="19"/>
      <c r="R225" s="19"/>
      <c r="S225" s="19"/>
      <c r="T225" s="19"/>
      <c r="U225" s="196"/>
    </row>
    <row r="226" spans="1:21" x14ac:dyDescent="0.35">
      <c r="A226" s="140"/>
      <c r="B226" s="141"/>
      <c r="C226" s="142"/>
      <c r="D226" s="142"/>
      <c r="E226" s="13"/>
      <c r="F226" s="17"/>
      <c r="G226" s="13"/>
      <c r="H226" s="17"/>
      <c r="I226" s="17"/>
      <c r="J226" s="55"/>
      <c r="K226" s="55"/>
      <c r="L226" s="55"/>
      <c r="M226" s="143"/>
      <c r="N226" s="143"/>
      <c r="O226" s="19"/>
      <c r="P226" s="19"/>
      <c r="Q226" s="19"/>
      <c r="R226" s="19"/>
      <c r="S226" s="19"/>
      <c r="T226" s="19"/>
      <c r="U226" s="196"/>
    </row>
    <row r="227" spans="1:21" x14ac:dyDescent="0.35">
      <c r="A227" s="140"/>
      <c r="B227" s="141"/>
      <c r="C227" s="142"/>
      <c r="D227" s="142"/>
      <c r="E227" s="13"/>
      <c r="F227" s="17"/>
      <c r="G227" s="13"/>
      <c r="H227" s="17"/>
      <c r="I227" s="17"/>
      <c r="J227" s="55"/>
      <c r="K227" s="55"/>
      <c r="L227" s="55"/>
      <c r="M227" s="143"/>
      <c r="N227" s="143"/>
      <c r="O227" s="19"/>
      <c r="P227" s="19"/>
      <c r="Q227" s="19"/>
      <c r="R227" s="19"/>
      <c r="S227" s="19"/>
      <c r="T227" s="19"/>
      <c r="U227" s="196"/>
    </row>
    <row r="228" spans="1:21" x14ac:dyDescent="0.35">
      <c r="A228" s="140"/>
      <c r="B228" s="141"/>
      <c r="C228" s="142"/>
      <c r="D228" s="142"/>
      <c r="E228" s="13"/>
      <c r="F228" s="17"/>
      <c r="G228" s="13"/>
      <c r="H228" s="17"/>
      <c r="I228" s="17"/>
      <c r="J228" s="55"/>
      <c r="K228" s="55"/>
      <c r="L228" s="55"/>
      <c r="M228" s="143"/>
      <c r="N228" s="143"/>
      <c r="O228" s="19"/>
      <c r="P228" s="19"/>
      <c r="Q228" s="19"/>
      <c r="R228" s="19"/>
      <c r="S228" s="19"/>
      <c r="T228" s="19"/>
      <c r="U228" s="196"/>
    </row>
    <row r="229" spans="1:21" x14ac:dyDescent="0.35">
      <c r="A229" s="140"/>
      <c r="B229" s="141"/>
      <c r="C229" s="142"/>
      <c r="D229" s="142"/>
      <c r="E229" s="13"/>
      <c r="F229" s="17"/>
      <c r="G229" s="13"/>
      <c r="H229" s="17"/>
      <c r="I229" s="17"/>
      <c r="J229" s="55"/>
      <c r="K229" s="55"/>
      <c r="L229" s="55"/>
      <c r="M229" s="143"/>
      <c r="N229" s="143"/>
      <c r="O229" s="19"/>
      <c r="P229" s="19"/>
      <c r="Q229" s="19"/>
      <c r="R229" s="19"/>
      <c r="S229" s="19"/>
      <c r="T229" s="19"/>
      <c r="U229" s="196"/>
    </row>
    <row r="230" spans="1:21" x14ac:dyDescent="0.35">
      <c r="A230" s="140"/>
      <c r="B230" s="141"/>
      <c r="C230" s="142"/>
      <c r="D230" s="142"/>
      <c r="E230" s="13"/>
      <c r="F230" s="17"/>
      <c r="G230" s="13"/>
      <c r="H230" s="17"/>
      <c r="I230" s="17"/>
      <c r="J230" s="55"/>
      <c r="K230" s="55"/>
      <c r="L230" s="55"/>
      <c r="M230" s="143"/>
      <c r="N230" s="143"/>
      <c r="O230" s="19"/>
      <c r="P230" s="19"/>
      <c r="Q230" s="19"/>
      <c r="R230" s="19"/>
      <c r="S230" s="19"/>
      <c r="T230" s="19"/>
      <c r="U230" s="196"/>
    </row>
    <row r="231" spans="1:21" x14ac:dyDescent="0.35">
      <c r="A231" s="140"/>
      <c r="B231" s="141"/>
      <c r="C231" s="142"/>
      <c r="D231" s="142"/>
      <c r="E231" s="13"/>
      <c r="F231" s="17"/>
      <c r="G231" s="13"/>
      <c r="H231" s="17"/>
      <c r="I231" s="17"/>
      <c r="J231" s="55"/>
      <c r="K231" s="55"/>
      <c r="L231" s="55"/>
      <c r="M231" s="143"/>
      <c r="N231" s="143"/>
      <c r="O231" s="19"/>
      <c r="P231" s="19"/>
      <c r="Q231" s="19"/>
      <c r="R231" s="19"/>
      <c r="S231" s="19"/>
      <c r="T231" s="19"/>
      <c r="U231" s="196"/>
    </row>
    <row r="232" spans="1:21" x14ac:dyDescent="0.35">
      <c r="A232" s="140"/>
      <c r="B232" s="141"/>
      <c r="C232" s="142"/>
      <c r="D232" s="142"/>
      <c r="E232" s="13"/>
      <c r="F232" s="17"/>
      <c r="G232" s="13"/>
      <c r="H232" s="17"/>
      <c r="I232" s="17"/>
      <c r="J232" s="55"/>
      <c r="K232" s="55"/>
      <c r="L232" s="55"/>
      <c r="M232" s="143"/>
      <c r="N232" s="143"/>
      <c r="O232" s="19"/>
      <c r="P232" s="19"/>
      <c r="Q232" s="19"/>
      <c r="R232" s="19"/>
      <c r="S232" s="19"/>
      <c r="T232" s="19"/>
      <c r="U232" s="196"/>
    </row>
    <row r="233" spans="1:21" x14ac:dyDescent="0.35">
      <c r="A233" s="140"/>
      <c r="B233" s="141"/>
      <c r="C233" s="142"/>
      <c r="D233" s="142"/>
      <c r="E233" s="13"/>
      <c r="F233" s="17"/>
      <c r="G233" s="13"/>
      <c r="H233" s="17"/>
      <c r="I233" s="17"/>
      <c r="J233" s="55"/>
      <c r="K233" s="55"/>
      <c r="L233" s="55"/>
      <c r="M233" s="143"/>
      <c r="N233" s="143"/>
      <c r="O233" s="19"/>
      <c r="P233" s="19"/>
      <c r="Q233" s="19"/>
      <c r="R233" s="19"/>
      <c r="S233" s="19"/>
      <c r="T233" s="19"/>
      <c r="U233" s="196"/>
    </row>
    <row r="234" spans="1:21" x14ac:dyDescent="0.35">
      <c r="A234" s="140"/>
      <c r="B234" s="141"/>
      <c r="C234" s="142"/>
      <c r="D234" s="142"/>
      <c r="E234" s="13"/>
      <c r="F234" s="17"/>
      <c r="G234" s="13"/>
      <c r="H234" s="17"/>
      <c r="I234" s="17"/>
      <c r="J234" s="55"/>
      <c r="K234" s="55"/>
      <c r="L234" s="55"/>
      <c r="M234" s="143"/>
      <c r="N234" s="143"/>
      <c r="O234" s="19"/>
      <c r="P234" s="19"/>
      <c r="Q234" s="19"/>
      <c r="R234" s="19"/>
      <c r="S234" s="19"/>
      <c r="T234" s="19"/>
      <c r="U234" s="196"/>
    </row>
    <row r="235" spans="1:21" x14ac:dyDescent="0.35">
      <c r="A235" s="140"/>
      <c r="B235" s="141"/>
      <c r="C235" s="142"/>
      <c r="D235" s="142"/>
      <c r="E235" s="13"/>
      <c r="F235" s="17"/>
      <c r="G235" s="13"/>
      <c r="H235" s="17"/>
      <c r="I235" s="17"/>
      <c r="J235" s="55"/>
      <c r="K235" s="55"/>
      <c r="L235" s="55"/>
      <c r="M235" s="143"/>
      <c r="N235" s="143"/>
      <c r="O235" s="19"/>
      <c r="P235" s="19"/>
      <c r="Q235" s="19"/>
      <c r="R235" s="19"/>
      <c r="S235" s="19"/>
      <c r="T235" s="19"/>
      <c r="U235" s="196"/>
    </row>
    <row r="236" spans="1:21" x14ac:dyDescent="0.35">
      <c r="A236" s="140"/>
      <c r="B236" s="141"/>
      <c r="C236" s="142"/>
      <c r="D236" s="142"/>
      <c r="E236" s="13"/>
      <c r="F236" s="17"/>
      <c r="G236" s="13"/>
      <c r="H236" s="17"/>
      <c r="I236" s="17"/>
      <c r="J236" s="55"/>
      <c r="K236" s="55"/>
      <c r="L236" s="55"/>
      <c r="M236" s="143"/>
      <c r="N236" s="143"/>
      <c r="O236" s="19"/>
      <c r="P236" s="19"/>
      <c r="Q236" s="19"/>
      <c r="R236" s="19"/>
      <c r="S236" s="19"/>
      <c r="T236" s="19"/>
      <c r="U236" s="196"/>
    </row>
    <row r="237" spans="1:21" x14ac:dyDescent="0.35">
      <c r="A237" s="140"/>
      <c r="B237" s="141"/>
      <c r="C237" s="142"/>
      <c r="D237" s="142"/>
      <c r="E237" s="13"/>
      <c r="F237" s="17"/>
      <c r="G237" s="13"/>
      <c r="H237" s="17"/>
      <c r="I237" s="17"/>
      <c r="J237" s="55"/>
      <c r="K237" s="55"/>
      <c r="L237" s="55"/>
      <c r="M237" s="143"/>
      <c r="N237" s="143"/>
      <c r="O237" s="19"/>
      <c r="P237" s="19"/>
      <c r="Q237" s="19"/>
      <c r="R237" s="19"/>
      <c r="S237" s="19"/>
      <c r="T237" s="19"/>
      <c r="U237" s="196"/>
    </row>
    <row r="238" spans="1:21" x14ac:dyDescent="0.35">
      <c r="A238" s="140"/>
      <c r="B238" s="141"/>
      <c r="C238" s="142"/>
      <c r="D238" s="142"/>
      <c r="E238" s="13"/>
      <c r="F238" s="17"/>
      <c r="G238" s="13"/>
      <c r="H238" s="17"/>
      <c r="I238" s="17"/>
      <c r="J238" s="55"/>
      <c r="K238" s="55"/>
      <c r="L238" s="55"/>
      <c r="M238" s="143"/>
      <c r="N238" s="143"/>
      <c r="O238" s="19"/>
      <c r="P238" s="19"/>
      <c r="Q238" s="19"/>
      <c r="R238" s="19"/>
      <c r="S238" s="19"/>
      <c r="T238" s="19"/>
      <c r="U238" s="196"/>
    </row>
    <row r="239" spans="1:21" x14ac:dyDescent="0.35">
      <c r="A239" s="140"/>
      <c r="B239" s="141"/>
      <c r="C239" s="142"/>
      <c r="D239" s="142"/>
      <c r="E239" s="13"/>
      <c r="F239" s="17"/>
      <c r="G239" s="13"/>
      <c r="H239" s="17"/>
      <c r="I239" s="17"/>
      <c r="J239" s="55"/>
      <c r="K239" s="55"/>
      <c r="L239" s="55"/>
      <c r="M239" s="143"/>
      <c r="N239" s="143"/>
      <c r="O239" s="19"/>
      <c r="P239" s="19"/>
      <c r="Q239" s="19"/>
      <c r="R239" s="19"/>
      <c r="S239" s="19"/>
      <c r="T239" s="19"/>
      <c r="U239" s="196"/>
    </row>
    <row r="240" spans="1:21" x14ac:dyDescent="0.35">
      <c r="A240" s="140"/>
      <c r="B240" s="141"/>
      <c r="C240" s="142"/>
      <c r="D240" s="142"/>
      <c r="E240" s="13"/>
      <c r="F240" s="17"/>
      <c r="G240" s="13"/>
      <c r="H240" s="17"/>
      <c r="I240" s="17"/>
      <c r="J240" s="55"/>
      <c r="K240" s="55"/>
      <c r="L240" s="55"/>
      <c r="M240" s="143"/>
      <c r="N240" s="143"/>
      <c r="O240" s="19"/>
      <c r="P240" s="19"/>
      <c r="Q240" s="19"/>
      <c r="R240" s="19"/>
      <c r="S240" s="19"/>
      <c r="T240" s="19"/>
      <c r="U240" s="196"/>
    </row>
    <row r="241" spans="1:21" x14ac:dyDescent="0.35">
      <c r="A241" s="140"/>
      <c r="B241" s="141"/>
      <c r="C241" s="142"/>
      <c r="D241" s="142"/>
      <c r="E241" s="13"/>
      <c r="F241" s="17"/>
      <c r="G241" s="13"/>
      <c r="H241" s="17"/>
      <c r="I241" s="17"/>
      <c r="J241" s="55"/>
      <c r="K241" s="55"/>
      <c r="L241" s="55"/>
      <c r="M241" s="143"/>
      <c r="N241" s="143"/>
      <c r="O241" s="19"/>
      <c r="P241" s="19"/>
      <c r="Q241" s="19"/>
      <c r="R241" s="19"/>
      <c r="S241" s="19"/>
      <c r="T241" s="19"/>
      <c r="U241" s="196"/>
    </row>
    <row r="242" spans="1:21" x14ac:dyDescent="0.35">
      <c r="A242" s="140"/>
      <c r="B242" s="141"/>
      <c r="C242" s="142"/>
      <c r="D242" s="142"/>
      <c r="E242" s="13"/>
      <c r="F242" s="17"/>
      <c r="G242" s="13"/>
      <c r="H242" s="17"/>
      <c r="I242" s="17"/>
      <c r="J242" s="55"/>
      <c r="K242" s="55"/>
      <c r="L242" s="55"/>
      <c r="M242" s="143"/>
      <c r="N242" s="143"/>
      <c r="O242" s="19"/>
      <c r="P242" s="19"/>
      <c r="Q242" s="19"/>
      <c r="R242" s="19"/>
      <c r="S242" s="19"/>
      <c r="T242" s="19"/>
      <c r="U242" s="196"/>
    </row>
    <row r="243" spans="1:21" x14ac:dyDescent="0.35">
      <c r="A243" s="140"/>
      <c r="B243" s="141"/>
      <c r="C243" s="142"/>
      <c r="D243" s="142"/>
      <c r="E243" s="13"/>
      <c r="F243" s="17"/>
      <c r="G243" s="13"/>
      <c r="H243" s="17"/>
      <c r="I243" s="17"/>
      <c r="J243" s="55"/>
      <c r="K243" s="55"/>
      <c r="L243" s="55"/>
      <c r="M243" s="143"/>
      <c r="N243" s="143"/>
      <c r="O243" s="19"/>
      <c r="P243" s="19"/>
      <c r="Q243" s="19"/>
      <c r="R243" s="19"/>
      <c r="S243" s="19"/>
      <c r="T243" s="19"/>
      <c r="U243" s="196"/>
    </row>
    <row r="244" spans="1:21" x14ac:dyDescent="0.35">
      <c r="A244" s="140"/>
      <c r="B244" s="141"/>
      <c r="C244" s="142"/>
      <c r="D244" s="142"/>
      <c r="E244" s="13"/>
      <c r="F244" s="17"/>
      <c r="G244" s="13"/>
      <c r="H244" s="17"/>
      <c r="I244" s="17"/>
      <c r="J244" s="55"/>
      <c r="K244" s="55"/>
      <c r="L244" s="55"/>
      <c r="M244" s="143"/>
      <c r="N244" s="143"/>
      <c r="O244" s="19"/>
      <c r="P244" s="19"/>
      <c r="Q244" s="19"/>
      <c r="R244" s="19"/>
      <c r="S244" s="19"/>
      <c r="T244" s="19"/>
      <c r="U244" s="196"/>
    </row>
    <row r="245" spans="1:21" x14ac:dyDescent="0.35">
      <c r="A245" s="140"/>
      <c r="B245" s="141"/>
      <c r="C245" s="142"/>
      <c r="D245" s="142"/>
      <c r="E245" s="13"/>
      <c r="F245" s="17"/>
      <c r="G245" s="13"/>
      <c r="H245" s="17"/>
      <c r="I245" s="17"/>
      <c r="J245" s="55"/>
      <c r="K245" s="55"/>
      <c r="L245" s="55"/>
      <c r="M245" s="143"/>
      <c r="N245" s="143"/>
      <c r="O245" s="19"/>
      <c r="P245" s="19"/>
      <c r="Q245" s="19"/>
      <c r="R245" s="19"/>
      <c r="S245" s="19"/>
      <c r="T245" s="19"/>
      <c r="U245" s="196"/>
    </row>
    <row r="246" spans="1:21" x14ac:dyDescent="0.35">
      <c r="A246" s="140"/>
      <c r="B246" s="141"/>
      <c r="C246" s="142"/>
      <c r="D246" s="142"/>
      <c r="E246" s="13"/>
      <c r="F246" s="17"/>
      <c r="G246" s="13"/>
      <c r="H246" s="17"/>
      <c r="I246" s="17"/>
      <c r="J246" s="55"/>
      <c r="K246" s="55"/>
      <c r="L246" s="55"/>
      <c r="M246" s="143"/>
      <c r="N246" s="143"/>
      <c r="O246" s="19"/>
      <c r="P246" s="19"/>
      <c r="Q246" s="19"/>
      <c r="R246" s="19"/>
      <c r="S246" s="19"/>
      <c r="T246" s="19"/>
      <c r="U246" s="196"/>
    </row>
    <row r="247" spans="1:21" x14ac:dyDescent="0.35">
      <c r="A247" s="140"/>
      <c r="B247" s="141"/>
      <c r="C247" s="142"/>
      <c r="D247" s="142"/>
      <c r="E247" s="13"/>
      <c r="F247" s="17"/>
      <c r="G247" s="13"/>
      <c r="H247" s="17"/>
      <c r="I247" s="17"/>
      <c r="J247" s="55"/>
      <c r="K247" s="55"/>
      <c r="L247" s="55"/>
      <c r="M247" s="143"/>
      <c r="N247" s="143"/>
      <c r="O247" s="19"/>
      <c r="P247" s="19"/>
      <c r="Q247" s="19"/>
      <c r="R247" s="19"/>
      <c r="S247" s="19"/>
      <c r="T247" s="19"/>
      <c r="U247" s="196"/>
    </row>
    <row r="248" spans="1:21" x14ac:dyDescent="0.35">
      <c r="A248" s="140"/>
      <c r="B248" s="141"/>
      <c r="C248" s="142"/>
      <c r="D248" s="142"/>
      <c r="E248" s="13"/>
      <c r="F248" s="17"/>
      <c r="G248" s="13"/>
      <c r="H248" s="17"/>
      <c r="I248" s="17"/>
      <c r="J248" s="55"/>
      <c r="K248" s="55"/>
      <c r="L248" s="55"/>
      <c r="M248" s="143"/>
      <c r="N248" s="143"/>
      <c r="O248" s="19"/>
      <c r="P248" s="19"/>
      <c r="Q248" s="19"/>
      <c r="R248" s="19"/>
      <c r="S248" s="19"/>
      <c r="T248" s="19"/>
      <c r="U248" s="196"/>
    </row>
    <row r="249" spans="1:21" x14ac:dyDescent="0.35">
      <c r="A249" s="140"/>
      <c r="B249" s="141"/>
      <c r="C249" s="142"/>
      <c r="D249" s="142"/>
      <c r="E249" s="13"/>
      <c r="F249" s="17"/>
      <c r="G249" s="13"/>
      <c r="H249" s="17"/>
      <c r="I249" s="17"/>
      <c r="J249" s="55"/>
      <c r="K249" s="55"/>
      <c r="L249" s="55"/>
      <c r="M249" s="143"/>
      <c r="N249" s="143"/>
      <c r="O249" s="19"/>
      <c r="P249" s="19"/>
      <c r="Q249" s="19"/>
      <c r="R249" s="19"/>
      <c r="S249" s="19"/>
      <c r="T249" s="19"/>
      <c r="U249" s="196"/>
    </row>
    <row r="250" spans="1:21" x14ac:dyDescent="0.35">
      <c r="A250" s="140"/>
      <c r="B250" s="141"/>
      <c r="C250" s="142"/>
      <c r="D250" s="142"/>
      <c r="E250" s="13"/>
      <c r="F250" s="17"/>
      <c r="G250" s="13"/>
      <c r="H250" s="17"/>
      <c r="I250" s="17"/>
      <c r="J250" s="55"/>
      <c r="K250" s="55"/>
      <c r="L250" s="55"/>
      <c r="M250" s="143"/>
      <c r="N250" s="143"/>
      <c r="O250" s="19"/>
      <c r="P250" s="19"/>
      <c r="Q250" s="19"/>
      <c r="R250" s="19"/>
      <c r="S250" s="19"/>
      <c r="T250" s="19"/>
      <c r="U250" s="196"/>
    </row>
    <row r="251" spans="1:21" x14ac:dyDescent="0.35">
      <c r="A251" s="140"/>
      <c r="B251" s="141"/>
      <c r="C251" s="142"/>
      <c r="D251" s="142"/>
      <c r="E251" s="13"/>
      <c r="F251" s="17"/>
      <c r="G251" s="13"/>
      <c r="H251" s="17"/>
      <c r="I251" s="17"/>
      <c r="J251" s="55"/>
      <c r="K251" s="55"/>
      <c r="L251" s="55"/>
      <c r="M251" s="143"/>
      <c r="N251" s="143"/>
      <c r="O251" s="19"/>
      <c r="P251" s="19"/>
      <c r="Q251" s="19"/>
      <c r="R251" s="19"/>
      <c r="S251" s="19"/>
      <c r="T251" s="19"/>
      <c r="U251" s="196"/>
    </row>
    <row r="252" spans="1:21" x14ac:dyDescent="0.35">
      <c r="A252" s="140"/>
      <c r="B252" s="141"/>
      <c r="C252" s="142"/>
      <c r="D252" s="142"/>
      <c r="E252" s="13"/>
      <c r="F252" s="17"/>
      <c r="G252" s="13"/>
      <c r="H252" s="17"/>
      <c r="I252" s="17"/>
      <c r="J252" s="55"/>
      <c r="K252" s="55"/>
      <c r="L252" s="55"/>
      <c r="M252" s="143"/>
      <c r="N252" s="143"/>
      <c r="O252" s="19"/>
      <c r="P252" s="19"/>
      <c r="Q252" s="19"/>
      <c r="R252" s="19"/>
      <c r="S252" s="19"/>
      <c r="T252" s="19"/>
      <c r="U252" s="196"/>
    </row>
    <row r="253" spans="1:21" x14ac:dyDescent="0.35">
      <c r="A253" s="140"/>
      <c r="B253" s="141"/>
      <c r="C253" s="142"/>
      <c r="D253" s="142"/>
      <c r="E253" s="13"/>
      <c r="F253" s="17"/>
      <c r="G253" s="13"/>
      <c r="H253" s="17"/>
      <c r="I253" s="17"/>
      <c r="J253" s="55"/>
      <c r="K253" s="55"/>
      <c r="L253" s="55"/>
      <c r="M253" s="143"/>
      <c r="N253" s="143"/>
      <c r="O253" s="19"/>
      <c r="P253" s="19"/>
      <c r="Q253" s="19"/>
      <c r="R253" s="19"/>
      <c r="S253" s="19"/>
      <c r="T253" s="19"/>
      <c r="U253" s="196"/>
    </row>
    <row r="254" spans="1:21" x14ac:dyDescent="0.35">
      <c r="A254" s="140"/>
      <c r="B254" s="141"/>
      <c r="C254" s="142"/>
      <c r="D254" s="142"/>
      <c r="E254" s="13"/>
      <c r="F254" s="17"/>
      <c r="G254" s="13"/>
      <c r="H254" s="17"/>
      <c r="I254" s="17"/>
      <c r="J254" s="55"/>
      <c r="K254" s="55"/>
      <c r="L254" s="55"/>
      <c r="M254" s="143"/>
      <c r="N254" s="143"/>
      <c r="O254" s="19"/>
      <c r="P254" s="19"/>
      <c r="Q254" s="19"/>
      <c r="R254" s="19"/>
      <c r="S254" s="19"/>
      <c r="T254" s="19"/>
      <c r="U254" s="196"/>
    </row>
    <row r="255" spans="1:21" x14ac:dyDescent="0.35">
      <c r="A255" s="140"/>
      <c r="B255" s="141"/>
      <c r="C255" s="142"/>
      <c r="D255" s="142"/>
      <c r="E255" s="13"/>
      <c r="F255" s="17"/>
      <c r="G255" s="13"/>
      <c r="H255" s="17"/>
      <c r="I255" s="17"/>
      <c r="J255" s="55"/>
      <c r="K255" s="55"/>
      <c r="L255" s="55"/>
      <c r="M255" s="143"/>
      <c r="N255" s="143"/>
      <c r="O255" s="19"/>
      <c r="P255" s="19"/>
      <c r="Q255" s="19"/>
      <c r="R255" s="19"/>
      <c r="S255" s="19"/>
      <c r="T255" s="19"/>
      <c r="U255" s="196"/>
    </row>
    <row r="256" spans="1:21" x14ac:dyDescent="0.35">
      <c r="A256" s="140"/>
      <c r="B256" s="141"/>
      <c r="C256" s="142"/>
      <c r="D256" s="142"/>
      <c r="E256" s="13"/>
      <c r="F256" s="17"/>
      <c r="G256" s="13"/>
      <c r="H256" s="17"/>
      <c r="I256" s="17"/>
      <c r="J256" s="55"/>
      <c r="K256" s="55"/>
      <c r="L256" s="55"/>
      <c r="M256" s="143"/>
      <c r="N256" s="143"/>
      <c r="O256" s="19"/>
      <c r="P256" s="19"/>
      <c r="Q256" s="19"/>
      <c r="R256" s="19"/>
      <c r="S256" s="19"/>
      <c r="T256" s="19"/>
      <c r="U256" s="196"/>
    </row>
    <row r="257" spans="1:21" x14ac:dyDescent="0.35">
      <c r="A257" s="140"/>
      <c r="B257" s="141"/>
      <c r="C257" s="142"/>
      <c r="D257" s="142"/>
      <c r="E257" s="13"/>
      <c r="F257" s="17"/>
      <c r="G257" s="13"/>
      <c r="H257" s="17"/>
      <c r="I257" s="17"/>
      <c r="J257" s="55"/>
      <c r="K257" s="55"/>
      <c r="L257" s="55"/>
      <c r="M257" s="143"/>
      <c r="N257" s="143"/>
      <c r="O257" s="19"/>
      <c r="P257" s="19"/>
      <c r="Q257" s="19"/>
      <c r="R257" s="19"/>
      <c r="S257" s="19"/>
      <c r="T257" s="19"/>
      <c r="U257" s="196"/>
    </row>
    <row r="258" spans="1:21" x14ac:dyDescent="0.35">
      <c r="A258" s="140"/>
      <c r="B258" s="141"/>
      <c r="C258" s="142"/>
      <c r="D258" s="142"/>
      <c r="E258" s="13"/>
      <c r="F258" s="17"/>
      <c r="G258" s="13"/>
      <c r="H258" s="17"/>
      <c r="I258" s="17"/>
      <c r="J258" s="55"/>
      <c r="K258" s="55"/>
      <c r="L258" s="55"/>
      <c r="M258" s="143"/>
      <c r="N258" s="143"/>
      <c r="O258" s="19"/>
      <c r="P258" s="19"/>
      <c r="Q258" s="19"/>
      <c r="R258" s="19"/>
      <c r="S258" s="19"/>
      <c r="T258" s="19"/>
      <c r="U258" s="196"/>
    </row>
    <row r="259" spans="1:21" x14ac:dyDescent="0.35">
      <c r="A259" s="140"/>
      <c r="B259" s="141"/>
      <c r="C259" s="142"/>
      <c r="D259" s="142"/>
      <c r="E259" s="13"/>
      <c r="F259" s="17"/>
      <c r="G259" s="13"/>
      <c r="H259" s="17"/>
      <c r="I259" s="17"/>
      <c r="J259" s="55"/>
      <c r="K259" s="55"/>
      <c r="L259" s="55"/>
      <c r="M259" s="143"/>
      <c r="N259" s="143"/>
      <c r="O259" s="19"/>
      <c r="P259" s="19"/>
      <c r="Q259" s="19"/>
      <c r="R259" s="19"/>
      <c r="S259" s="19"/>
      <c r="T259" s="19"/>
      <c r="U259" s="196"/>
    </row>
    <row r="260" spans="1:21" x14ac:dyDescent="0.35">
      <c r="A260" s="140"/>
      <c r="B260" s="141"/>
      <c r="C260" s="142"/>
      <c r="D260" s="142"/>
      <c r="E260" s="13"/>
      <c r="F260" s="17"/>
      <c r="G260" s="13"/>
      <c r="H260" s="17"/>
      <c r="I260" s="17"/>
      <c r="J260" s="55"/>
      <c r="K260" s="55"/>
      <c r="L260" s="55"/>
      <c r="M260" s="143"/>
      <c r="N260" s="143"/>
      <c r="O260" s="19"/>
      <c r="P260" s="19"/>
      <c r="Q260" s="19"/>
      <c r="R260" s="19"/>
      <c r="S260" s="19"/>
      <c r="T260" s="19"/>
      <c r="U260" s="196"/>
    </row>
    <row r="261" spans="1:21" x14ac:dyDescent="0.35">
      <c r="A261" s="140"/>
      <c r="B261" s="141"/>
      <c r="C261" s="142"/>
      <c r="D261" s="142"/>
      <c r="E261" s="13"/>
      <c r="F261" s="17"/>
      <c r="G261" s="13"/>
      <c r="H261" s="17"/>
      <c r="I261" s="17"/>
      <c r="J261" s="55"/>
      <c r="K261" s="55"/>
      <c r="L261" s="55"/>
      <c r="M261" s="143"/>
      <c r="N261" s="143"/>
      <c r="O261" s="19"/>
      <c r="P261" s="19"/>
      <c r="Q261" s="19"/>
      <c r="R261" s="19"/>
      <c r="S261" s="19"/>
      <c r="T261" s="19"/>
      <c r="U261" s="196"/>
    </row>
    <row r="262" spans="1:21" x14ac:dyDescent="0.35">
      <c r="A262" s="140"/>
      <c r="B262" s="141"/>
      <c r="C262" s="142"/>
      <c r="D262" s="142"/>
      <c r="E262" s="13"/>
      <c r="F262" s="17"/>
      <c r="G262" s="13"/>
      <c r="H262" s="17"/>
      <c r="I262" s="17"/>
      <c r="J262" s="55"/>
      <c r="K262" s="55"/>
      <c r="L262" s="55"/>
      <c r="M262" s="143"/>
      <c r="N262" s="143"/>
      <c r="O262" s="19"/>
      <c r="P262" s="19"/>
      <c r="Q262" s="19"/>
      <c r="R262" s="19"/>
      <c r="S262" s="19"/>
      <c r="T262" s="19"/>
      <c r="U262" s="196"/>
    </row>
    <row r="263" spans="1:21" x14ac:dyDescent="0.35">
      <c r="A263" s="140"/>
      <c r="B263" s="141"/>
      <c r="C263" s="142"/>
      <c r="D263" s="142"/>
      <c r="E263" s="13"/>
      <c r="F263" s="17"/>
      <c r="G263" s="13"/>
      <c r="H263" s="17"/>
      <c r="I263" s="17"/>
      <c r="J263" s="55"/>
      <c r="K263" s="55"/>
      <c r="L263" s="55"/>
      <c r="M263" s="143"/>
      <c r="N263" s="143"/>
      <c r="O263" s="19"/>
      <c r="P263" s="19"/>
      <c r="Q263" s="19"/>
      <c r="R263" s="19"/>
      <c r="S263" s="19"/>
      <c r="T263" s="19"/>
      <c r="U263" s="196"/>
    </row>
    <row r="264" spans="1:21" x14ac:dyDescent="0.35">
      <c r="A264" s="140"/>
      <c r="B264" s="141"/>
      <c r="C264" s="142"/>
      <c r="D264" s="142"/>
      <c r="E264" s="13"/>
      <c r="F264" s="17"/>
      <c r="G264" s="13"/>
      <c r="H264" s="17"/>
      <c r="I264" s="17"/>
      <c r="J264" s="55"/>
      <c r="K264" s="55"/>
      <c r="L264" s="55"/>
      <c r="M264" s="143"/>
      <c r="N264" s="143"/>
      <c r="O264" s="19"/>
      <c r="P264" s="19"/>
      <c r="Q264" s="19"/>
      <c r="R264" s="19"/>
      <c r="S264" s="19"/>
      <c r="T264" s="19"/>
      <c r="U264" s="196"/>
    </row>
    <row r="265" spans="1:21" x14ac:dyDescent="0.35">
      <c r="A265" s="140"/>
      <c r="B265" s="141"/>
      <c r="C265" s="142"/>
      <c r="D265" s="142"/>
      <c r="E265" s="13"/>
      <c r="F265" s="17"/>
      <c r="G265" s="13"/>
      <c r="H265" s="17"/>
      <c r="I265" s="17"/>
      <c r="J265" s="55"/>
      <c r="K265" s="55"/>
      <c r="L265" s="55"/>
      <c r="M265" s="143"/>
      <c r="N265" s="143"/>
      <c r="O265" s="19"/>
      <c r="P265" s="19"/>
      <c r="Q265" s="19"/>
      <c r="R265" s="19"/>
      <c r="S265" s="19"/>
      <c r="T265" s="19"/>
      <c r="U265" s="196"/>
    </row>
    <row r="266" spans="1:21" x14ac:dyDescent="0.35">
      <c r="A266" s="140"/>
      <c r="B266" s="141"/>
      <c r="C266" s="142"/>
      <c r="D266" s="142"/>
      <c r="E266" s="13"/>
      <c r="F266" s="17"/>
      <c r="G266" s="13"/>
      <c r="H266" s="17"/>
      <c r="I266" s="17"/>
      <c r="J266" s="55"/>
      <c r="K266" s="55"/>
      <c r="L266" s="55"/>
      <c r="M266" s="143"/>
      <c r="N266" s="143"/>
      <c r="O266" s="19"/>
      <c r="P266" s="19"/>
      <c r="Q266" s="19"/>
      <c r="R266" s="19"/>
      <c r="S266" s="19"/>
      <c r="T266" s="19"/>
      <c r="U266" s="196"/>
    </row>
    <row r="267" spans="1:21" x14ac:dyDescent="0.35">
      <c r="A267" s="140"/>
      <c r="B267" s="141"/>
      <c r="C267" s="142"/>
      <c r="D267" s="142"/>
      <c r="E267" s="13"/>
      <c r="F267" s="17"/>
      <c r="G267" s="13"/>
      <c r="H267" s="17"/>
      <c r="I267" s="17"/>
      <c r="J267" s="55"/>
      <c r="K267" s="55"/>
      <c r="L267" s="55"/>
      <c r="M267" s="143"/>
      <c r="N267" s="143"/>
      <c r="O267" s="19"/>
      <c r="P267" s="19"/>
      <c r="Q267" s="19"/>
      <c r="R267" s="19"/>
      <c r="S267" s="19"/>
      <c r="T267" s="19"/>
      <c r="U267" s="196"/>
    </row>
    <row r="268" spans="1:21" x14ac:dyDescent="0.35">
      <c r="A268" s="140"/>
      <c r="B268" s="141"/>
      <c r="C268" s="142"/>
      <c r="D268" s="142"/>
      <c r="E268" s="13"/>
      <c r="F268" s="17"/>
      <c r="G268" s="13"/>
      <c r="H268" s="17"/>
      <c r="I268" s="17"/>
      <c r="J268" s="55"/>
      <c r="K268" s="55"/>
      <c r="L268" s="55"/>
      <c r="M268" s="143"/>
      <c r="N268" s="143"/>
      <c r="O268" s="19"/>
      <c r="P268" s="19"/>
      <c r="Q268" s="19"/>
      <c r="R268" s="19"/>
      <c r="S268" s="19"/>
      <c r="T268" s="19"/>
      <c r="U268" s="196"/>
    </row>
    <row r="269" spans="1:21" x14ac:dyDescent="0.35">
      <c r="A269" s="140"/>
      <c r="B269" s="141"/>
      <c r="C269" s="142"/>
      <c r="D269" s="142"/>
      <c r="E269" s="13"/>
      <c r="F269" s="17"/>
      <c r="G269" s="13"/>
      <c r="H269" s="17"/>
      <c r="I269" s="17"/>
      <c r="J269" s="55"/>
      <c r="K269" s="55"/>
      <c r="L269" s="55"/>
      <c r="M269" s="143"/>
      <c r="N269" s="143"/>
      <c r="O269" s="19"/>
      <c r="P269" s="19"/>
      <c r="Q269" s="19"/>
      <c r="R269" s="19"/>
      <c r="S269" s="19"/>
      <c r="T269" s="19"/>
      <c r="U269" s="196"/>
    </row>
    <row r="270" spans="1:21" x14ac:dyDescent="0.35">
      <c r="A270" s="140"/>
      <c r="B270" s="141"/>
      <c r="C270" s="142"/>
      <c r="D270" s="142"/>
      <c r="E270" s="13"/>
      <c r="F270" s="17"/>
      <c r="G270" s="13"/>
      <c r="H270" s="17"/>
      <c r="I270" s="17"/>
      <c r="J270" s="55"/>
      <c r="K270" s="55"/>
      <c r="L270" s="55"/>
      <c r="M270" s="143"/>
      <c r="N270" s="143"/>
      <c r="O270" s="19"/>
      <c r="P270" s="19"/>
      <c r="Q270" s="19"/>
      <c r="R270" s="19"/>
      <c r="S270" s="19"/>
      <c r="T270" s="19"/>
      <c r="U270" s="196"/>
    </row>
    <row r="271" spans="1:21" x14ac:dyDescent="0.35">
      <c r="A271" s="140"/>
      <c r="B271" s="141"/>
      <c r="C271" s="142"/>
      <c r="D271" s="142"/>
      <c r="E271" s="13"/>
      <c r="F271" s="17"/>
      <c r="G271" s="13"/>
      <c r="H271" s="17"/>
      <c r="I271" s="17"/>
      <c r="J271" s="55"/>
      <c r="K271" s="55"/>
      <c r="L271" s="55"/>
      <c r="M271" s="143"/>
      <c r="N271" s="143"/>
      <c r="O271" s="19"/>
      <c r="P271" s="19"/>
      <c r="Q271" s="19"/>
      <c r="R271" s="19"/>
      <c r="S271" s="19"/>
      <c r="T271" s="19"/>
      <c r="U271" s="196"/>
    </row>
    <row r="272" spans="1:21" x14ac:dyDescent="0.35">
      <c r="A272" s="140"/>
      <c r="B272" s="141"/>
      <c r="C272" s="142"/>
      <c r="D272" s="142"/>
      <c r="E272" s="13"/>
      <c r="F272" s="17"/>
      <c r="G272" s="13"/>
      <c r="H272" s="17"/>
      <c r="I272" s="17"/>
      <c r="J272" s="55"/>
      <c r="K272" s="55"/>
      <c r="L272" s="55"/>
      <c r="M272" s="143"/>
      <c r="N272" s="143"/>
      <c r="O272" s="19"/>
      <c r="P272" s="19"/>
      <c r="Q272" s="19"/>
      <c r="R272" s="19"/>
      <c r="S272" s="19"/>
      <c r="T272" s="19"/>
      <c r="U272" s="196"/>
    </row>
    <row r="273" spans="1:21" x14ac:dyDescent="0.35">
      <c r="A273" s="140"/>
      <c r="B273" s="141"/>
      <c r="C273" s="142"/>
      <c r="D273" s="142"/>
      <c r="E273" s="13"/>
      <c r="F273" s="17"/>
      <c r="G273" s="13"/>
      <c r="H273" s="17"/>
      <c r="I273" s="17"/>
      <c r="J273" s="55"/>
      <c r="K273" s="55"/>
      <c r="L273" s="55"/>
      <c r="M273" s="143"/>
      <c r="N273" s="143"/>
      <c r="O273" s="19"/>
      <c r="P273" s="19"/>
      <c r="Q273" s="19"/>
      <c r="R273" s="19"/>
      <c r="S273" s="19"/>
      <c r="T273" s="19"/>
      <c r="U273" s="196"/>
    </row>
    <row r="274" spans="1:21" x14ac:dyDescent="0.35">
      <c r="A274" s="140"/>
      <c r="B274" s="141"/>
      <c r="C274" s="142"/>
      <c r="D274" s="142"/>
      <c r="E274" s="13"/>
      <c r="F274" s="17"/>
      <c r="G274" s="13"/>
      <c r="H274" s="17"/>
      <c r="I274" s="17"/>
      <c r="J274" s="55"/>
      <c r="K274" s="55"/>
      <c r="L274" s="55"/>
      <c r="M274" s="143"/>
      <c r="N274" s="143"/>
      <c r="O274" s="19"/>
      <c r="P274" s="19"/>
      <c r="Q274" s="19"/>
      <c r="R274" s="19"/>
      <c r="S274" s="19"/>
      <c r="T274" s="19"/>
      <c r="U274" s="196"/>
    </row>
    <row r="275" spans="1:21" x14ac:dyDescent="0.35">
      <c r="A275" s="140"/>
      <c r="B275" s="141"/>
      <c r="C275" s="142"/>
      <c r="D275" s="142"/>
      <c r="E275" s="13"/>
      <c r="F275" s="17"/>
      <c r="G275" s="13"/>
      <c r="H275" s="17"/>
      <c r="I275" s="17"/>
      <c r="J275" s="55"/>
      <c r="K275" s="55"/>
      <c r="L275" s="55"/>
      <c r="M275" s="143"/>
      <c r="N275" s="143"/>
      <c r="O275" s="19"/>
      <c r="P275" s="19"/>
      <c r="Q275" s="19"/>
      <c r="R275" s="19"/>
      <c r="S275" s="19"/>
      <c r="T275" s="19"/>
      <c r="U275" s="196"/>
    </row>
    <row r="276" spans="1:21" x14ac:dyDescent="0.35">
      <c r="A276" s="140"/>
      <c r="B276" s="141"/>
      <c r="C276" s="142"/>
      <c r="D276" s="142"/>
      <c r="E276" s="13"/>
      <c r="F276" s="17"/>
      <c r="G276" s="13"/>
      <c r="H276" s="17"/>
      <c r="I276" s="17"/>
      <c r="J276" s="55"/>
      <c r="K276" s="55"/>
      <c r="L276" s="55"/>
      <c r="M276" s="143"/>
      <c r="N276" s="143"/>
      <c r="O276" s="19"/>
      <c r="P276" s="19"/>
      <c r="Q276" s="19"/>
      <c r="R276" s="19"/>
      <c r="S276" s="19"/>
      <c r="T276" s="19"/>
      <c r="U276" s="196"/>
    </row>
    <row r="277" spans="1:21" x14ac:dyDescent="0.35">
      <c r="A277" s="140"/>
      <c r="B277" s="141"/>
      <c r="C277" s="142"/>
      <c r="D277" s="142"/>
      <c r="E277" s="13"/>
      <c r="F277" s="17"/>
      <c r="G277" s="13"/>
      <c r="H277" s="17"/>
      <c r="I277" s="17"/>
      <c r="J277" s="55"/>
      <c r="K277" s="55"/>
      <c r="L277" s="55"/>
      <c r="M277" s="143"/>
      <c r="N277" s="143"/>
      <c r="O277" s="19"/>
      <c r="P277" s="19"/>
      <c r="Q277" s="19"/>
      <c r="R277" s="19"/>
      <c r="S277" s="19"/>
      <c r="T277" s="19"/>
      <c r="U277" s="196"/>
    </row>
    <row r="278" spans="1:21" x14ac:dyDescent="0.35">
      <c r="A278" s="140"/>
      <c r="B278" s="141"/>
      <c r="C278" s="142"/>
      <c r="D278" s="142"/>
      <c r="E278" s="13"/>
      <c r="F278" s="17"/>
      <c r="G278" s="13"/>
      <c r="H278" s="17"/>
      <c r="I278" s="17"/>
      <c r="J278" s="55"/>
      <c r="K278" s="55"/>
      <c r="L278" s="55"/>
      <c r="M278" s="143"/>
      <c r="N278" s="143"/>
      <c r="O278" s="19"/>
      <c r="P278" s="19"/>
      <c r="Q278" s="19"/>
      <c r="R278" s="19"/>
      <c r="S278" s="19"/>
      <c r="T278" s="19"/>
      <c r="U278" s="196"/>
    </row>
    <row r="279" spans="1:21" x14ac:dyDescent="0.35">
      <c r="A279" s="140"/>
      <c r="B279" s="141"/>
      <c r="C279" s="142"/>
      <c r="D279" s="142"/>
      <c r="E279" s="13"/>
      <c r="F279" s="17"/>
      <c r="G279" s="13"/>
      <c r="H279" s="17"/>
      <c r="I279" s="17"/>
      <c r="J279" s="55"/>
      <c r="K279" s="55"/>
      <c r="L279" s="55"/>
      <c r="M279" s="143"/>
      <c r="N279" s="143"/>
      <c r="O279" s="19"/>
      <c r="P279" s="19"/>
      <c r="Q279" s="19"/>
      <c r="R279" s="19"/>
      <c r="S279" s="19"/>
      <c r="T279" s="19"/>
      <c r="U279" s="196"/>
    </row>
    <row r="280" spans="1:21" x14ac:dyDescent="0.35">
      <c r="A280" s="140"/>
      <c r="B280" s="141"/>
      <c r="C280" s="142"/>
      <c r="D280" s="142"/>
      <c r="E280" s="13"/>
      <c r="F280" s="17"/>
      <c r="G280" s="13"/>
      <c r="H280" s="17"/>
      <c r="I280" s="17"/>
      <c r="J280" s="55"/>
      <c r="K280" s="55"/>
      <c r="L280" s="55"/>
      <c r="M280" s="143"/>
      <c r="N280" s="143"/>
      <c r="O280" s="19"/>
      <c r="P280" s="19"/>
      <c r="Q280" s="19"/>
      <c r="R280" s="19"/>
      <c r="S280" s="19"/>
      <c r="T280" s="19"/>
      <c r="U280" s="196"/>
    </row>
    <row r="281" spans="1:21" x14ac:dyDescent="0.35">
      <c r="A281" s="140"/>
      <c r="B281" s="141"/>
      <c r="C281" s="142"/>
      <c r="D281" s="142"/>
      <c r="E281" s="13"/>
      <c r="F281" s="17"/>
      <c r="G281" s="13"/>
      <c r="H281" s="17"/>
      <c r="I281" s="17"/>
      <c r="J281" s="55"/>
      <c r="K281" s="55"/>
      <c r="L281" s="55"/>
      <c r="M281" s="143"/>
      <c r="N281" s="143"/>
      <c r="O281" s="19"/>
      <c r="P281" s="19"/>
      <c r="Q281" s="19"/>
      <c r="R281" s="19"/>
      <c r="S281" s="19"/>
      <c r="T281" s="19"/>
      <c r="U281" s="196"/>
    </row>
    <row r="282" spans="1:21" x14ac:dyDescent="0.35">
      <c r="A282" s="140"/>
      <c r="B282" s="141"/>
      <c r="C282" s="142"/>
      <c r="D282" s="142"/>
      <c r="E282" s="13"/>
      <c r="F282" s="17"/>
      <c r="G282" s="13"/>
      <c r="H282" s="17"/>
      <c r="I282" s="17"/>
      <c r="J282" s="55"/>
      <c r="K282" s="55"/>
      <c r="L282" s="55"/>
      <c r="M282" s="143"/>
      <c r="N282" s="143"/>
      <c r="O282" s="19"/>
      <c r="P282" s="19"/>
      <c r="Q282" s="19"/>
      <c r="R282" s="19"/>
      <c r="S282" s="19"/>
      <c r="T282" s="19"/>
      <c r="U282" s="196"/>
    </row>
    <row r="283" spans="1:21" x14ac:dyDescent="0.35">
      <c r="A283" s="140"/>
      <c r="B283" s="141"/>
      <c r="C283" s="142"/>
      <c r="D283" s="142"/>
      <c r="E283" s="13"/>
      <c r="F283" s="17"/>
      <c r="G283" s="13"/>
      <c r="H283" s="17"/>
      <c r="I283" s="17"/>
      <c r="J283" s="55"/>
      <c r="K283" s="55"/>
      <c r="L283" s="55"/>
      <c r="M283" s="143"/>
      <c r="N283" s="143"/>
      <c r="O283" s="19"/>
      <c r="P283" s="19"/>
      <c r="Q283" s="19"/>
      <c r="R283" s="19"/>
      <c r="S283" s="19"/>
      <c r="T283" s="19"/>
      <c r="U283" s="196"/>
    </row>
    <row r="284" spans="1:21" x14ac:dyDescent="0.35">
      <c r="A284" s="140"/>
      <c r="B284" s="141"/>
      <c r="C284" s="142"/>
      <c r="D284" s="142"/>
      <c r="E284" s="13"/>
      <c r="F284" s="17"/>
      <c r="G284" s="13"/>
      <c r="H284" s="17"/>
      <c r="I284" s="17"/>
      <c r="J284" s="55"/>
      <c r="K284" s="55"/>
      <c r="L284" s="55"/>
      <c r="M284" s="143"/>
      <c r="N284" s="143"/>
      <c r="O284" s="19"/>
      <c r="P284" s="19"/>
      <c r="Q284" s="19"/>
      <c r="R284" s="19"/>
      <c r="S284" s="19"/>
      <c r="T284" s="19"/>
      <c r="U284" s="196"/>
    </row>
    <row r="285" spans="1:21" x14ac:dyDescent="0.35">
      <c r="A285" s="140"/>
      <c r="B285" s="141"/>
      <c r="C285" s="142"/>
      <c r="D285" s="142"/>
      <c r="E285" s="13"/>
      <c r="F285" s="17"/>
      <c r="G285" s="13"/>
      <c r="H285" s="17"/>
      <c r="I285" s="17"/>
      <c r="J285" s="55"/>
      <c r="K285" s="55"/>
      <c r="L285" s="55"/>
      <c r="M285" s="143"/>
      <c r="N285" s="143"/>
      <c r="O285" s="19"/>
      <c r="P285" s="19"/>
      <c r="Q285" s="19"/>
      <c r="R285" s="19"/>
      <c r="S285" s="19"/>
      <c r="T285" s="19"/>
      <c r="U285" s="196"/>
    </row>
    <row r="286" spans="1:21" x14ac:dyDescent="0.35">
      <c r="A286" s="140"/>
      <c r="B286" s="141"/>
      <c r="C286" s="142"/>
      <c r="D286" s="142"/>
      <c r="E286" s="13"/>
      <c r="F286" s="17"/>
      <c r="G286" s="13"/>
      <c r="H286" s="17"/>
      <c r="I286" s="17"/>
      <c r="J286" s="55"/>
      <c r="K286" s="55"/>
      <c r="L286" s="55"/>
      <c r="M286" s="143"/>
      <c r="N286" s="143"/>
      <c r="O286" s="19"/>
      <c r="P286" s="19"/>
      <c r="Q286" s="19"/>
      <c r="R286" s="19"/>
      <c r="S286" s="19"/>
      <c r="T286" s="19"/>
      <c r="U286" s="196"/>
    </row>
    <row r="287" spans="1:21" x14ac:dyDescent="0.35">
      <c r="A287" s="140"/>
      <c r="B287" s="141"/>
      <c r="C287" s="142"/>
      <c r="D287" s="142"/>
      <c r="E287" s="13"/>
      <c r="F287" s="17"/>
      <c r="G287" s="13"/>
      <c r="H287" s="17"/>
      <c r="I287" s="17"/>
      <c r="J287" s="55"/>
      <c r="K287" s="55"/>
      <c r="L287" s="55"/>
      <c r="M287" s="143"/>
      <c r="N287" s="143"/>
      <c r="O287" s="19"/>
      <c r="P287" s="19"/>
      <c r="Q287" s="19"/>
      <c r="R287" s="19"/>
      <c r="S287" s="19"/>
      <c r="T287" s="19"/>
      <c r="U287" s="196"/>
    </row>
    <row r="288" spans="1:21" x14ac:dyDescent="0.35">
      <c r="A288" s="140"/>
      <c r="B288" s="141"/>
      <c r="C288" s="142"/>
      <c r="D288" s="142"/>
      <c r="E288" s="13"/>
      <c r="F288" s="17"/>
      <c r="G288" s="13"/>
      <c r="H288" s="17"/>
      <c r="I288" s="17"/>
      <c r="J288" s="55"/>
      <c r="K288" s="55"/>
      <c r="L288" s="55"/>
      <c r="M288" s="143"/>
      <c r="N288" s="143"/>
      <c r="O288" s="19"/>
      <c r="P288" s="19"/>
      <c r="Q288" s="19"/>
      <c r="R288" s="19"/>
      <c r="S288" s="19"/>
      <c r="T288" s="19"/>
      <c r="U288" s="196"/>
    </row>
    <row r="289" spans="1:21" x14ac:dyDescent="0.35">
      <c r="A289" s="140"/>
      <c r="B289" s="141"/>
      <c r="C289" s="142"/>
      <c r="D289" s="142"/>
      <c r="E289" s="13"/>
      <c r="F289" s="17"/>
      <c r="G289" s="13"/>
      <c r="H289" s="17"/>
      <c r="I289" s="17"/>
      <c r="J289" s="55"/>
      <c r="K289" s="55"/>
      <c r="L289" s="55"/>
      <c r="M289" s="143"/>
      <c r="N289" s="143"/>
      <c r="O289" s="19"/>
      <c r="P289" s="19"/>
      <c r="Q289" s="19"/>
      <c r="R289" s="19"/>
      <c r="S289" s="19"/>
      <c r="T289" s="19"/>
      <c r="U289" s="196"/>
    </row>
    <row r="290" spans="1:21" x14ac:dyDescent="0.35">
      <c r="A290" s="140"/>
      <c r="B290" s="141"/>
      <c r="C290" s="142"/>
      <c r="D290" s="142"/>
      <c r="E290" s="13"/>
      <c r="F290" s="17"/>
      <c r="G290" s="13"/>
      <c r="H290" s="17"/>
      <c r="I290" s="17"/>
      <c r="J290" s="55"/>
      <c r="K290" s="55"/>
      <c r="L290" s="55"/>
      <c r="M290" s="143"/>
      <c r="N290" s="143"/>
      <c r="O290" s="19"/>
      <c r="P290" s="19"/>
      <c r="Q290" s="19"/>
      <c r="R290" s="19"/>
      <c r="S290" s="19"/>
      <c r="T290" s="19"/>
      <c r="U290" s="196"/>
    </row>
    <row r="291" spans="1:21" x14ac:dyDescent="0.35">
      <c r="A291" s="140"/>
      <c r="B291" s="141"/>
      <c r="C291" s="142"/>
      <c r="D291" s="142"/>
      <c r="E291" s="13"/>
      <c r="F291" s="17"/>
      <c r="G291" s="13"/>
      <c r="H291" s="17"/>
      <c r="I291" s="17"/>
      <c r="J291" s="55"/>
      <c r="K291" s="55"/>
      <c r="L291" s="55"/>
      <c r="M291" s="143"/>
      <c r="N291" s="143"/>
      <c r="O291" s="19"/>
      <c r="P291" s="19"/>
      <c r="Q291" s="19"/>
      <c r="R291" s="19"/>
      <c r="S291" s="19"/>
      <c r="T291" s="19"/>
      <c r="U291" s="196"/>
    </row>
    <row r="292" spans="1:21" x14ac:dyDescent="0.35">
      <c r="A292" s="140"/>
      <c r="B292" s="141"/>
      <c r="C292" s="142"/>
      <c r="D292" s="142"/>
      <c r="E292" s="13"/>
      <c r="F292" s="17"/>
      <c r="G292" s="13"/>
      <c r="H292" s="17"/>
      <c r="I292" s="17"/>
      <c r="J292" s="55"/>
      <c r="K292" s="55"/>
      <c r="L292" s="55"/>
      <c r="M292" s="143"/>
      <c r="N292" s="143"/>
      <c r="O292" s="19"/>
      <c r="P292" s="19"/>
      <c r="Q292" s="19"/>
      <c r="R292" s="19"/>
      <c r="S292" s="19"/>
      <c r="T292" s="19"/>
      <c r="U292" s="196"/>
    </row>
    <row r="293" spans="1:21" x14ac:dyDescent="0.35">
      <c r="A293" s="140"/>
      <c r="B293" s="141"/>
      <c r="C293" s="142"/>
      <c r="D293" s="142"/>
      <c r="E293" s="13"/>
      <c r="F293" s="17"/>
      <c r="G293" s="13"/>
      <c r="H293" s="17"/>
      <c r="I293" s="17"/>
      <c r="J293" s="55"/>
      <c r="K293" s="55"/>
      <c r="L293" s="55"/>
      <c r="M293" s="143"/>
      <c r="N293" s="143"/>
      <c r="O293" s="19"/>
      <c r="P293" s="19"/>
      <c r="Q293" s="19"/>
      <c r="R293" s="19"/>
      <c r="S293" s="19"/>
      <c r="T293" s="19"/>
      <c r="U293" s="196"/>
    </row>
    <row r="294" spans="1:21" x14ac:dyDescent="0.35">
      <c r="A294" s="140"/>
      <c r="B294" s="141"/>
      <c r="C294" s="142"/>
      <c r="D294" s="142"/>
      <c r="E294" s="13"/>
      <c r="F294" s="17"/>
      <c r="G294" s="13"/>
      <c r="H294" s="17"/>
      <c r="I294" s="17"/>
      <c r="J294" s="55"/>
      <c r="K294" s="55"/>
      <c r="L294" s="55"/>
      <c r="M294" s="143"/>
      <c r="N294" s="143"/>
      <c r="O294" s="19"/>
      <c r="P294" s="19"/>
      <c r="Q294" s="19"/>
      <c r="R294" s="19"/>
      <c r="S294" s="19"/>
      <c r="T294" s="19"/>
      <c r="U294" s="196"/>
    </row>
    <row r="295" spans="1:21" x14ac:dyDescent="0.35">
      <c r="A295" s="140"/>
      <c r="B295" s="141"/>
      <c r="C295" s="142"/>
      <c r="D295" s="142"/>
      <c r="E295" s="13"/>
      <c r="F295" s="17"/>
      <c r="G295" s="13"/>
      <c r="H295" s="17"/>
      <c r="I295" s="17"/>
      <c r="J295" s="55"/>
      <c r="K295" s="55"/>
      <c r="L295" s="55"/>
      <c r="M295" s="143"/>
      <c r="N295" s="143"/>
      <c r="O295" s="19"/>
      <c r="P295" s="19"/>
      <c r="Q295" s="19"/>
      <c r="R295" s="19"/>
      <c r="S295" s="19"/>
      <c r="T295" s="19"/>
      <c r="U295" s="196"/>
    </row>
    <row r="296" spans="1:21" x14ac:dyDescent="0.35">
      <c r="A296" s="140"/>
      <c r="B296" s="141"/>
      <c r="C296" s="142"/>
      <c r="D296" s="142"/>
      <c r="E296" s="13"/>
      <c r="F296" s="17"/>
      <c r="G296" s="13"/>
      <c r="H296" s="17"/>
      <c r="I296" s="17"/>
      <c r="J296" s="55"/>
      <c r="K296" s="55"/>
      <c r="L296" s="55"/>
      <c r="M296" s="143"/>
      <c r="N296" s="143"/>
      <c r="O296" s="19"/>
      <c r="P296" s="19"/>
      <c r="Q296" s="19"/>
      <c r="R296" s="19"/>
      <c r="S296" s="19"/>
      <c r="T296" s="19"/>
      <c r="U296" s="196"/>
    </row>
    <row r="297" spans="1:21" x14ac:dyDescent="0.35">
      <c r="A297" s="140"/>
      <c r="B297" s="141"/>
      <c r="C297" s="142"/>
      <c r="D297" s="142"/>
      <c r="E297" s="13"/>
      <c r="F297" s="17"/>
      <c r="G297" s="13"/>
      <c r="H297" s="17"/>
      <c r="I297" s="17"/>
      <c r="J297" s="55"/>
      <c r="K297" s="55"/>
      <c r="L297" s="55"/>
      <c r="M297" s="143"/>
      <c r="N297" s="143"/>
      <c r="O297" s="19"/>
      <c r="P297" s="19"/>
      <c r="Q297" s="19"/>
      <c r="R297" s="19"/>
      <c r="S297" s="19"/>
      <c r="T297" s="19"/>
      <c r="U297" s="196"/>
    </row>
    <row r="298" spans="1:21" x14ac:dyDescent="0.35">
      <c r="A298" s="140"/>
      <c r="B298" s="141"/>
      <c r="C298" s="142"/>
      <c r="D298" s="142"/>
      <c r="E298" s="13"/>
      <c r="F298" s="17"/>
      <c r="G298" s="13"/>
      <c r="H298" s="17"/>
      <c r="I298" s="17"/>
      <c r="J298" s="55"/>
      <c r="K298" s="55"/>
      <c r="L298" s="55"/>
      <c r="M298" s="143"/>
      <c r="N298" s="143"/>
      <c r="O298" s="19"/>
      <c r="P298" s="19"/>
      <c r="Q298" s="19"/>
      <c r="R298" s="19"/>
      <c r="S298" s="19"/>
      <c r="T298" s="19"/>
      <c r="U298" s="196"/>
    </row>
    <row r="299" spans="1:21" x14ac:dyDescent="0.35">
      <c r="A299" s="140"/>
      <c r="B299" s="141"/>
      <c r="C299" s="142"/>
      <c r="D299" s="142"/>
      <c r="E299" s="13"/>
      <c r="F299" s="17"/>
      <c r="G299" s="13"/>
      <c r="H299" s="17"/>
      <c r="I299" s="17"/>
      <c r="J299" s="55"/>
      <c r="K299" s="55"/>
      <c r="L299" s="55"/>
      <c r="M299" s="143"/>
      <c r="N299" s="143"/>
      <c r="O299" s="19"/>
      <c r="P299" s="19"/>
      <c r="Q299" s="19"/>
      <c r="R299" s="19"/>
      <c r="S299" s="19"/>
      <c r="T299" s="19"/>
      <c r="U299" s="196"/>
    </row>
    <row r="300" spans="1:21" x14ac:dyDescent="0.35">
      <c r="A300" s="140"/>
      <c r="B300" s="141"/>
      <c r="C300" s="142"/>
      <c r="D300" s="142"/>
      <c r="E300" s="13"/>
      <c r="F300" s="17"/>
      <c r="G300" s="13"/>
      <c r="H300" s="17"/>
      <c r="I300" s="17"/>
      <c r="J300" s="55"/>
      <c r="K300" s="55"/>
      <c r="L300" s="55"/>
      <c r="M300" s="143"/>
      <c r="N300" s="143"/>
      <c r="O300" s="19"/>
      <c r="P300" s="19"/>
      <c r="Q300" s="19"/>
      <c r="R300" s="19"/>
      <c r="S300" s="19"/>
      <c r="T300" s="19"/>
      <c r="U300" s="196"/>
    </row>
    <row r="301" spans="1:21" x14ac:dyDescent="0.35">
      <c r="A301" s="140"/>
      <c r="B301" s="141"/>
      <c r="C301" s="142"/>
      <c r="D301" s="142"/>
      <c r="E301" s="13"/>
      <c r="F301" s="17"/>
      <c r="G301" s="13"/>
      <c r="H301" s="17"/>
      <c r="I301" s="17"/>
      <c r="J301" s="55"/>
      <c r="K301" s="55"/>
      <c r="L301" s="55"/>
      <c r="M301" s="143"/>
      <c r="N301" s="143"/>
      <c r="O301" s="19"/>
      <c r="P301" s="19"/>
      <c r="Q301" s="19"/>
      <c r="R301" s="19"/>
      <c r="S301" s="19"/>
      <c r="T301" s="19"/>
      <c r="U301" s="196"/>
    </row>
    <row r="302" spans="1:21" x14ac:dyDescent="0.35">
      <c r="A302" s="140"/>
      <c r="B302" s="141"/>
      <c r="C302" s="142"/>
      <c r="D302" s="142"/>
      <c r="E302" s="13"/>
      <c r="F302" s="17"/>
      <c r="G302" s="13"/>
      <c r="H302" s="17"/>
      <c r="I302" s="17"/>
      <c r="J302" s="55"/>
      <c r="K302" s="55"/>
      <c r="L302" s="55"/>
      <c r="M302" s="143"/>
      <c r="N302" s="143"/>
      <c r="O302" s="19"/>
      <c r="P302" s="19"/>
      <c r="Q302" s="19"/>
      <c r="R302" s="19"/>
      <c r="S302" s="19"/>
      <c r="T302" s="19"/>
      <c r="U302" s="196"/>
    </row>
    <row r="303" spans="1:21" x14ac:dyDescent="0.35">
      <c r="A303" s="140"/>
      <c r="B303" s="141"/>
      <c r="C303" s="142"/>
      <c r="D303" s="142"/>
      <c r="E303" s="13"/>
      <c r="F303" s="17"/>
      <c r="G303" s="13"/>
      <c r="H303" s="17"/>
      <c r="I303" s="17"/>
      <c r="J303" s="55"/>
      <c r="K303" s="55"/>
      <c r="L303" s="55"/>
      <c r="M303" s="143"/>
      <c r="N303" s="143"/>
      <c r="O303" s="19"/>
      <c r="P303" s="19"/>
      <c r="Q303" s="19"/>
      <c r="R303" s="19"/>
      <c r="S303" s="19"/>
      <c r="T303" s="19"/>
      <c r="U303" s="196"/>
    </row>
    <row r="304" spans="1:21" x14ac:dyDescent="0.35">
      <c r="A304" s="140"/>
      <c r="B304" s="141"/>
      <c r="C304" s="142"/>
      <c r="D304" s="142"/>
      <c r="E304" s="13"/>
      <c r="F304" s="17"/>
      <c r="G304" s="13"/>
      <c r="H304" s="17"/>
      <c r="I304" s="17"/>
      <c r="J304" s="55"/>
      <c r="K304" s="55"/>
      <c r="L304" s="55"/>
      <c r="M304" s="143"/>
      <c r="N304" s="143"/>
      <c r="O304" s="19"/>
      <c r="P304" s="19"/>
      <c r="Q304" s="19"/>
      <c r="R304" s="19"/>
      <c r="S304" s="19"/>
      <c r="T304" s="19"/>
      <c r="U304" s="196"/>
    </row>
    <row r="305" spans="1:21" x14ac:dyDescent="0.35">
      <c r="A305" s="140"/>
      <c r="B305" s="141"/>
      <c r="C305" s="142"/>
      <c r="D305" s="142"/>
      <c r="E305" s="13"/>
      <c r="F305" s="17"/>
      <c r="G305" s="13"/>
      <c r="H305" s="17"/>
      <c r="I305" s="17"/>
      <c r="J305" s="55"/>
      <c r="K305" s="55"/>
      <c r="L305" s="55"/>
      <c r="M305" s="143"/>
      <c r="N305" s="143"/>
      <c r="O305" s="19"/>
      <c r="P305" s="19"/>
      <c r="Q305" s="19"/>
      <c r="R305" s="19"/>
      <c r="S305" s="19"/>
      <c r="T305" s="19"/>
      <c r="U305" s="196"/>
    </row>
    <row r="306" spans="1:21" x14ac:dyDescent="0.35">
      <c r="A306" s="140"/>
      <c r="B306" s="141"/>
      <c r="C306" s="142"/>
      <c r="D306" s="142"/>
      <c r="E306" s="13"/>
      <c r="F306" s="17"/>
      <c r="G306" s="13"/>
      <c r="H306" s="17"/>
      <c r="I306" s="17"/>
      <c r="J306" s="55"/>
      <c r="K306" s="55"/>
      <c r="L306" s="55"/>
      <c r="M306" s="143"/>
      <c r="N306" s="143"/>
      <c r="O306" s="19"/>
      <c r="P306" s="19"/>
      <c r="Q306" s="19"/>
      <c r="R306" s="19"/>
      <c r="S306" s="19"/>
      <c r="T306" s="19"/>
      <c r="U306" s="196"/>
    </row>
    <row r="307" spans="1:21" x14ac:dyDescent="0.35">
      <c r="A307" s="140"/>
      <c r="B307" s="141"/>
      <c r="C307" s="142"/>
      <c r="D307" s="142"/>
      <c r="E307" s="13"/>
      <c r="F307" s="17"/>
      <c r="G307" s="13"/>
      <c r="H307" s="17"/>
      <c r="I307" s="17"/>
      <c r="J307" s="55"/>
      <c r="K307" s="55"/>
      <c r="L307" s="55"/>
      <c r="M307" s="143"/>
      <c r="N307" s="143"/>
      <c r="O307" s="19"/>
      <c r="P307" s="19"/>
      <c r="Q307" s="19"/>
      <c r="R307" s="19"/>
      <c r="S307" s="19"/>
      <c r="T307" s="19"/>
      <c r="U307" s="196"/>
    </row>
    <row r="308" spans="1:21" x14ac:dyDescent="0.35">
      <c r="A308" s="140"/>
      <c r="B308" s="141"/>
      <c r="C308" s="142"/>
      <c r="D308" s="142"/>
      <c r="E308" s="13"/>
      <c r="F308" s="17"/>
      <c r="G308" s="13"/>
      <c r="H308" s="17"/>
      <c r="I308" s="17"/>
      <c r="J308" s="55"/>
      <c r="K308" s="55"/>
      <c r="L308" s="55"/>
      <c r="M308" s="143"/>
      <c r="N308" s="143"/>
      <c r="O308" s="19"/>
      <c r="P308" s="19"/>
      <c r="Q308" s="19"/>
      <c r="R308" s="19"/>
      <c r="S308" s="19"/>
      <c r="T308" s="19"/>
      <c r="U308" s="196"/>
    </row>
    <row r="309" spans="1:21" x14ac:dyDescent="0.35">
      <c r="A309" s="140"/>
      <c r="B309" s="141"/>
      <c r="C309" s="142"/>
      <c r="D309" s="142"/>
      <c r="E309" s="13"/>
      <c r="F309" s="17"/>
      <c r="G309" s="13"/>
      <c r="H309" s="17"/>
      <c r="I309" s="17"/>
      <c r="J309" s="55"/>
      <c r="K309" s="55"/>
      <c r="L309" s="55"/>
      <c r="M309" s="143"/>
      <c r="N309" s="143"/>
      <c r="O309" s="19"/>
      <c r="P309" s="19"/>
      <c r="Q309" s="19"/>
      <c r="R309" s="19"/>
      <c r="S309" s="19"/>
      <c r="T309" s="19"/>
      <c r="U309" s="196"/>
    </row>
    <row r="310" spans="1:21" x14ac:dyDescent="0.35">
      <c r="A310" s="140"/>
      <c r="B310" s="141"/>
      <c r="C310" s="142"/>
      <c r="D310" s="142"/>
      <c r="E310" s="13"/>
      <c r="F310" s="17"/>
      <c r="G310" s="13"/>
      <c r="H310" s="17"/>
      <c r="I310" s="17"/>
      <c r="J310" s="55"/>
      <c r="K310" s="55"/>
      <c r="L310" s="55"/>
      <c r="M310" s="143"/>
      <c r="N310" s="143"/>
      <c r="O310" s="19"/>
      <c r="P310" s="19"/>
      <c r="Q310" s="19"/>
      <c r="R310" s="19"/>
      <c r="S310" s="19"/>
      <c r="T310" s="19"/>
      <c r="U310" s="196"/>
    </row>
    <row r="311" spans="1:21" x14ac:dyDescent="0.35">
      <c r="A311" s="140"/>
      <c r="B311" s="141"/>
      <c r="C311" s="142"/>
      <c r="D311" s="142"/>
      <c r="E311" s="13"/>
      <c r="F311" s="17"/>
      <c r="G311" s="13"/>
      <c r="H311" s="17"/>
      <c r="I311" s="17"/>
      <c r="J311" s="55"/>
      <c r="K311" s="55"/>
      <c r="L311" s="55"/>
      <c r="M311" s="143"/>
      <c r="N311" s="143"/>
      <c r="O311" s="19"/>
      <c r="P311" s="19"/>
      <c r="Q311" s="19"/>
      <c r="R311" s="19"/>
      <c r="S311" s="19"/>
      <c r="T311" s="19"/>
      <c r="U311" s="196"/>
    </row>
    <row r="312" spans="1:21" x14ac:dyDescent="0.35">
      <c r="A312" s="140"/>
      <c r="B312" s="141"/>
      <c r="C312" s="142"/>
      <c r="D312" s="142"/>
      <c r="E312" s="13"/>
      <c r="F312" s="17"/>
      <c r="G312" s="13"/>
      <c r="H312" s="17"/>
      <c r="I312" s="17"/>
      <c r="J312" s="55"/>
      <c r="K312" s="55"/>
      <c r="L312" s="55"/>
      <c r="M312" s="143"/>
      <c r="N312" s="143"/>
      <c r="O312" s="19"/>
      <c r="P312" s="19"/>
      <c r="Q312" s="19"/>
      <c r="R312" s="19"/>
      <c r="S312" s="19"/>
      <c r="T312" s="19"/>
      <c r="U312" s="196"/>
    </row>
    <row r="313" spans="1:21" x14ac:dyDescent="0.35">
      <c r="A313" s="140"/>
      <c r="B313" s="141"/>
      <c r="C313" s="142"/>
      <c r="D313" s="142"/>
      <c r="E313" s="13"/>
      <c r="F313" s="17"/>
      <c r="G313" s="13"/>
      <c r="H313" s="17"/>
      <c r="I313" s="17"/>
      <c r="J313" s="55"/>
      <c r="K313" s="55"/>
      <c r="L313" s="55"/>
      <c r="M313" s="143"/>
      <c r="N313" s="143"/>
      <c r="O313" s="19"/>
      <c r="P313" s="19"/>
      <c r="Q313" s="19"/>
      <c r="R313" s="19"/>
      <c r="S313" s="19"/>
      <c r="T313" s="19"/>
      <c r="U313" s="196"/>
    </row>
    <row r="314" spans="1:21" x14ac:dyDescent="0.35">
      <c r="A314" s="140"/>
      <c r="B314" s="141"/>
      <c r="C314" s="142"/>
      <c r="D314" s="142"/>
      <c r="E314" s="13"/>
      <c r="F314" s="17"/>
      <c r="G314" s="13"/>
      <c r="H314" s="17"/>
      <c r="I314" s="17"/>
      <c r="J314" s="55"/>
      <c r="K314" s="55"/>
      <c r="L314" s="55"/>
      <c r="M314" s="143"/>
      <c r="N314" s="143"/>
      <c r="O314" s="19"/>
      <c r="P314" s="19"/>
      <c r="Q314" s="19"/>
      <c r="R314" s="19"/>
      <c r="S314" s="19"/>
      <c r="T314" s="19"/>
      <c r="U314" s="196"/>
    </row>
    <row r="315" spans="1:21" x14ac:dyDescent="0.35">
      <c r="A315" s="140"/>
      <c r="B315" s="141"/>
      <c r="C315" s="142"/>
      <c r="D315" s="142"/>
      <c r="E315" s="13"/>
      <c r="F315" s="17"/>
      <c r="G315" s="13"/>
      <c r="H315" s="17"/>
      <c r="I315" s="17"/>
      <c r="J315" s="55"/>
      <c r="K315" s="55"/>
      <c r="L315" s="55"/>
      <c r="M315" s="143"/>
      <c r="N315" s="143"/>
      <c r="O315" s="19"/>
      <c r="P315" s="19"/>
      <c r="Q315" s="19"/>
      <c r="R315" s="19"/>
      <c r="S315" s="19"/>
      <c r="T315" s="19"/>
      <c r="U315" s="196"/>
    </row>
    <row r="316" spans="1:21" x14ac:dyDescent="0.35">
      <c r="A316" s="140"/>
      <c r="B316" s="141"/>
      <c r="C316" s="142"/>
      <c r="D316" s="142"/>
      <c r="E316" s="13"/>
      <c r="F316" s="17"/>
      <c r="G316" s="13"/>
      <c r="H316" s="17"/>
      <c r="I316" s="17"/>
      <c r="J316" s="55"/>
      <c r="K316" s="55"/>
      <c r="L316" s="55"/>
      <c r="M316" s="143"/>
      <c r="N316" s="143"/>
      <c r="O316" s="19"/>
      <c r="P316" s="19"/>
      <c r="Q316" s="19"/>
      <c r="R316" s="19"/>
      <c r="S316" s="19"/>
      <c r="T316" s="19"/>
      <c r="U316" s="196"/>
    </row>
    <row r="317" spans="1:21" x14ac:dyDescent="0.35">
      <c r="A317" s="140"/>
      <c r="B317" s="141"/>
      <c r="C317" s="142"/>
      <c r="D317" s="142"/>
      <c r="E317" s="13"/>
      <c r="F317" s="17"/>
      <c r="G317" s="13"/>
      <c r="H317" s="17"/>
      <c r="I317" s="17"/>
      <c r="J317" s="55"/>
      <c r="K317" s="55"/>
      <c r="L317" s="55"/>
      <c r="M317" s="143"/>
      <c r="N317" s="143"/>
      <c r="O317" s="19"/>
      <c r="P317" s="19"/>
      <c r="Q317" s="19"/>
      <c r="R317" s="19"/>
      <c r="S317" s="19"/>
      <c r="T317" s="19"/>
      <c r="U317" s="196"/>
    </row>
    <row r="318" spans="1:21" x14ac:dyDescent="0.35">
      <c r="A318" s="140"/>
      <c r="B318" s="141"/>
      <c r="C318" s="142"/>
      <c r="D318" s="142"/>
      <c r="E318" s="13"/>
      <c r="F318" s="17"/>
      <c r="G318" s="13"/>
      <c r="H318" s="17"/>
      <c r="I318" s="17"/>
      <c r="J318" s="55"/>
      <c r="K318" s="55"/>
      <c r="L318" s="55"/>
      <c r="M318" s="143"/>
      <c r="N318" s="143"/>
      <c r="O318" s="19"/>
      <c r="P318" s="19"/>
      <c r="Q318" s="19"/>
      <c r="R318" s="19"/>
      <c r="S318" s="19"/>
      <c r="T318" s="19"/>
      <c r="U318" s="196"/>
    </row>
    <row r="319" spans="1:21" x14ac:dyDescent="0.35">
      <c r="A319" s="140"/>
      <c r="B319" s="141"/>
      <c r="C319" s="142"/>
      <c r="D319" s="142"/>
      <c r="E319" s="13"/>
      <c r="F319" s="17"/>
      <c r="G319" s="13"/>
      <c r="H319" s="17"/>
      <c r="I319" s="17"/>
      <c r="J319" s="55"/>
      <c r="K319" s="55"/>
      <c r="L319" s="55"/>
      <c r="M319" s="143"/>
      <c r="N319" s="143"/>
      <c r="O319" s="19"/>
      <c r="P319" s="19"/>
      <c r="Q319" s="19"/>
      <c r="R319" s="19"/>
      <c r="S319" s="19"/>
      <c r="T319" s="19"/>
      <c r="U319" s="196"/>
    </row>
    <row r="320" spans="1:21" x14ac:dyDescent="0.35">
      <c r="A320" s="140"/>
      <c r="B320" s="141"/>
      <c r="C320" s="142"/>
      <c r="D320" s="142"/>
      <c r="E320" s="13"/>
      <c r="F320" s="17"/>
      <c r="G320" s="13"/>
      <c r="H320" s="17"/>
      <c r="I320" s="17"/>
      <c r="J320" s="55"/>
      <c r="K320" s="55"/>
      <c r="L320" s="55"/>
      <c r="M320" s="143"/>
      <c r="N320" s="143"/>
      <c r="O320" s="19"/>
      <c r="P320" s="19"/>
      <c r="Q320" s="19"/>
      <c r="R320" s="19"/>
      <c r="S320" s="19"/>
      <c r="T320" s="19"/>
      <c r="U320" s="196"/>
    </row>
    <row r="321" spans="1:21" x14ac:dyDescent="0.35">
      <c r="A321" s="140"/>
      <c r="B321" s="141"/>
      <c r="C321" s="142"/>
      <c r="D321" s="142"/>
      <c r="E321" s="13"/>
      <c r="F321" s="17"/>
      <c r="G321" s="13"/>
      <c r="H321" s="17"/>
      <c r="I321" s="17"/>
      <c r="J321" s="55"/>
      <c r="K321" s="55"/>
      <c r="L321" s="55"/>
      <c r="M321" s="143"/>
      <c r="N321" s="143"/>
      <c r="O321" s="19"/>
      <c r="P321" s="19"/>
      <c r="Q321" s="19"/>
      <c r="R321" s="19"/>
      <c r="S321" s="19"/>
      <c r="T321" s="19"/>
      <c r="U321" s="196"/>
    </row>
    <row r="322" spans="1:21" x14ac:dyDescent="0.35">
      <c r="A322" s="140"/>
      <c r="B322" s="141"/>
      <c r="C322" s="142"/>
      <c r="D322" s="142"/>
      <c r="E322" s="13"/>
      <c r="F322" s="17"/>
      <c r="G322" s="13"/>
      <c r="H322" s="17"/>
      <c r="I322" s="17"/>
      <c r="J322" s="55"/>
      <c r="K322" s="55"/>
      <c r="L322" s="55"/>
      <c r="M322" s="143"/>
      <c r="N322" s="143"/>
      <c r="O322" s="19"/>
      <c r="P322" s="19"/>
      <c r="Q322" s="19"/>
      <c r="R322" s="19"/>
      <c r="S322" s="19"/>
      <c r="T322" s="19"/>
      <c r="U322" s="196"/>
    </row>
    <row r="323" spans="1:21" x14ac:dyDescent="0.35">
      <c r="A323" s="140"/>
      <c r="B323" s="141"/>
      <c r="C323" s="142"/>
      <c r="D323" s="142"/>
      <c r="E323" s="13"/>
      <c r="F323" s="17"/>
      <c r="G323" s="13"/>
      <c r="H323" s="17"/>
      <c r="I323" s="17"/>
      <c r="J323" s="55"/>
      <c r="K323" s="55"/>
      <c r="L323" s="55"/>
      <c r="M323" s="143"/>
      <c r="N323" s="143"/>
      <c r="O323" s="19"/>
      <c r="P323" s="19"/>
      <c r="Q323" s="19"/>
      <c r="R323" s="19"/>
      <c r="S323" s="19"/>
      <c r="T323" s="19"/>
      <c r="U323" s="196"/>
    </row>
    <row r="324" spans="1:21" x14ac:dyDescent="0.35">
      <c r="A324" s="140"/>
      <c r="B324" s="141"/>
      <c r="C324" s="142"/>
      <c r="D324" s="142"/>
      <c r="E324" s="13"/>
      <c r="F324" s="17"/>
      <c r="G324" s="13"/>
      <c r="H324" s="17"/>
      <c r="I324" s="17"/>
      <c r="J324" s="55"/>
      <c r="K324" s="55"/>
      <c r="L324" s="55"/>
      <c r="M324" s="143"/>
      <c r="N324" s="143"/>
      <c r="O324" s="19"/>
      <c r="P324" s="19"/>
      <c r="Q324" s="19"/>
      <c r="R324" s="19"/>
      <c r="S324" s="19"/>
      <c r="T324" s="19"/>
      <c r="U324" s="196"/>
    </row>
    <row r="325" spans="1:21" x14ac:dyDescent="0.35">
      <c r="A325" s="140"/>
      <c r="B325" s="141"/>
      <c r="C325" s="142"/>
      <c r="D325" s="142"/>
      <c r="E325" s="13"/>
      <c r="F325" s="17"/>
      <c r="G325" s="13"/>
      <c r="H325" s="17"/>
      <c r="I325" s="17"/>
      <c r="J325" s="55"/>
      <c r="K325" s="55"/>
      <c r="L325" s="55"/>
      <c r="M325" s="143"/>
      <c r="N325" s="143"/>
      <c r="O325" s="19"/>
      <c r="P325" s="19"/>
      <c r="Q325" s="19"/>
      <c r="R325" s="19"/>
      <c r="S325" s="19"/>
      <c r="T325" s="19"/>
      <c r="U325" s="196"/>
    </row>
    <row r="326" spans="1:21" x14ac:dyDescent="0.35">
      <c r="A326" s="140"/>
      <c r="B326" s="141"/>
      <c r="C326" s="142"/>
      <c r="D326" s="142"/>
      <c r="E326" s="13"/>
      <c r="F326" s="17"/>
      <c r="G326" s="13"/>
      <c r="H326" s="17"/>
      <c r="I326" s="17"/>
      <c r="J326" s="55"/>
      <c r="K326" s="55"/>
      <c r="L326" s="55"/>
      <c r="M326" s="143"/>
      <c r="N326" s="143"/>
      <c r="O326" s="19"/>
      <c r="P326" s="19"/>
      <c r="Q326" s="19"/>
      <c r="R326" s="19"/>
      <c r="S326" s="19"/>
      <c r="T326" s="19"/>
      <c r="U326" s="196"/>
    </row>
    <row r="327" spans="1:21" x14ac:dyDescent="0.35">
      <c r="A327" s="140"/>
      <c r="B327" s="141"/>
      <c r="C327" s="142"/>
      <c r="D327" s="142"/>
      <c r="E327" s="13"/>
      <c r="F327" s="17"/>
      <c r="G327" s="13"/>
      <c r="H327" s="17"/>
      <c r="I327" s="17"/>
      <c r="J327" s="55"/>
      <c r="K327" s="55"/>
      <c r="L327" s="55"/>
      <c r="M327" s="143"/>
      <c r="N327" s="143"/>
      <c r="O327" s="19"/>
      <c r="P327" s="19"/>
      <c r="Q327" s="19"/>
      <c r="R327" s="19"/>
      <c r="S327" s="19"/>
      <c r="T327" s="19"/>
      <c r="U327" s="196"/>
    </row>
    <row r="328" spans="1:21" x14ac:dyDescent="0.35">
      <c r="A328" s="140"/>
      <c r="B328" s="141"/>
      <c r="C328" s="142"/>
      <c r="D328" s="142"/>
      <c r="E328" s="13"/>
      <c r="F328" s="17"/>
      <c r="G328" s="13"/>
      <c r="H328" s="17"/>
      <c r="I328" s="17"/>
      <c r="J328" s="55"/>
      <c r="K328" s="55"/>
      <c r="L328" s="55"/>
      <c r="M328" s="143"/>
      <c r="N328" s="143"/>
      <c r="O328" s="19"/>
      <c r="P328" s="19"/>
      <c r="Q328" s="19"/>
      <c r="R328" s="19"/>
      <c r="S328" s="19"/>
      <c r="T328" s="19"/>
      <c r="U328" s="196"/>
    </row>
    <row r="329" spans="1:21" x14ac:dyDescent="0.35">
      <c r="A329" s="140"/>
      <c r="B329" s="141"/>
      <c r="C329" s="142"/>
      <c r="D329" s="142"/>
      <c r="E329" s="13"/>
      <c r="F329" s="17"/>
      <c r="G329" s="13"/>
      <c r="H329" s="17"/>
      <c r="I329" s="17"/>
      <c r="J329" s="55"/>
      <c r="K329" s="55"/>
      <c r="L329" s="55"/>
      <c r="M329" s="143"/>
      <c r="N329" s="143"/>
      <c r="O329" s="19"/>
      <c r="P329" s="19"/>
      <c r="Q329" s="19"/>
      <c r="R329" s="19"/>
      <c r="S329" s="19"/>
      <c r="T329" s="19"/>
      <c r="U329" s="196"/>
    </row>
    <row r="330" spans="1:21" x14ac:dyDescent="0.35">
      <c r="A330" s="140"/>
      <c r="B330" s="141"/>
      <c r="C330" s="142"/>
      <c r="D330" s="142"/>
      <c r="E330" s="13"/>
      <c r="F330" s="17"/>
      <c r="G330" s="13"/>
      <c r="H330" s="17"/>
      <c r="I330" s="17"/>
      <c r="J330" s="55"/>
      <c r="K330" s="55"/>
      <c r="L330" s="55"/>
      <c r="M330" s="143"/>
      <c r="N330" s="143"/>
      <c r="O330" s="19"/>
      <c r="P330" s="19"/>
      <c r="Q330" s="19"/>
      <c r="R330" s="19"/>
      <c r="S330" s="19"/>
      <c r="T330" s="19"/>
      <c r="U330" s="196"/>
    </row>
    <row r="331" spans="1:21" x14ac:dyDescent="0.35">
      <c r="A331" s="140"/>
      <c r="B331" s="141"/>
      <c r="C331" s="142"/>
      <c r="D331" s="142"/>
      <c r="E331" s="13"/>
      <c r="F331" s="17"/>
      <c r="G331" s="13"/>
      <c r="H331" s="17"/>
      <c r="I331" s="17"/>
      <c r="J331" s="55"/>
      <c r="K331" s="55"/>
      <c r="L331" s="55"/>
      <c r="M331" s="143"/>
      <c r="N331" s="143"/>
      <c r="O331" s="19"/>
      <c r="P331" s="19"/>
      <c r="Q331" s="19"/>
      <c r="R331" s="19"/>
      <c r="S331" s="19"/>
      <c r="T331" s="19"/>
      <c r="U331" s="196"/>
    </row>
    <row r="332" spans="1:21" x14ac:dyDescent="0.35">
      <c r="A332" s="140"/>
      <c r="B332" s="141"/>
      <c r="C332" s="142"/>
      <c r="D332" s="142"/>
      <c r="E332" s="13"/>
      <c r="F332" s="17"/>
      <c r="G332" s="13"/>
      <c r="H332" s="17"/>
      <c r="I332" s="17"/>
      <c r="J332" s="55"/>
      <c r="K332" s="55"/>
      <c r="L332" s="55"/>
      <c r="M332" s="143"/>
      <c r="N332" s="143"/>
      <c r="O332" s="19"/>
      <c r="P332" s="19"/>
      <c r="Q332" s="19"/>
      <c r="R332" s="19"/>
      <c r="S332" s="19"/>
      <c r="T332" s="19"/>
      <c r="U332" s="196"/>
    </row>
    <row r="333" spans="1:21" x14ac:dyDescent="0.35">
      <c r="A333" s="140"/>
      <c r="B333" s="141"/>
      <c r="C333" s="142"/>
      <c r="D333" s="142"/>
      <c r="E333" s="13"/>
      <c r="F333" s="17"/>
      <c r="G333" s="13"/>
      <c r="H333" s="17"/>
      <c r="I333" s="17"/>
      <c r="J333" s="55"/>
      <c r="K333" s="55"/>
      <c r="L333" s="55"/>
      <c r="M333" s="143"/>
      <c r="N333" s="143"/>
      <c r="O333" s="19"/>
      <c r="P333" s="19"/>
      <c r="Q333" s="19"/>
      <c r="R333" s="19"/>
      <c r="S333" s="19"/>
      <c r="T333" s="19"/>
      <c r="U333" s="196"/>
    </row>
    <row r="334" spans="1:21" x14ac:dyDescent="0.35">
      <c r="A334" s="140"/>
      <c r="B334" s="141"/>
      <c r="C334" s="142"/>
      <c r="D334" s="142"/>
      <c r="E334" s="13"/>
      <c r="F334" s="17"/>
      <c r="G334" s="13"/>
      <c r="H334" s="17"/>
      <c r="I334" s="17"/>
      <c r="J334" s="55"/>
      <c r="K334" s="55"/>
      <c r="L334" s="55"/>
      <c r="M334" s="143"/>
      <c r="N334" s="143"/>
      <c r="O334" s="19"/>
      <c r="P334" s="19"/>
      <c r="Q334" s="19"/>
      <c r="R334" s="19"/>
      <c r="S334" s="19"/>
      <c r="T334" s="19"/>
      <c r="U334" s="196"/>
    </row>
    <row r="335" spans="1:21" x14ac:dyDescent="0.35">
      <c r="A335" s="140"/>
      <c r="B335" s="141"/>
      <c r="C335" s="142"/>
      <c r="D335" s="142"/>
      <c r="E335" s="13"/>
      <c r="F335" s="17"/>
      <c r="G335" s="13"/>
      <c r="H335" s="17"/>
      <c r="I335" s="17"/>
      <c r="J335" s="55"/>
      <c r="K335" s="55"/>
      <c r="L335" s="55"/>
      <c r="M335" s="143"/>
      <c r="N335" s="143"/>
      <c r="O335" s="19"/>
      <c r="P335" s="19"/>
      <c r="Q335" s="19"/>
      <c r="R335" s="19"/>
      <c r="S335" s="19"/>
      <c r="T335" s="19"/>
      <c r="U335" s="196"/>
    </row>
    <row r="336" spans="1:21" x14ac:dyDescent="0.35">
      <c r="A336" s="140"/>
      <c r="B336" s="141"/>
      <c r="C336" s="142"/>
      <c r="D336" s="142"/>
      <c r="E336" s="13"/>
      <c r="F336" s="17"/>
      <c r="G336" s="13"/>
      <c r="H336" s="17"/>
      <c r="I336" s="17"/>
      <c r="J336" s="55"/>
      <c r="K336" s="55"/>
      <c r="L336" s="55"/>
      <c r="M336" s="143"/>
      <c r="N336" s="143"/>
      <c r="O336" s="19"/>
      <c r="P336" s="19"/>
      <c r="Q336" s="19"/>
      <c r="R336" s="19"/>
      <c r="S336" s="19"/>
      <c r="T336" s="19"/>
      <c r="U336" s="196"/>
    </row>
    <row r="337" spans="1:21" x14ac:dyDescent="0.35">
      <c r="A337" s="140"/>
      <c r="B337" s="141"/>
      <c r="C337" s="142"/>
      <c r="D337" s="142"/>
      <c r="E337" s="13"/>
      <c r="F337" s="17"/>
      <c r="G337" s="13"/>
      <c r="H337" s="17"/>
      <c r="I337" s="17"/>
      <c r="J337" s="55"/>
      <c r="K337" s="55"/>
      <c r="L337" s="55"/>
      <c r="M337" s="143"/>
      <c r="N337" s="143"/>
      <c r="O337" s="19"/>
      <c r="P337" s="19"/>
      <c r="Q337" s="19"/>
      <c r="R337" s="19"/>
      <c r="S337" s="19"/>
      <c r="T337" s="19"/>
      <c r="U337" s="196"/>
    </row>
    <row r="338" spans="1:21" x14ac:dyDescent="0.35">
      <c r="A338" s="140"/>
      <c r="B338" s="141"/>
      <c r="C338" s="142"/>
      <c r="D338" s="142"/>
      <c r="E338" s="13"/>
      <c r="F338" s="17"/>
      <c r="G338" s="13"/>
      <c r="H338" s="17"/>
      <c r="I338" s="17"/>
      <c r="J338" s="55"/>
      <c r="K338" s="55"/>
      <c r="L338" s="55"/>
      <c r="M338" s="143"/>
      <c r="N338" s="143"/>
      <c r="O338" s="19"/>
      <c r="P338" s="19"/>
      <c r="Q338" s="19"/>
      <c r="R338" s="19"/>
      <c r="S338" s="19"/>
      <c r="T338" s="19"/>
      <c r="U338" s="196"/>
    </row>
    <row r="339" spans="1:21" x14ac:dyDescent="0.35">
      <c r="A339" s="140"/>
      <c r="B339" s="141"/>
      <c r="C339" s="142"/>
      <c r="D339" s="142"/>
      <c r="E339" s="13"/>
      <c r="F339" s="17"/>
      <c r="G339" s="13"/>
      <c r="H339" s="17"/>
      <c r="I339" s="17"/>
      <c r="J339" s="55"/>
      <c r="K339" s="55"/>
      <c r="L339" s="55"/>
      <c r="M339" s="143"/>
      <c r="N339" s="143"/>
      <c r="O339" s="19"/>
      <c r="P339" s="19"/>
      <c r="Q339" s="19"/>
      <c r="R339" s="19"/>
      <c r="S339" s="19"/>
      <c r="T339" s="19"/>
      <c r="U339" s="196"/>
    </row>
    <row r="340" spans="1:21" x14ac:dyDescent="0.35">
      <c r="A340" s="140"/>
      <c r="B340" s="141"/>
      <c r="C340" s="142"/>
      <c r="D340" s="142"/>
      <c r="E340" s="13"/>
      <c r="F340" s="17"/>
      <c r="G340" s="13"/>
      <c r="H340" s="17"/>
      <c r="I340" s="17"/>
      <c r="J340" s="55"/>
      <c r="K340" s="55"/>
      <c r="L340" s="55"/>
      <c r="M340" s="143"/>
      <c r="N340" s="143"/>
      <c r="O340" s="19"/>
      <c r="P340" s="19"/>
      <c r="Q340" s="19"/>
      <c r="R340" s="19"/>
      <c r="S340" s="19"/>
      <c r="T340" s="19"/>
      <c r="U340" s="196"/>
    </row>
    <row r="341" spans="1:21" x14ac:dyDescent="0.35">
      <c r="A341" s="140"/>
      <c r="B341" s="141"/>
      <c r="C341" s="142"/>
      <c r="D341" s="142"/>
      <c r="E341" s="13"/>
      <c r="F341" s="17"/>
      <c r="G341" s="13"/>
      <c r="H341" s="17"/>
      <c r="I341" s="17"/>
      <c r="J341" s="55"/>
      <c r="K341" s="55"/>
      <c r="L341" s="55"/>
      <c r="M341" s="143"/>
      <c r="N341" s="143"/>
      <c r="O341" s="19"/>
      <c r="P341" s="19"/>
      <c r="Q341" s="19"/>
      <c r="R341" s="19"/>
      <c r="S341" s="19"/>
      <c r="T341" s="19"/>
      <c r="U341" s="196"/>
    </row>
    <row r="342" spans="1:21" x14ac:dyDescent="0.35">
      <c r="A342" s="140"/>
      <c r="B342" s="141"/>
      <c r="C342" s="142"/>
      <c r="D342" s="142"/>
      <c r="E342" s="13"/>
      <c r="F342" s="17"/>
      <c r="G342" s="13"/>
      <c r="H342" s="17"/>
      <c r="I342" s="17"/>
      <c r="J342" s="55"/>
      <c r="K342" s="55"/>
      <c r="L342" s="55"/>
      <c r="M342" s="143"/>
      <c r="N342" s="143"/>
      <c r="O342" s="19"/>
      <c r="P342" s="19"/>
      <c r="Q342" s="19"/>
      <c r="R342" s="19"/>
      <c r="S342" s="19"/>
      <c r="T342" s="19"/>
      <c r="U342" s="196"/>
    </row>
    <row r="343" spans="1:21" x14ac:dyDescent="0.35">
      <c r="A343" s="140"/>
      <c r="B343" s="141"/>
      <c r="C343" s="142"/>
      <c r="D343" s="142"/>
      <c r="E343" s="13"/>
      <c r="F343" s="17"/>
      <c r="G343" s="13"/>
      <c r="H343" s="17"/>
      <c r="I343" s="17"/>
      <c r="J343" s="55"/>
      <c r="K343" s="55"/>
      <c r="L343" s="55"/>
      <c r="M343" s="143"/>
      <c r="N343" s="143"/>
      <c r="O343" s="19"/>
      <c r="P343" s="19"/>
      <c r="Q343" s="19"/>
      <c r="R343" s="19"/>
      <c r="S343" s="19"/>
      <c r="T343" s="19"/>
      <c r="U343" s="196"/>
    </row>
    <row r="344" spans="1:21" x14ac:dyDescent="0.35">
      <c r="A344" s="140"/>
      <c r="B344" s="141"/>
      <c r="C344" s="142"/>
      <c r="D344" s="142"/>
      <c r="E344" s="13"/>
      <c r="F344" s="17"/>
      <c r="G344" s="13"/>
      <c r="H344" s="17"/>
      <c r="I344" s="17"/>
      <c r="J344" s="55"/>
      <c r="K344" s="55"/>
      <c r="L344" s="55"/>
      <c r="M344" s="143"/>
      <c r="N344" s="143"/>
      <c r="O344" s="19"/>
      <c r="P344" s="19"/>
      <c r="Q344" s="19"/>
      <c r="R344" s="19"/>
      <c r="S344" s="19"/>
      <c r="T344" s="19"/>
      <c r="U344" s="196"/>
    </row>
    <row r="345" spans="1:21" x14ac:dyDescent="0.35">
      <c r="A345" s="140"/>
      <c r="B345" s="141"/>
      <c r="C345" s="142"/>
      <c r="D345" s="142"/>
      <c r="E345" s="13"/>
      <c r="F345" s="17"/>
      <c r="G345" s="13"/>
      <c r="H345" s="17"/>
      <c r="I345" s="17"/>
      <c r="J345" s="55"/>
      <c r="K345" s="55"/>
      <c r="L345" s="55"/>
      <c r="M345" s="143"/>
      <c r="N345" s="143"/>
      <c r="O345" s="19"/>
      <c r="P345" s="19"/>
      <c r="Q345" s="19"/>
      <c r="R345" s="19"/>
      <c r="S345" s="19"/>
      <c r="T345" s="19"/>
      <c r="U345" s="196"/>
    </row>
    <row r="346" spans="1:21" x14ac:dyDescent="0.35">
      <c r="A346" s="140"/>
      <c r="B346" s="141"/>
      <c r="C346" s="142"/>
      <c r="D346" s="142"/>
      <c r="E346" s="13"/>
      <c r="F346" s="17"/>
      <c r="G346" s="13"/>
      <c r="H346" s="17"/>
      <c r="I346" s="17"/>
      <c r="J346" s="55"/>
      <c r="K346" s="55"/>
      <c r="L346" s="55"/>
      <c r="M346" s="143"/>
      <c r="N346" s="143"/>
      <c r="O346" s="19"/>
      <c r="P346" s="19"/>
      <c r="Q346" s="19"/>
      <c r="R346" s="19"/>
      <c r="S346" s="19"/>
      <c r="T346" s="19"/>
      <c r="U346" s="196"/>
    </row>
    <row r="347" spans="1:21" x14ac:dyDescent="0.35">
      <c r="A347" s="140"/>
      <c r="B347" s="141"/>
      <c r="C347" s="142"/>
      <c r="D347" s="142"/>
      <c r="E347" s="13"/>
      <c r="F347" s="17"/>
      <c r="G347" s="13"/>
      <c r="H347" s="17"/>
      <c r="I347" s="17"/>
      <c r="J347" s="55"/>
      <c r="K347" s="55"/>
      <c r="L347" s="55"/>
      <c r="M347" s="143"/>
      <c r="N347" s="143"/>
      <c r="O347" s="19"/>
      <c r="P347" s="19"/>
      <c r="Q347" s="19"/>
      <c r="R347" s="19"/>
      <c r="S347" s="19"/>
      <c r="T347" s="19"/>
      <c r="U347" s="196"/>
    </row>
    <row r="348" spans="1:21" x14ac:dyDescent="0.35">
      <c r="A348" s="140"/>
      <c r="B348" s="141"/>
      <c r="C348" s="142"/>
      <c r="D348" s="142"/>
      <c r="E348" s="13"/>
      <c r="F348" s="17"/>
      <c r="G348" s="13"/>
      <c r="H348" s="17"/>
      <c r="I348" s="17"/>
      <c r="J348" s="55"/>
      <c r="K348" s="55"/>
      <c r="L348" s="55"/>
      <c r="M348" s="143"/>
      <c r="N348" s="143"/>
      <c r="O348" s="19"/>
      <c r="P348" s="19"/>
      <c r="Q348" s="19"/>
      <c r="R348" s="19"/>
      <c r="S348" s="19"/>
      <c r="T348" s="19"/>
      <c r="U348" s="196"/>
    </row>
    <row r="349" spans="1:21" x14ac:dyDescent="0.35">
      <c r="A349" s="140"/>
      <c r="B349" s="141"/>
      <c r="C349" s="142"/>
      <c r="D349" s="142"/>
      <c r="E349" s="13"/>
      <c r="F349" s="17"/>
      <c r="G349" s="13"/>
      <c r="H349" s="17"/>
      <c r="I349" s="17"/>
      <c r="J349" s="55"/>
      <c r="K349" s="55"/>
      <c r="L349" s="55"/>
      <c r="M349" s="143"/>
      <c r="N349" s="143"/>
      <c r="O349" s="19"/>
      <c r="P349" s="19"/>
      <c r="Q349" s="19"/>
      <c r="R349" s="19"/>
      <c r="S349" s="19"/>
      <c r="T349" s="19"/>
      <c r="U349" s="196"/>
    </row>
    <row r="350" spans="1:21" x14ac:dyDescent="0.35">
      <c r="A350" s="140"/>
      <c r="B350" s="141"/>
      <c r="C350" s="142"/>
      <c r="D350" s="142"/>
      <c r="E350" s="13"/>
      <c r="F350" s="17"/>
      <c r="G350" s="13"/>
      <c r="H350" s="17"/>
      <c r="I350" s="17"/>
      <c r="J350" s="55"/>
      <c r="K350" s="55"/>
      <c r="L350" s="55"/>
      <c r="M350" s="143"/>
      <c r="N350" s="143"/>
      <c r="O350" s="19"/>
      <c r="P350" s="19"/>
      <c r="Q350" s="19"/>
      <c r="R350" s="19"/>
      <c r="S350" s="19"/>
      <c r="T350" s="19"/>
      <c r="U350" s="196"/>
    </row>
    <row r="351" spans="1:21" x14ac:dyDescent="0.35">
      <c r="A351" s="140"/>
      <c r="B351" s="141"/>
      <c r="C351" s="142"/>
      <c r="D351" s="142"/>
      <c r="E351" s="13"/>
      <c r="F351" s="17"/>
      <c r="G351" s="13"/>
      <c r="H351" s="17"/>
      <c r="I351" s="17"/>
      <c r="J351" s="55"/>
      <c r="K351" s="55"/>
      <c r="L351" s="55"/>
      <c r="M351" s="143"/>
      <c r="N351" s="143"/>
      <c r="O351" s="19"/>
      <c r="P351" s="19"/>
      <c r="Q351" s="19"/>
      <c r="R351" s="19"/>
      <c r="S351" s="19"/>
      <c r="T351" s="19"/>
      <c r="U351" s="196"/>
    </row>
    <row r="352" spans="1:21" x14ac:dyDescent="0.35">
      <c r="A352" s="140"/>
      <c r="B352" s="141"/>
      <c r="C352" s="142"/>
      <c r="D352" s="142"/>
      <c r="E352" s="13"/>
      <c r="F352" s="17"/>
      <c r="G352" s="13"/>
      <c r="H352" s="17"/>
      <c r="I352" s="17"/>
      <c r="J352" s="55"/>
      <c r="K352" s="55"/>
      <c r="L352" s="55"/>
      <c r="M352" s="143"/>
      <c r="N352" s="143"/>
      <c r="O352" s="19"/>
      <c r="P352" s="19"/>
      <c r="Q352" s="19"/>
      <c r="R352" s="19"/>
      <c r="S352" s="19"/>
      <c r="T352" s="19"/>
      <c r="U352" s="196"/>
    </row>
    <row r="353" spans="1:21" x14ac:dyDescent="0.35">
      <c r="A353" s="140"/>
      <c r="B353" s="141"/>
      <c r="C353" s="142"/>
      <c r="D353" s="142"/>
      <c r="E353" s="13"/>
      <c r="F353" s="17"/>
      <c r="G353" s="13"/>
      <c r="H353" s="17"/>
      <c r="I353" s="17"/>
      <c r="J353" s="55"/>
      <c r="K353" s="55"/>
      <c r="L353" s="55"/>
      <c r="M353" s="143"/>
      <c r="N353" s="143"/>
      <c r="O353" s="19"/>
      <c r="P353" s="19"/>
      <c r="Q353" s="19"/>
      <c r="R353" s="19"/>
      <c r="S353" s="19"/>
      <c r="T353" s="19"/>
      <c r="U353" s="196"/>
    </row>
    <row r="354" spans="1:21" x14ac:dyDescent="0.35">
      <c r="A354" s="140"/>
      <c r="B354" s="141"/>
      <c r="C354" s="142"/>
      <c r="D354" s="142"/>
      <c r="E354" s="13"/>
      <c r="F354" s="17"/>
      <c r="G354" s="13"/>
      <c r="H354" s="17"/>
      <c r="I354" s="17"/>
      <c r="J354" s="55"/>
      <c r="K354" s="55"/>
      <c r="L354" s="55"/>
      <c r="M354" s="143"/>
      <c r="N354" s="143"/>
      <c r="O354" s="19"/>
      <c r="P354" s="19"/>
      <c r="Q354" s="19"/>
      <c r="R354" s="19"/>
      <c r="S354" s="19"/>
      <c r="T354" s="19"/>
      <c r="U354" s="196"/>
    </row>
    <row r="355" spans="1:21" x14ac:dyDescent="0.35">
      <c r="A355" s="140"/>
      <c r="B355" s="141"/>
      <c r="C355" s="142"/>
      <c r="D355" s="142"/>
      <c r="E355" s="13"/>
      <c r="F355" s="17"/>
      <c r="G355" s="13"/>
      <c r="H355" s="17"/>
      <c r="I355" s="17"/>
      <c r="J355" s="55"/>
      <c r="K355" s="55"/>
      <c r="L355" s="55"/>
      <c r="M355" s="143"/>
      <c r="N355" s="143"/>
      <c r="O355" s="19"/>
      <c r="P355" s="19"/>
      <c r="Q355" s="19"/>
      <c r="R355" s="19"/>
      <c r="S355" s="19"/>
      <c r="T355" s="19"/>
      <c r="U355" s="196"/>
    </row>
    <row r="356" spans="1:21" x14ac:dyDescent="0.35">
      <c r="A356" s="140"/>
      <c r="B356" s="141"/>
      <c r="C356" s="142"/>
      <c r="D356" s="142"/>
      <c r="E356" s="13"/>
      <c r="F356" s="17"/>
      <c r="G356" s="13"/>
      <c r="H356" s="17"/>
      <c r="I356" s="17"/>
      <c r="J356" s="55"/>
      <c r="K356" s="55"/>
      <c r="L356" s="55"/>
      <c r="M356" s="143"/>
      <c r="N356" s="143"/>
      <c r="O356" s="19"/>
      <c r="P356" s="19"/>
      <c r="Q356" s="19"/>
      <c r="R356" s="19"/>
      <c r="S356" s="19"/>
      <c r="T356" s="19"/>
      <c r="U356" s="196"/>
    </row>
    <row r="357" spans="1:21" x14ac:dyDescent="0.35">
      <c r="A357" s="140"/>
      <c r="B357" s="141"/>
      <c r="C357" s="142"/>
      <c r="D357" s="142"/>
      <c r="E357" s="13"/>
      <c r="F357" s="17"/>
      <c r="G357" s="13"/>
      <c r="H357" s="17"/>
      <c r="I357" s="17"/>
      <c r="J357" s="55"/>
      <c r="K357" s="55"/>
      <c r="L357" s="55"/>
      <c r="M357" s="143"/>
      <c r="N357" s="143"/>
      <c r="O357" s="19"/>
      <c r="P357" s="19"/>
      <c r="Q357" s="19"/>
      <c r="R357" s="19"/>
      <c r="S357" s="19"/>
      <c r="T357" s="19"/>
      <c r="U357" s="196"/>
    </row>
    <row r="358" spans="1:21" x14ac:dyDescent="0.35">
      <c r="A358" s="140"/>
      <c r="B358" s="141"/>
      <c r="C358" s="142"/>
      <c r="D358" s="142"/>
      <c r="E358" s="13"/>
      <c r="F358" s="17"/>
      <c r="G358" s="13"/>
      <c r="H358" s="17"/>
      <c r="I358" s="17"/>
      <c r="J358" s="55"/>
      <c r="K358" s="55"/>
      <c r="L358" s="55"/>
      <c r="M358" s="143"/>
      <c r="N358" s="143"/>
      <c r="O358" s="19"/>
      <c r="P358" s="19"/>
      <c r="Q358" s="19"/>
      <c r="R358" s="19"/>
      <c r="S358" s="19"/>
      <c r="T358" s="19"/>
      <c r="U358" s="196"/>
    </row>
    <row r="359" spans="1:21" x14ac:dyDescent="0.35">
      <c r="A359" s="140"/>
      <c r="B359" s="141"/>
      <c r="C359" s="142"/>
      <c r="D359" s="142"/>
      <c r="E359" s="13"/>
      <c r="F359" s="17"/>
      <c r="G359" s="13"/>
      <c r="H359" s="17"/>
      <c r="I359" s="17"/>
      <c r="J359" s="55"/>
      <c r="K359" s="55"/>
      <c r="L359" s="55"/>
      <c r="M359" s="143"/>
      <c r="N359" s="143"/>
      <c r="O359" s="19"/>
      <c r="P359" s="19"/>
      <c r="Q359" s="19"/>
      <c r="R359" s="19"/>
      <c r="S359" s="19"/>
      <c r="T359" s="19"/>
      <c r="U359" s="196"/>
    </row>
    <row r="360" spans="1:21" x14ac:dyDescent="0.35">
      <c r="A360" s="140"/>
      <c r="B360" s="141"/>
      <c r="C360" s="142"/>
      <c r="D360" s="142"/>
      <c r="E360" s="13"/>
      <c r="F360" s="17"/>
      <c r="G360" s="13"/>
      <c r="H360" s="17"/>
      <c r="I360" s="17"/>
      <c r="J360" s="55"/>
      <c r="K360" s="55"/>
      <c r="L360" s="55"/>
      <c r="M360" s="143"/>
      <c r="N360" s="143"/>
      <c r="O360" s="19"/>
      <c r="P360" s="19"/>
      <c r="Q360" s="19"/>
      <c r="R360" s="19"/>
      <c r="S360" s="19"/>
      <c r="T360" s="19"/>
      <c r="U360" s="196"/>
    </row>
    <row r="361" spans="1:21" x14ac:dyDescent="0.35">
      <c r="A361" s="140"/>
      <c r="B361" s="141"/>
      <c r="C361" s="142"/>
      <c r="D361" s="142"/>
      <c r="E361" s="13"/>
      <c r="F361" s="17"/>
      <c r="G361" s="13"/>
      <c r="H361" s="17"/>
      <c r="I361" s="17"/>
      <c r="J361" s="55"/>
      <c r="K361" s="55"/>
      <c r="L361" s="55"/>
      <c r="M361" s="143"/>
      <c r="N361" s="143"/>
      <c r="O361" s="19"/>
      <c r="P361" s="19"/>
      <c r="Q361" s="19"/>
      <c r="R361" s="19"/>
      <c r="S361" s="19"/>
      <c r="T361" s="19"/>
      <c r="U361" s="196"/>
    </row>
    <row r="362" spans="1:21" x14ac:dyDescent="0.35">
      <c r="A362" s="140"/>
      <c r="B362" s="141"/>
      <c r="C362" s="142"/>
      <c r="D362" s="142"/>
      <c r="E362" s="13"/>
      <c r="F362" s="17"/>
      <c r="G362" s="13"/>
      <c r="H362" s="17"/>
      <c r="I362" s="17"/>
      <c r="J362" s="55"/>
      <c r="K362" s="55"/>
      <c r="L362" s="55"/>
      <c r="M362" s="143"/>
      <c r="N362" s="143"/>
      <c r="O362" s="19"/>
      <c r="P362" s="19"/>
      <c r="Q362" s="19"/>
      <c r="R362" s="19"/>
      <c r="S362" s="19"/>
      <c r="T362" s="19"/>
      <c r="U362" s="196"/>
    </row>
    <row r="363" spans="1:21" x14ac:dyDescent="0.35">
      <c r="A363" s="140"/>
      <c r="B363" s="141"/>
      <c r="C363" s="142"/>
      <c r="D363" s="142"/>
      <c r="E363" s="13"/>
      <c r="F363" s="17"/>
      <c r="G363" s="13"/>
      <c r="H363" s="17"/>
      <c r="I363" s="17"/>
      <c r="J363" s="55"/>
      <c r="K363" s="55"/>
      <c r="L363" s="55"/>
      <c r="M363" s="143"/>
      <c r="N363" s="143"/>
      <c r="O363" s="19"/>
      <c r="P363" s="19"/>
      <c r="Q363" s="19"/>
      <c r="R363" s="19"/>
      <c r="S363" s="19"/>
      <c r="T363" s="19"/>
      <c r="U363" s="196"/>
    </row>
    <row r="364" spans="1:21" x14ac:dyDescent="0.35">
      <c r="A364" s="140"/>
      <c r="B364" s="141"/>
      <c r="C364" s="142"/>
      <c r="D364" s="142"/>
      <c r="E364" s="13"/>
      <c r="F364" s="17"/>
      <c r="G364" s="13"/>
      <c r="H364" s="17"/>
      <c r="I364" s="17"/>
      <c r="J364" s="55"/>
      <c r="K364" s="55"/>
      <c r="L364" s="55"/>
      <c r="M364" s="143"/>
      <c r="N364" s="143"/>
      <c r="O364" s="19"/>
      <c r="P364" s="19"/>
      <c r="Q364" s="19"/>
      <c r="R364" s="19"/>
      <c r="S364" s="19"/>
      <c r="T364" s="19"/>
      <c r="U364" s="196"/>
    </row>
    <row r="365" spans="1:21" x14ac:dyDescent="0.35">
      <c r="A365" s="140"/>
      <c r="B365" s="141"/>
      <c r="C365" s="142"/>
      <c r="D365" s="142"/>
      <c r="E365" s="13"/>
      <c r="F365" s="17"/>
      <c r="G365" s="13"/>
      <c r="H365" s="17"/>
      <c r="I365" s="17"/>
      <c r="J365" s="55"/>
      <c r="K365" s="55"/>
      <c r="L365" s="55"/>
      <c r="M365" s="143"/>
      <c r="N365" s="143"/>
      <c r="O365" s="19"/>
      <c r="P365" s="19"/>
      <c r="Q365" s="19"/>
      <c r="R365" s="19"/>
      <c r="S365" s="19"/>
      <c r="T365" s="19"/>
      <c r="U365" s="196"/>
    </row>
    <row r="366" spans="1:21" x14ac:dyDescent="0.35">
      <c r="A366" s="140"/>
      <c r="B366" s="141"/>
      <c r="C366" s="142"/>
      <c r="D366" s="142"/>
      <c r="E366" s="13"/>
      <c r="F366" s="17"/>
      <c r="G366" s="13"/>
      <c r="H366" s="17"/>
      <c r="I366" s="17"/>
      <c r="J366" s="55"/>
      <c r="K366" s="55"/>
      <c r="L366" s="55"/>
      <c r="M366" s="143"/>
      <c r="N366" s="143"/>
      <c r="O366" s="19"/>
      <c r="P366" s="19"/>
      <c r="Q366" s="19"/>
      <c r="R366" s="19"/>
      <c r="S366" s="19"/>
      <c r="T366" s="19"/>
      <c r="U366" s="196"/>
    </row>
    <row r="367" spans="1:21" x14ac:dyDescent="0.35">
      <c r="A367" s="140"/>
      <c r="B367" s="141"/>
      <c r="C367" s="142"/>
      <c r="D367" s="142"/>
      <c r="E367" s="13"/>
      <c r="F367" s="17"/>
      <c r="G367" s="13"/>
      <c r="H367" s="17"/>
      <c r="I367" s="17"/>
      <c r="J367" s="55"/>
      <c r="K367" s="55"/>
      <c r="L367" s="55"/>
      <c r="M367" s="143"/>
      <c r="N367" s="143"/>
      <c r="O367" s="19"/>
      <c r="P367" s="19"/>
      <c r="Q367" s="19"/>
      <c r="R367" s="19"/>
      <c r="S367" s="19"/>
      <c r="T367" s="19"/>
      <c r="U367" s="196"/>
    </row>
    <row r="368" spans="1:21" x14ac:dyDescent="0.35">
      <c r="A368" s="140"/>
      <c r="B368" s="141"/>
      <c r="C368" s="142"/>
      <c r="D368" s="142"/>
      <c r="E368" s="13"/>
      <c r="F368" s="17"/>
      <c r="G368" s="13"/>
      <c r="H368" s="17"/>
      <c r="I368" s="17"/>
      <c r="J368" s="55"/>
      <c r="K368" s="55"/>
      <c r="L368" s="55"/>
      <c r="M368" s="143"/>
      <c r="N368" s="143"/>
      <c r="O368" s="19"/>
      <c r="P368" s="19"/>
      <c r="Q368" s="19"/>
      <c r="R368" s="19"/>
      <c r="S368" s="19"/>
      <c r="T368" s="19"/>
      <c r="U368" s="196"/>
    </row>
    <row r="369" spans="1:21" x14ac:dyDescent="0.35">
      <c r="A369" s="140"/>
      <c r="B369" s="141"/>
      <c r="C369" s="142"/>
      <c r="D369" s="142"/>
      <c r="E369" s="13"/>
      <c r="F369" s="17"/>
      <c r="G369" s="13"/>
      <c r="H369" s="17"/>
      <c r="I369" s="17"/>
      <c r="J369" s="55"/>
      <c r="K369" s="55"/>
      <c r="L369" s="55"/>
      <c r="M369" s="143"/>
      <c r="N369" s="143"/>
      <c r="O369" s="19"/>
      <c r="P369" s="19"/>
      <c r="Q369" s="19"/>
      <c r="R369" s="19"/>
      <c r="S369" s="19"/>
      <c r="T369" s="19"/>
      <c r="U369" s="196"/>
    </row>
    <row r="370" spans="1:21" x14ac:dyDescent="0.35">
      <c r="A370" s="140"/>
      <c r="B370" s="141"/>
      <c r="C370" s="142"/>
      <c r="D370" s="142"/>
      <c r="E370" s="13"/>
      <c r="F370" s="17"/>
      <c r="G370" s="13"/>
      <c r="H370" s="17"/>
      <c r="I370" s="17"/>
      <c r="J370" s="55"/>
      <c r="K370" s="55"/>
      <c r="L370" s="55"/>
      <c r="M370" s="143"/>
      <c r="N370" s="143"/>
      <c r="O370" s="19"/>
      <c r="P370" s="19"/>
      <c r="Q370" s="19"/>
      <c r="R370" s="19"/>
      <c r="S370" s="19"/>
      <c r="T370" s="19"/>
      <c r="U370" s="196"/>
    </row>
    <row r="371" spans="1:21" x14ac:dyDescent="0.35">
      <c r="A371" s="140"/>
      <c r="B371" s="141"/>
      <c r="C371" s="142"/>
      <c r="D371" s="142"/>
      <c r="E371" s="13"/>
      <c r="F371" s="17"/>
      <c r="G371" s="13"/>
      <c r="H371" s="17"/>
      <c r="I371" s="17"/>
      <c r="J371" s="55"/>
      <c r="K371" s="55"/>
      <c r="L371" s="55"/>
      <c r="M371" s="143"/>
      <c r="N371" s="143"/>
      <c r="O371" s="19"/>
      <c r="P371" s="19"/>
      <c r="Q371" s="19"/>
      <c r="R371" s="19"/>
      <c r="S371" s="19"/>
      <c r="T371" s="19"/>
      <c r="U371" s="196"/>
    </row>
    <row r="372" spans="1:21" x14ac:dyDescent="0.35">
      <c r="A372" s="140"/>
      <c r="B372" s="141"/>
      <c r="C372" s="142"/>
      <c r="D372" s="142"/>
      <c r="E372" s="13"/>
      <c r="F372" s="17"/>
      <c r="G372" s="13"/>
      <c r="H372" s="17"/>
      <c r="I372" s="17"/>
      <c r="J372" s="55"/>
      <c r="K372" s="55"/>
      <c r="L372" s="55"/>
      <c r="M372" s="143"/>
      <c r="N372" s="143"/>
      <c r="O372" s="19"/>
      <c r="P372" s="19"/>
      <c r="Q372" s="19"/>
      <c r="R372" s="19"/>
      <c r="S372" s="19"/>
      <c r="T372" s="19"/>
      <c r="U372" s="196"/>
    </row>
    <row r="373" spans="1:21" x14ac:dyDescent="0.35">
      <c r="A373" s="140"/>
      <c r="B373" s="141"/>
      <c r="C373" s="142"/>
      <c r="D373" s="142"/>
      <c r="E373" s="13"/>
      <c r="F373" s="17"/>
      <c r="G373" s="13"/>
      <c r="H373" s="17"/>
      <c r="I373" s="17"/>
      <c r="J373" s="55"/>
      <c r="K373" s="55"/>
      <c r="L373" s="55"/>
      <c r="M373" s="143"/>
      <c r="N373" s="143"/>
      <c r="O373" s="19"/>
      <c r="P373" s="19"/>
      <c r="Q373" s="19"/>
      <c r="R373" s="19"/>
      <c r="S373" s="19"/>
      <c r="T373" s="19"/>
      <c r="U373" s="196"/>
    </row>
    <row r="374" spans="1:21" x14ac:dyDescent="0.35">
      <c r="A374" s="140"/>
      <c r="B374" s="141"/>
      <c r="C374" s="142"/>
      <c r="D374" s="142"/>
      <c r="E374" s="13"/>
      <c r="F374" s="17"/>
      <c r="G374" s="13"/>
      <c r="H374" s="17"/>
      <c r="I374" s="17"/>
      <c r="J374" s="55"/>
      <c r="K374" s="55"/>
      <c r="L374" s="55"/>
      <c r="M374" s="143"/>
      <c r="N374" s="143"/>
      <c r="O374" s="19"/>
      <c r="P374" s="19"/>
      <c r="Q374" s="19"/>
      <c r="R374" s="19"/>
      <c r="S374" s="19"/>
      <c r="T374" s="19"/>
      <c r="U374" s="196"/>
    </row>
    <row r="375" spans="1:21" x14ac:dyDescent="0.35">
      <c r="A375" s="140"/>
      <c r="B375" s="141"/>
      <c r="C375" s="142"/>
      <c r="D375" s="142"/>
      <c r="E375" s="13"/>
      <c r="F375" s="17"/>
      <c r="G375" s="13"/>
      <c r="H375" s="17"/>
      <c r="I375" s="17"/>
      <c r="J375" s="55"/>
      <c r="K375" s="55"/>
      <c r="L375" s="55"/>
      <c r="M375" s="143"/>
      <c r="N375" s="143"/>
      <c r="O375" s="19"/>
      <c r="P375" s="19"/>
      <c r="Q375" s="19"/>
      <c r="R375" s="19"/>
      <c r="S375" s="19"/>
      <c r="T375" s="19"/>
      <c r="U375" s="196"/>
    </row>
    <row r="376" spans="1:21" x14ac:dyDescent="0.35">
      <c r="A376" s="140"/>
      <c r="B376" s="141"/>
      <c r="C376" s="142"/>
      <c r="D376" s="142"/>
      <c r="E376" s="13"/>
      <c r="F376" s="17"/>
      <c r="G376" s="13"/>
      <c r="H376" s="17"/>
      <c r="I376" s="17"/>
      <c r="J376" s="55"/>
      <c r="K376" s="55"/>
      <c r="L376" s="55"/>
      <c r="M376" s="143"/>
      <c r="N376" s="143"/>
      <c r="O376" s="19"/>
      <c r="P376" s="19"/>
      <c r="Q376" s="19"/>
      <c r="R376" s="19"/>
      <c r="S376" s="19"/>
      <c r="T376" s="19"/>
      <c r="U376" s="196"/>
    </row>
    <row r="377" spans="1:21" x14ac:dyDescent="0.35">
      <c r="A377" s="140"/>
      <c r="B377" s="141"/>
      <c r="C377" s="142"/>
      <c r="D377" s="142"/>
      <c r="E377" s="13"/>
      <c r="F377" s="17"/>
      <c r="G377" s="13"/>
      <c r="H377" s="17"/>
      <c r="I377" s="17"/>
      <c r="J377" s="55"/>
      <c r="K377" s="55"/>
      <c r="L377" s="55"/>
      <c r="M377" s="143"/>
      <c r="N377" s="143"/>
      <c r="O377" s="19"/>
      <c r="P377" s="19"/>
      <c r="Q377" s="19"/>
      <c r="R377" s="19"/>
      <c r="S377" s="19"/>
      <c r="T377" s="19"/>
      <c r="U377" s="196"/>
    </row>
    <row r="378" spans="1:21" x14ac:dyDescent="0.35">
      <c r="A378" s="140"/>
      <c r="B378" s="141"/>
      <c r="C378" s="142"/>
      <c r="D378" s="142"/>
      <c r="E378" s="13"/>
      <c r="F378" s="17"/>
      <c r="G378" s="13"/>
      <c r="H378" s="17"/>
      <c r="I378" s="17"/>
      <c r="J378" s="55"/>
      <c r="K378" s="55"/>
      <c r="L378" s="55"/>
      <c r="M378" s="143"/>
      <c r="N378" s="143"/>
      <c r="O378" s="19"/>
      <c r="P378" s="19"/>
      <c r="Q378" s="19"/>
      <c r="R378" s="19"/>
      <c r="S378" s="19"/>
      <c r="T378" s="19"/>
      <c r="U378" s="196"/>
    </row>
    <row r="379" spans="1:21" x14ac:dyDescent="0.35">
      <c r="A379" s="140"/>
      <c r="B379" s="141"/>
      <c r="C379" s="142"/>
      <c r="D379" s="142"/>
      <c r="E379" s="13"/>
      <c r="F379" s="17"/>
      <c r="G379" s="13"/>
      <c r="H379" s="17"/>
      <c r="I379" s="17"/>
      <c r="J379" s="55"/>
      <c r="K379" s="55"/>
      <c r="L379" s="55"/>
      <c r="M379" s="143"/>
      <c r="N379" s="143"/>
      <c r="O379" s="19"/>
      <c r="P379" s="19"/>
      <c r="Q379" s="19"/>
      <c r="R379" s="19"/>
      <c r="S379" s="19"/>
      <c r="T379" s="19"/>
      <c r="U379" s="196"/>
    </row>
    <row r="380" spans="1:21" x14ac:dyDescent="0.35">
      <c r="A380" s="140"/>
      <c r="B380" s="141"/>
      <c r="C380" s="142"/>
      <c r="D380" s="142"/>
      <c r="E380" s="13"/>
      <c r="F380" s="17"/>
      <c r="G380" s="13"/>
      <c r="H380" s="17"/>
      <c r="I380" s="17"/>
      <c r="J380" s="55"/>
      <c r="K380" s="55"/>
      <c r="L380" s="55"/>
      <c r="M380" s="143"/>
      <c r="N380" s="143"/>
      <c r="O380" s="19"/>
      <c r="P380" s="19"/>
      <c r="Q380" s="19"/>
      <c r="R380" s="19"/>
      <c r="S380" s="19"/>
      <c r="T380" s="19"/>
      <c r="U380" s="196"/>
    </row>
    <row r="381" spans="1:21" x14ac:dyDescent="0.35">
      <c r="A381" s="140"/>
      <c r="B381" s="141"/>
      <c r="C381" s="142"/>
      <c r="D381" s="142"/>
      <c r="E381" s="13"/>
      <c r="F381" s="17"/>
      <c r="G381" s="13"/>
      <c r="H381" s="17"/>
      <c r="I381" s="17"/>
      <c r="J381" s="55"/>
      <c r="K381" s="55"/>
      <c r="L381" s="55"/>
      <c r="M381" s="143"/>
      <c r="N381" s="143"/>
      <c r="O381" s="19"/>
      <c r="P381" s="19"/>
      <c r="Q381" s="19"/>
      <c r="R381" s="19"/>
      <c r="S381" s="19"/>
      <c r="T381" s="19"/>
      <c r="U381" s="196"/>
    </row>
    <row r="382" spans="1:21" x14ac:dyDescent="0.35">
      <c r="A382" s="140"/>
      <c r="B382" s="141"/>
      <c r="C382" s="142"/>
      <c r="D382" s="142"/>
      <c r="E382" s="13"/>
      <c r="F382" s="17"/>
      <c r="G382" s="13"/>
      <c r="H382" s="17"/>
      <c r="I382" s="17"/>
      <c r="J382" s="55"/>
      <c r="K382" s="55"/>
      <c r="L382" s="55"/>
      <c r="M382" s="143"/>
      <c r="N382" s="143"/>
      <c r="O382" s="19"/>
      <c r="P382" s="19"/>
      <c r="Q382" s="19"/>
      <c r="R382" s="19"/>
      <c r="S382" s="19"/>
      <c r="T382" s="19"/>
      <c r="U382" s="196"/>
    </row>
    <row r="383" spans="1:21" x14ac:dyDescent="0.35">
      <c r="A383" s="140"/>
      <c r="B383" s="141"/>
      <c r="C383" s="142"/>
      <c r="D383" s="142"/>
      <c r="E383" s="13"/>
      <c r="F383" s="17"/>
      <c r="G383" s="13"/>
      <c r="H383" s="17"/>
      <c r="I383" s="17"/>
      <c r="J383" s="55"/>
      <c r="K383" s="55"/>
      <c r="L383" s="55"/>
      <c r="M383" s="143"/>
      <c r="N383" s="143"/>
      <c r="O383" s="19"/>
      <c r="P383" s="19"/>
      <c r="Q383" s="19"/>
      <c r="R383" s="19"/>
      <c r="S383" s="19"/>
      <c r="T383" s="19"/>
      <c r="U383" s="196"/>
    </row>
    <row r="384" spans="1:21" x14ac:dyDescent="0.35">
      <c r="A384" s="140"/>
      <c r="B384" s="141"/>
      <c r="C384" s="142"/>
      <c r="D384" s="142"/>
      <c r="E384" s="13"/>
      <c r="F384" s="17"/>
      <c r="G384" s="13"/>
      <c r="H384" s="17"/>
      <c r="I384" s="17"/>
      <c r="J384" s="55"/>
      <c r="K384" s="55"/>
      <c r="L384" s="55"/>
      <c r="M384" s="143"/>
      <c r="N384" s="143"/>
      <c r="O384" s="19"/>
      <c r="P384" s="19"/>
      <c r="Q384" s="19"/>
      <c r="R384" s="19"/>
      <c r="S384" s="19"/>
      <c r="T384" s="19"/>
      <c r="U384" s="196"/>
    </row>
    <row r="385" spans="1:21" x14ac:dyDescent="0.35">
      <c r="A385" s="140"/>
      <c r="B385" s="141"/>
      <c r="C385" s="142"/>
      <c r="D385" s="142"/>
      <c r="E385" s="13"/>
      <c r="F385" s="17"/>
      <c r="G385" s="13"/>
      <c r="H385" s="17"/>
      <c r="I385" s="17"/>
      <c r="J385" s="55"/>
      <c r="K385" s="55"/>
      <c r="L385" s="55"/>
      <c r="M385" s="143"/>
      <c r="N385" s="143"/>
      <c r="O385" s="19"/>
      <c r="P385" s="19"/>
      <c r="Q385" s="19"/>
      <c r="R385" s="19"/>
      <c r="S385" s="19"/>
      <c r="T385" s="19"/>
      <c r="U385" s="196"/>
    </row>
    <row r="386" spans="1:21" x14ac:dyDescent="0.35">
      <c r="A386" s="140"/>
      <c r="B386" s="141"/>
      <c r="C386" s="142"/>
      <c r="D386" s="142"/>
      <c r="E386" s="13"/>
      <c r="F386" s="17"/>
      <c r="G386" s="13"/>
      <c r="H386" s="17"/>
      <c r="I386" s="17"/>
      <c r="J386" s="55"/>
      <c r="K386" s="55"/>
      <c r="L386" s="55"/>
      <c r="M386" s="143"/>
      <c r="N386" s="143"/>
      <c r="O386" s="19"/>
      <c r="P386" s="19"/>
      <c r="Q386" s="19"/>
      <c r="R386" s="19"/>
      <c r="S386" s="19"/>
      <c r="T386" s="19"/>
      <c r="U386" s="196"/>
    </row>
    <row r="387" spans="1:21" x14ac:dyDescent="0.35">
      <c r="A387" s="140"/>
      <c r="B387" s="141"/>
      <c r="C387" s="142"/>
      <c r="D387" s="142"/>
      <c r="E387" s="13"/>
      <c r="F387" s="17"/>
      <c r="G387" s="13"/>
      <c r="H387" s="17"/>
      <c r="I387" s="17"/>
      <c r="J387" s="55"/>
      <c r="K387" s="55"/>
      <c r="L387" s="55"/>
      <c r="M387" s="143"/>
      <c r="N387" s="143"/>
      <c r="O387" s="19"/>
      <c r="P387" s="19"/>
      <c r="Q387" s="19"/>
      <c r="R387" s="19"/>
      <c r="S387" s="19"/>
      <c r="T387" s="19"/>
      <c r="U387" s="196"/>
    </row>
    <row r="388" spans="1:21" x14ac:dyDescent="0.35">
      <c r="A388" s="140"/>
      <c r="B388" s="141"/>
      <c r="C388" s="142"/>
      <c r="D388" s="142"/>
      <c r="E388" s="13"/>
      <c r="F388" s="17"/>
      <c r="G388" s="13"/>
      <c r="H388" s="17"/>
      <c r="I388" s="17"/>
      <c r="J388" s="55"/>
      <c r="K388" s="55"/>
      <c r="L388" s="55"/>
      <c r="M388" s="143"/>
      <c r="N388" s="143"/>
      <c r="O388" s="19"/>
      <c r="P388" s="19"/>
      <c r="Q388" s="19"/>
      <c r="R388" s="19"/>
      <c r="S388" s="19"/>
      <c r="T388" s="19"/>
      <c r="U388" s="196"/>
    </row>
    <row r="389" spans="1:21" x14ac:dyDescent="0.35">
      <c r="A389" s="140"/>
      <c r="B389" s="141"/>
      <c r="C389" s="142"/>
      <c r="D389" s="142"/>
      <c r="E389" s="13"/>
      <c r="F389" s="17"/>
      <c r="G389" s="13"/>
      <c r="H389" s="17"/>
      <c r="I389" s="17"/>
      <c r="J389" s="55"/>
      <c r="K389" s="55"/>
      <c r="L389" s="55"/>
      <c r="M389" s="143"/>
      <c r="N389" s="143"/>
      <c r="O389" s="19"/>
      <c r="P389" s="19"/>
      <c r="Q389" s="19"/>
      <c r="R389" s="19"/>
      <c r="S389" s="19"/>
      <c r="T389" s="19"/>
      <c r="U389" s="196"/>
    </row>
    <row r="390" spans="1:21" x14ac:dyDescent="0.35">
      <c r="A390" s="140"/>
      <c r="B390" s="141"/>
      <c r="C390" s="142"/>
      <c r="D390" s="142"/>
      <c r="E390" s="13"/>
      <c r="F390" s="17"/>
      <c r="G390" s="13"/>
      <c r="H390" s="17"/>
      <c r="I390" s="17"/>
      <c r="J390" s="55"/>
      <c r="K390" s="55"/>
      <c r="L390" s="55"/>
      <c r="M390" s="143"/>
      <c r="N390" s="143"/>
      <c r="O390" s="19"/>
      <c r="P390" s="19"/>
      <c r="Q390" s="19"/>
      <c r="R390" s="19"/>
      <c r="S390" s="19"/>
      <c r="T390" s="19"/>
      <c r="U390" s="196"/>
    </row>
    <row r="391" spans="1:21" x14ac:dyDescent="0.35">
      <c r="A391" s="140"/>
      <c r="B391" s="141"/>
      <c r="C391" s="142"/>
      <c r="D391" s="142"/>
      <c r="E391" s="13"/>
      <c r="F391" s="17"/>
      <c r="G391" s="13"/>
      <c r="H391" s="17"/>
      <c r="I391" s="17"/>
      <c r="J391" s="55"/>
      <c r="K391" s="55"/>
      <c r="L391" s="55"/>
      <c r="M391" s="143"/>
      <c r="N391" s="143"/>
      <c r="O391" s="19"/>
      <c r="P391" s="19"/>
      <c r="Q391" s="19"/>
      <c r="R391" s="19"/>
      <c r="S391" s="19"/>
      <c r="T391" s="19"/>
      <c r="U391" s="196"/>
    </row>
    <row r="392" spans="1:21" x14ac:dyDescent="0.35">
      <c r="A392" s="140"/>
      <c r="B392" s="141"/>
      <c r="C392" s="142"/>
      <c r="D392" s="142"/>
      <c r="E392" s="13"/>
      <c r="F392" s="17"/>
      <c r="G392" s="13"/>
      <c r="H392" s="17"/>
      <c r="I392" s="17"/>
      <c r="J392" s="55"/>
      <c r="K392" s="55"/>
      <c r="L392" s="55"/>
      <c r="M392" s="143"/>
      <c r="N392" s="143"/>
      <c r="O392" s="19"/>
      <c r="P392" s="19"/>
      <c r="Q392" s="19"/>
      <c r="R392" s="19"/>
      <c r="S392" s="19"/>
      <c r="T392" s="19"/>
      <c r="U392" s="196"/>
    </row>
    <row r="393" spans="1:21" x14ac:dyDescent="0.35">
      <c r="A393" s="140"/>
      <c r="B393" s="141"/>
      <c r="C393" s="142"/>
      <c r="D393" s="142"/>
      <c r="E393" s="13"/>
      <c r="F393" s="17"/>
      <c r="G393" s="13"/>
      <c r="H393" s="17"/>
      <c r="I393" s="17"/>
      <c r="J393" s="55"/>
      <c r="K393" s="55"/>
      <c r="L393" s="55"/>
      <c r="M393" s="143"/>
      <c r="N393" s="143"/>
      <c r="O393" s="19"/>
      <c r="P393" s="19"/>
      <c r="Q393" s="19"/>
      <c r="R393" s="19"/>
      <c r="S393" s="19"/>
      <c r="T393" s="19"/>
      <c r="U393" s="196"/>
    </row>
    <row r="394" spans="1:21" x14ac:dyDescent="0.35">
      <c r="A394" s="140"/>
      <c r="B394" s="141"/>
      <c r="C394" s="142"/>
      <c r="D394" s="142"/>
      <c r="E394" s="13"/>
      <c r="F394" s="17"/>
      <c r="G394" s="13"/>
      <c r="H394" s="17"/>
      <c r="I394" s="17"/>
      <c r="J394" s="55"/>
      <c r="K394" s="55"/>
      <c r="L394" s="55"/>
      <c r="M394" s="143"/>
      <c r="N394" s="143"/>
      <c r="O394" s="19"/>
      <c r="P394" s="19"/>
      <c r="Q394" s="19"/>
      <c r="R394" s="19"/>
      <c r="S394" s="19"/>
      <c r="T394" s="19"/>
      <c r="U394" s="196"/>
    </row>
    <row r="395" spans="1:21" x14ac:dyDescent="0.35">
      <c r="A395" s="140"/>
      <c r="B395" s="141"/>
      <c r="C395" s="142"/>
      <c r="D395" s="142"/>
      <c r="E395" s="13"/>
      <c r="F395" s="17"/>
      <c r="G395" s="13"/>
      <c r="H395" s="17"/>
      <c r="I395" s="17"/>
      <c r="J395" s="55"/>
      <c r="K395" s="55"/>
      <c r="L395" s="55"/>
      <c r="M395" s="143"/>
      <c r="N395" s="143"/>
      <c r="O395" s="19"/>
      <c r="P395" s="19"/>
      <c r="Q395" s="19"/>
      <c r="R395" s="19"/>
      <c r="S395" s="19"/>
      <c r="T395" s="19"/>
      <c r="U395" s="196"/>
    </row>
    <row r="396" spans="1:21" x14ac:dyDescent="0.35">
      <c r="A396" s="140"/>
      <c r="B396" s="141"/>
      <c r="C396" s="142"/>
      <c r="D396" s="142"/>
      <c r="E396" s="13"/>
      <c r="F396" s="17"/>
      <c r="G396" s="13"/>
      <c r="H396" s="17"/>
      <c r="I396" s="17"/>
      <c r="J396" s="55"/>
      <c r="K396" s="55"/>
      <c r="L396" s="55"/>
      <c r="M396" s="143"/>
      <c r="N396" s="143"/>
      <c r="O396" s="19"/>
      <c r="P396" s="19"/>
      <c r="Q396" s="19"/>
      <c r="R396" s="19"/>
      <c r="S396" s="19"/>
      <c r="T396" s="19"/>
      <c r="U396" s="196"/>
    </row>
    <row r="397" spans="1:21" x14ac:dyDescent="0.35">
      <c r="A397" s="140"/>
      <c r="B397" s="141"/>
      <c r="C397" s="142"/>
      <c r="D397" s="142"/>
      <c r="E397" s="13"/>
      <c r="F397" s="17"/>
      <c r="G397" s="13"/>
      <c r="H397" s="17"/>
      <c r="I397" s="17"/>
      <c r="J397" s="55"/>
      <c r="K397" s="55"/>
      <c r="L397" s="55"/>
      <c r="M397" s="143"/>
      <c r="N397" s="143"/>
      <c r="O397" s="19"/>
      <c r="P397" s="19"/>
      <c r="Q397" s="19"/>
      <c r="R397" s="19"/>
      <c r="S397" s="19"/>
      <c r="T397" s="19"/>
      <c r="U397" s="196"/>
    </row>
    <row r="398" spans="1:21" x14ac:dyDescent="0.35">
      <c r="A398" s="140"/>
      <c r="B398" s="141"/>
      <c r="C398" s="142"/>
      <c r="D398" s="142"/>
      <c r="E398" s="13"/>
      <c r="F398" s="17"/>
      <c r="G398" s="13"/>
      <c r="H398" s="17"/>
      <c r="I398" s="17"/>
      <c r="J398" s="55"/>
      <c r="K398" s="55"/>
      <c r="L398" s="55"/>
      <c r="M398" s="143"/>
      <c r="N398" s="143"/>
      <c r="O398" s="19"/>
      <c r="P398" s="19"/>
      <c r="Q398" s="19"/>
      <c r="R398" s="19"/>
      <c r="S398" s="19"/>
      <c r="T398" s="19"/>
      <c r="U398" s="196"/>
    </row>
    <row r="399" spans="1:21" x14ac:dyDescent="0.35">
      <c r="A399" s="140"/>
      <c r="B399" s="141"/>
      <c r="C399" s="142"/>
      <c r="D399" s="142"/>
      <c r="E399" s="13"/>
      <c r="F399" s="17"/>
      <c r="G399" s="13"/>
      <c r="H399" s="17"/>
      <c r="I399" s="17"/>
      <c r="J399" s="55"/>
      <c r="K399" s="55"/>
      <c r="L399" s="55"/>
      <c r="M399" s="143"/>
      <c r="N399" s="143"/>
      <c r="O399" s="19"/>
      <c r="P399" s="19"/>
      <c r="Q399" s="19"/>
      <c r="R399" s="19"/>
      <c r="S399" s="19"/>
      <c r="T399" s="19"/>
      <c r="U399" s="196"/>
    </row>
    <row r="400" spans="1:21" x14ac:dyDescent="0.35">
      <c r="A400" s="140"/>
      <c r="B400" s="141"/>
      <c r="C400" s="142"/>
      <c r="D400" s="142"/>
      <c r="E400" s="13"/>
      <c r="F400" s="17"/>
      <c r="G400" s="13"/>
      <c r="H400" s="17"/>
      <c r="I400" s="17"/>
      <c r="J400" s="55"/>
      <c r="K400" s="55"/>
      <c r="L400" s="55"/>
      <c r="M400" s="143"/>
      <c r="N400" s="143"/>
      <c r="O400" s="19"/>
      <c r="P400" s="19"/>
      <c r="Q400" s="19"/>
      <c r="R400" s="19"/>
      <c r="S400" s="19"/>
      <c r="T400" s="19"/>
      <c r="U400" s="196"/>
    </row>
    <row r="401" spans="1:21" x14ac:dyDescent="0.35">
      <c r="A401" s="140"/>
      <c r="B401" s="141"/>
      <c r="C401" s="142"/>
      <c r="D401" s="142"/>
      <c r="E401" s="13"/>
      <c r="F401" s="17"/>
      <c r="G401" s="13"/>
      <c r="H401" s="17"/>
      <c r="I401" s="17"/>
      <c r="J401" s="55"/>
      <c r="K401" s="55"/>
      <c r="L401" s="55"/>
      <c r="M401" s="143"/>
      <c r="N401" s="143"/>
      <c r="O401" s="19"/>
      <c r="P401" s="19"/>
      <c r="Q401" s="19"/>
      <c r="R401" s="19"/>
      <c r="S401" s="19"/>
      <c r="T401" s="19"/>
      <c r="U401" s="196"/>
    </row>
    <row r="402" spans="1:21" x14ac:dyDescent="0.35">
      <c r="A402" s="140"/>
      <c r="B402" s="141"/>
      <c r="C402" s="142"/>
      <c r="D402" s="142"/>
      <c r="E402" s="13"/>
      <c r="F402" s="17"/>
      <c r="G402" s="13"/>
      <c r="H402" s="17"/>
      <c r="I402" s="17"/>
      <c r="J402" s="55"/>
      <c r="K402" s="55"/>
      <c r="L402" s="55"/>
      <c r="M402" s="143"/>
      <c r="N402" s="143"/>
      <c r="O402" s="19"/>
      <c r="P402" s="19"/>
      <c r="Q402" s="19"/>
      <c r="R402" s="19"/>
      <c r="S402" s="19"/>
      <c r="T402" s="19"/>
      <c r="U402" s="196"/>
    </row>
    <row r="403" spans="1:21" x14ac:dyDescent="0.35">
      <c r="A403" s="140"/>
      <c r="B403" s="141"/>
      <c r="C403" s="142"/>
      <c r="D403" s="142"/>
      <c r="E403" s="13"/>
      <c r="F403" s="17"/>
      <c r="G403" s="13"/>
      <c r="H403" s="17"/>
      <c r="I403" s="17"/>
      <c r="J403" s="55"/>
      <c r="K403" s="55"/>
      <c r="L403" s="55"/>
      <c r="M403" s="143"/>
      <c r="N403" s="143"/>
      <c r="O403" s="19"/>
      <c r="P403" s="19"/>
      <c r="Q403" s="19"/>
      <c r="R403" s="19"/>
      <c r="S403" s="19"/>
      <c r="T403" s="19"/>
      <c r="U403" s="196"/>
    </row>
    <row r="404" spans="1:21" x14ac:dyDescent="0.35">
      <c r="A404" s="140"/>
      <c r="B404" s="141"/>
      <c r="C404" s="142"/>
      <c r="D404" s="142"/>
      <c r="E404" s="13"/>
      <c r="F404" s="17"/>
      <c r="G404" s="13"/>
      <c r="H404" s="17"/>
      <c r="I404" s="17"/>
      <c r="J404" s="55"/>
      <c r="K404" s="55"/>
      <c r="L404" s="55"/>
      <c r="M404" s="143"/>
      <c r="N404" s="143"/>
      <c r="O404" s="19"/>
      <c r="P404" s="19"/>
      <c r="Q404" s="19"/>
      <c r="R404" s="19"/>
      <c r="S404" s="19"/>
      <c r="T404" s="19"/>
      <c r="U404" s="196"/>
    </row>
    <row r="405" spans="1:21" x14ac:dyDescent="0.35">
      <c r="A405" s="140"/>
      <c r="B405" s="141"/>
      <c r="C405" s="142"/>
      <c r="D405" s="142"/>
      <c r="E405" s="13"/>
      <c r="F405" s="17"/>
      <c r="G405" s="13"/>
      <c r="H405" s="17"/>
      <c r="I405" s="17"/>
      <c r="J405" s="55"/>
      <c r="K405" s="55"/>
      <c r="L405" s="55"/>
      <c r="M405" s="143"/>
      <c r="N405" s="143"/>
      <c r="O405" s="19"/>
      <c r="P405" s="19"/>
      <c r="Q405" s="19"/>
      <c r="R405" s="19"/>
      <c r="S405" s="19"/>
      <c r="T405" s="19"/>
      <c r="U405" s="196"/>
    </row>
    <row r="406" spans="1:21" x14ac:dyDescent="0.35">
      <c r="A406" s="140"/>
      <c r="B406" s="141"/>
      <c r="C406" s="142"/>
      <c r="D406" s="142"/>
      <c r="E406" s="13"/>
      <c r="F406" s="17"/>
      <c r="G406" s="13"/>
      <c r="H406" s="17"/>
      <c r="I406" s="17"/>
      <c r="J406" s="55"/>
      <c r="K406" s="55"/>
      <c r="L406" s="55"/>
      <c r="M406" s="143"/>
      <c r="N406" s="143"/>
      <c r="O406" s="19"/>
      <c r="P406" s="19"/>
      <c r="Q406" s="19"/>
      <c r="R406" s="19"/>
      <c r="S406" s="19"/>
      <c r="T406" s="19"/>
      <c r="U406" s="196"/>
    </row>
    <row r="407" spans="1:21" x14ac:dyDescent="0.35">
      <c r="A407" s="140"/>
      <c r="B407" s="141"/>
      <c r="C407" s="142"/>
      <c r="D407" s="142"/>
      <c r="E407" s="13"/>
      <c r="F407" s="17"/>
      <c r="G407" s="13"/>
      <c r="H407" s="17"/>
      <c r="I407" s="17"/>
      <c r="J407" s="55"/>
      <c r="K407" s="55"/>
      <c r="L407" s="55"/>
      <c r="M407" s="143"/>
      <c r="N407" s="143"/>
      <c r="O407" s="19"/>
      <c r="P407" s="19"/>
      <c r="Q407" s="19"/>
      <c r="R407" s="19"/>
      <c r="S407" s="19"/>
      <c r="T407" s="19"/>
      <c r="U407" s="196"/>
    </row>
    <row r="408" spans="1:21" x14ac:dyDescent="0.35">
      <c r="A408" s="140"/>
      <c r="B408" s="141"/>
      <c r="C408" s="142"/>
      <c r="D408" s="142"/>
      <c r="E408" s="13"/>
      <c r="F408" s="17"/>
      <c r="G408" s="13"/>
      <c r="H408" s="17"/>
      <c r="I408" s="17"/>
      <c r="J408" s="55"/>
      <c r="K408" s="55"/>
      <c r="L408" s="55"/>
      <c r="M408" s="143"/>
      <c r="N408" s="143"/>
      <c r="O408" s="19"/>
      <c r="P408" s="19"/>
      <c r="Q408" s="19"/>
      <c r="R408" s="19"/>
      <c r="S408" s="19"/>
      <c r="T408" s="19"/>
      <c r="U408" s="196"/>
    </row>
    <row r="409" spans="1:21" x14ac:dyDescent="0.35">
      <c r="A409" s="140"/>
      <c r="B409" s="141"/>
      <c r="C409" s="142"/>
      <c r="D409" s="142"/>
      <c r="E409" s="13"/>
      <c r="F409" s="17"/>
      <c r="G409" s="13"/>
      <c r="H409" s="17"/>
      <c r="I409" s="17"/>
      <c r="J409" s="55"/>
      <c r="K409" s="55"/>
      <c r="L409" s="55"/>
      <c r="M409" s="143"/>
      <c r="N409" s="143"/>
      <c r="O409" s="19"/>
      <c r="P409" s="19"/>
      <c r="Q409" s="19"/>
      <c r="R409" s="19"/>
      <c r="S409" s="19"/>
      <c r="T409" s="19"/>
      <c r="U409" s="196"/>
    </row>
    <row r="410" spans="1:21" x14ac:dyDescent="0.35">
      <c r="A410" s="140"/>
      <c r="B410" s="141"/>
      <c r="C410" s="142"/>
      <c r="D410" s="142"/>
      <c r="E410" s="13"/>
      <c r="F410" s="17"/>
      <c r="G410" s="13"/>
      <c r="H410" s="17"/>
      <c r="I410" s="17"/>
      <c r="J410" s="55"/>
      <c r="K410" s="55"/>
      <c r="L410" s="55"/>
      <c r="M410" s="143"/>
      <c r="N410" s="143"/>
      <c r="O410" s="19"/>
      <c r="P410" s="19"/>
      <c r="Q410" s="19"/>
      <c r="R410" s="19"/>
      <c r="S410" s="19"/>
      <c r="T410" s="19"/>
      <c r="U410" s="196"/>
    </row>
    <row r="411" spans="1:21" x14ac:dyDescent="0.35">
      <c r="A411" s="140"/>
      <c r="B411" s="141"/>
      <c r="C411" s="142"/>
      <c r="D411" s="142"/>
      <c r="E411" s="13"/>
      <c r="F411" s="17"/>
      <c r="G411" s="13"/>
      <c r="H411" s="17"/>
      <c r="I411" s="17"/>
      <c r="J411" s="55"/>
      <c r="K411" s="55"/>
      <c r="L411" s="55"/>
      <c r="M411" s="143"/>
      <c r="N411" s="143"/>
      <c r="O411" s="19"/>
      <c r="P411" s="19"/>
      <c r="Q411" s="19"/>
      <c r="R411" s="19"/>
      <c r="S411" s="19"/>
      <c r="T411" s="19"/>
      <c r="U411" s="196"/>
    </row>
    <row r="412" spans="1:21" x14ac:dyDescent="0.35">
      <c r="A412" s="140"/>
      <c r="B412" s="141"/>
      <c r="C412" s="142"/>
      <c r="D412" s="142"/>
      <c r="E412" s="13"/>
      <c r="F412" s="17"/>
      <c r="G412" s="13"/>
      <c r="H412" s="17"/>
      <c r="I412" s="17"/>
      <c r="J412" s="55"/>
      <c r="K412" s="55"/>
      <c r="L412" s="55"/>
      <c r="M412" s="143"/>
      <c r="N412" s="143"/>
      <c r="O412" s="19"/>
      <c r="P412" s="19"/>
      <c r="Q412" s="19"/>
      <c r="R412" s="19"/>
      <c r="S412" s="19"/>
      <c r="T412" s="19"/>
      <c r="U412" s="196"/>
    </row>
    <row r="413" spans="1:21" x14ac:dyDescent="0.35">
      <c r="A413" s="140"/>
      <c r="B413" s="141"/>
      <c r="C413" s="142"/>
      <c r="D413" s="142"/>
      <c r="E413" s="13"/>
      <c r="F413" s="17"/>
      <c r="G413" s="13"/>
      <c r="H413" s="17"/>
      <c r="I413" s="17"/>
      <c r="J413" s="55"/>
      <c r="K413" s="55"/>
      <c r="L413" s="55"/>
      <c r="M413" s="143"/>
      <c r="N413" s="143"/>
      <c r="O413" s="19"/>
      <c r="P413" s="19"/>
      <c r="Q413" s="19"/>
      <c r="R413" s="19"/>
      <c r="S413" s="19"/>
      <c r="T413" s="19"/>
      <c r="U413" s="196"/>
    </row>
    <row r="414" spans="1:21" x14ac:dyDescent="0.35">
      <c r="A414" s="140"/>
      <c r="B414" s="141"/>
      <c r="C414" s="142"/>
      <c r="D414" s="142"/>
      <c r="E414" s="13"/>
      <c r="F414" s="17"/>
      <c r="G414" s="13"/>
      <c r="H414" s="17"/>
      <c r="I414" s="17"/>
      <c r="J414" s="55"/>
      <c r="K414" s="55"/>
      <c r="L414" s="55"/>
      <c r="M414" s="143"/>
      <c r="N414" s="143"/>
      <c r="O414" s="19"/>
      <c r="P414" s="19"/>
      <c r="Q414" s="19"/>
      <c r="R414" s="19"/>
      <c r="S414" s="19"/>
      <c r="T414" s="19"/>
      <c r="U414" s="196"/>
    </row>
    <row r="415" spans="1:21" x14ac:dyDescent="0.35">
      <c r="A415" s="140"/>
      <c r="B415" s="141"/>
      <c r="C415" s="142"/>
      <c r="D415" s="142"/>
      <c r="E415" s="13"/>
      <c r="F415" s="17"/>
      <c r="G415" s="13"/>
      <c r="H415" s="17"/>
      <c r="I415" s="17"/>
      <c r="J415" s="55"/>
      <c r="K415" s="55"/>
      <c r="L415" s="55"/>
      <c r="M415" s="143"/>
      <c r="N415" s="143"/>
      <c r="O415" s="19"/>
      <c r="P415" s="19"/>
      <c r="Q415" s="19"/>
      <c r="R415" s="19"/>
      <c r="S415" s="19"/>
      <c r="T415" s="19"/>
      <c r="U415" s="196"/>
    </row>
    <row r="416" spans="1:21" x14ac:dyDescent="0.35">
      <c r="A416" s="140"/>
      <c r="B416" s="141"/>
      <c r="C416" s="142"/>
      <c r="D416" s="142"/>
      <c r="E416" s="13"/>
      <c r="F416" s="17"/>
      <c r="G416" s="13"/>
      <c r="H416" s="17"/>
      <c r="I416" s="17"/>
      <c r="J416" s="55"/>
      <c r="K416" s="55"/>
      <c r="L416" s="55"/>
      <c r="M416" s="143"/>
      <c r="N416" s="143"/>
      <c r="O416" s="19"/>
      <c r="P416" s="19"/>
      <c r="Q416" s="19"/>
      <c r="R416" s="19"/>
      <c r="S416" s="19"/>
      <c r="T416" s="19"/>
      <c r="U416" s="196"/>
    </row>
    <row r="417" spans="1:21" x14ac:dyDescent="0.35">
      <c r="A417" s="140"/>
      <c r="B417" s="141"/>
      <c r="C417" s="142"/>
      <c r="D417" s="142"/>
      <c r="E417" s="13"/>
      <c r="F417" s="17"/>
      <c r="G417" s="13"/>
      <c r="H417" s="17"/>
      <c r="I417" s="17"/>
      <c r="J417" s="55"/>
      <c r="K417" s="55"/>
      <c r="L417" s="55"/>
      <c r="M417" s="143"/>
      <c r="N417" s="143"/>
      <c r="O417" s="19"/>
      <c r="P417" s="19"/>
      <c r="Q417" s="19"/>
      <c r="R417" s="19"/>
      <c r="S417" s="19"/>
      <c r="T417" s="19"/>
      <c r="U417" s="196"/>
    </row>
    <row r="418" spans="1:21" x14ac:dyDescent="0.35">
      <c r="A418" s="140"/>
      <c r="B418" s="141"/>
      <c r="C418" s="142"/>
      <c r="D418" s="142"/>
      <c r="E418" s="13"/>
      <c r="F418" s="17"/>
      <c r="G418" s="13"/>
      <c r="H418" s="17"/>
      <c r="I418" s="17"/>
      <c r="J418" s="55"/>
      <c r="K418" s="55"/>
      <c r="L418" s="55"/>
      <c r="M418" s="143"/>
      <c r="N418" s="143"/>
      <c r="O418" s="19"/>
      <c r="P418" s="19"/>
      <c r="Q418" s="19"/>
      <c r="R418" s="19"/>
      <c r="S418" s="19"/>
      <c r="T418" s="19"/>
      <c r="U418" s="196"/>
    </row>
    <row r="419" spans="1:21" x14ac:dyDescent="0.35">
      <c r="A419" s="140"/>
      <c r="B419" s="141"/>
      <c r="C419" s="142"/>
      <c r="D419" s="142"/>
      <c r="E419" s="13"/>
      <c r="F419" s="17"/>
      <c r="G419" s="13"/>
      <c r="H419" s="17"/>
      <c r="I419" s="17"/>
      <c r="J419" s="55"/>
      <c r="K419" s="55"/>
      <c r="L419" s="55"/>
      <c r="M419" s="143"/>
      <c r="N419" s="143"/>
      <c r="O419" s="19"/>
      <c r="P419" s="19"/>
      <c r="Q419" s="19"/>
      <c r="R419" s="19"/>
      <c r="S419" s="19"/>
      <c r="T419" s="19"/>
      <c r="U419" s="196"/>
    </row>
    <row r="420" spans="1:21" x14ac:dyDescent="0.35">
      <c r="A420" s="140"/>
      <c r="B420" s="141"/>
      <c r="C420" s="142"/>
      <c r="D420" s="142"/>
      <c r="E420" s="13"/>
      <c r="F420" s="17"/>
      <c r="G420" s="13"/>
      <c r="H420" s="17"/>
      <c r="I420" s="17"/>
      <c r="J420" s="55"/>
      <c r="K420" s="55"/>
      <c r="L420" s="55"/>
      <c r="M420" s="143"/>
      <c r="N420" s="143"/>
      <c r="O420" s="19"/>
      <c r="P420" s="19"/>
      <c r="Q420" s="19"/>
      <c r="R420" s="19"/>
      <c r="S420" s="19"/>
      <c r="T420" s="19"/>
      <c r="U420" s="196"/>
    </row>
    <row r="421" spans="1:21" x14ac:dyDescent="0.35">
      <c r="A421" s="140"/>
      <c r="B421" s="141"/>
      <c r="C421" s="142"/>
      <c r="D421" s="142"/>
      <c r="E421" s="13"/>
      <c r="F421" s="17"/>
      <c r="G421" s="13"/>
      <c r="H421" s="17"/>
      <c r="I421" s="17"/>
      <c r="J421" s="55"/>
      <c r="K421" s="55"/>
      <c r="L421" s="55"/>
      <c r="M421" s="143"/>
      <c r="N421" s="143"/>
      <c r="O421" s="19"/>
      <c r="P421" s="19"/>
      <c r="Q421" s="19"/>
      <c r="R421" s="19"/>
      <c r="S421" s="19"/>
      <c r="T421" s="19"/>
      <c r="U421" s="196"/>
    </row>
    <row r="422" spans="1:21" x14ac:dyDescent="0.35">
      <c r="A422" s="140"/>
      <c r="B422" s="141"/>
      <c r="C422" s="142"/>
      <c r="D422" s="142"/>
      <c r="E422" s="13"/>
      <c r="F422" s="17"/>
      <c r="G422" s="13"/>
      <c r="H422" s="17"/>
      <c r="I422" s="17"/>
      <c r="J422" s="55"/>
      <c r="K422" s="55"/>
      <c r="L422" s="55"/>
      <c r="M422" s="143"/>
      <c r="N422" s="143"/>
      <c r="O422" s="19"/>
      <c r="P422" s="19"/>
      <c r="Q422" s="19"/>
      <c r="R422" s="19"/>
      <c r="S422" s="19"/>
      <c r="T422" s="19"/>
      <c r="U422" s="196"/>
    </row>
    <row r="423" spans="1:21" x14ac:dyDescent="0.35">
      <c r="A423" s="140"/>
      <c r="B423" s="141"/>
      <c r="C423" s="142"/>
      <c r="D423" s="142"/>
      <c r="E423" s="13"/>
      <c r="F423" s="17"/>
      <c r="G423" s="13"/>
      <c r="H423" s="17"/>
      <c r="I423" s="17"/>
      <c r="J423" s="55"/>
      <c r="K423" s="55"/>
      <c r="L423" s="55"/>
      <c r="M423" s="143"/>
      <c r="N423" s="143"/>
      <c r="O423" s="19"/>
      <c r="P423" s="19"/>
      <c r="Q423" s="19"/>
      <c r="R423" s="19"/>
      <c r="S423" s="19"/>
      <c r="T423" s="19"/>
      <c r="U423" s="196"/>
    </row>
    <row r="424" spans="1:21" x14ac:dyDescent="0.35">
      <c r="A424" s="140"/>
      <c r="B424" s="141"/>
      <c r="C424" s="142"/>
      <c r="D424" s="142"/>
      <c r="E424" s="13"/>
      <c r="F424" s="17"/>
      <c r="G424" s="13"/>
      <c r="H424" s="17"/>
      <c r="I424" s="17"/>
      <c r="J424" s="55"/>
      <c r="K424" s="55"/>
      <c r="L424" s="55"/>
      <c r="M424" s="143"/>
      <c r="N424" s="143"/>
      <c r="O424" s="19"/>
      <c r="P424" s="19"/>
      <c r="Q424" s="19"/>
      <c r="R424" s="19"/>
      <c r="S424" s="19"/>
      <c r="T424" s="19"/>
      <c r="U424" s="196"/>
    </row>
    <row r="425" spans="1:21" x14ac:dyDescent="0.35">
      <c r="A425" s="140"/>
      <c r="B425" s="141"/>
      <c r="C425" s="142"/>
      <c r="D425" s="142"/>
      <c r="E425" s="13"/>
      <c r="F425" s="17"/>
      <c r="G425" s="13"/>
      <c r="H425" s="17"/>
      <c r="I425" s="17"/>
      <c r="J425" s="55"/>
      <c r="K425" s="55"/>
      <c r="L425" s="55"/>
      <c r="M425" s="143"/>
      <c r="N425" s="143"/>
      <c r="O425" s="19"/>
      <c r="P425" s="19"/>
      <c r="Q425" s="19"/>
      <c r="R425" s="19"/>
      <c r="S425" s="19"/>
      <c r="T425" s="19"/>
      <c r="U425" s="196"/>
    </row>
    <row r="426" spans="1:21" x14ac:dyDescent="0.35">
      <c r="A426" s="140"/>
      <c r="B426" s="141"/>
      <c r="C426" s="142"/>
      <c r="D426" s="142"/>
      <c r="E426" s="13"/>
      <c r="F426" s="17"/>
      <c r="G426" s="13"/>
      <c r="H426" s="17"/>
      <c r="I426" s="17"/>
      <c r="J426" s="55"/>
      <c r="K426" s="55"/>
      <c r="L426" s="55"/>
      <c r="M426" s="143"/>
      <c r="N426" s="143"/>
      <c r="O426" s="19"/>
      <c r="P426" s="19"/>
      <c r="Q426" s="19"/>
      <c r="R426" s="19"/>
      <c r="S426" s="19"/>
      <c r="T426" s="19"/>
      <c r="U426" s="196"/>
    </row>
    <row r="427" spans="1:21" x14ac:dyDescent="0.35">
      <c r="A427" s="140"/>
      <c r="B427" s="141"/>
      <c r="C427" s="142"/>
      <c r="D427" s="142"/>
      <c r="E427" s="13"/>
      <c r="F427" s="17"/>
      <c r="G427" s="13"/>
      <c r="H427" s="17"/>
      <c r="I427" s="17"/>
      <c r="J427" s="55"/>
      <c r="K427" s="55"/>
      <c r="L427" s="55"/>
      <c r="M427" s="143"/>
      <c r="N427" s="143"/>
      <c r="O427" s="19"/>
      <c r="P427" s="19"/>
      <c r="Q427" s="19"/>
      <c r="R427" s="19"/>
      <c r="S427" s="19"/>
      <c r="T427" s="19"/>
      <c r="U427" s="196"/>
    </row>
    <row r="428" spans="1:21" x14ac:dyDescent="0.35">
      <c r="A428" s="140"/>
      <c r="B428" s="141"/>
      <c r="C428" s="142"/>
      <c r="D428" s="142"/>
      <c r="E428" s="13"/>
      <c r="F428" s="17"/>
      <c r="G428" s="13"/>
      <c r="H428" s="17"/>
      <c r="I428" s="17"/>
      <c r="J428" s="55"/>
      <c r="K428" s="55"/>
      <c r="L428" s="55"/>
      <c r="M428" s="143"/>
      <c r="N428" s="143"/>
      <c r="O428" s="19"/>
      <c r="P428" s="19"/>
      <c r="Q428" s="19"/>
      <c r="R428" s="19"/>
      <c r="S428" s="19"/>
      <c r="T428" s="19"/>
      <c r="U428" s="196"/>
    </row>
    <row r="429" spans="1:21" x14ac:dyDescent="0.35">
      <c r="A429" s="140"/>
      <c r="B429" s="141"/>
      <c r="C429" s="142"/>
      <c r="D429" s="142"/>
      <c r="E429" s="13"/>
      <c r="F429" s="17"/>
      <c r="G429" s="13"/>
      <c r="H429" s="17"/>
      <c r="I429" s="17"/>
      <c r="J429" s="55"/>
      <c r="K429" s="55"/>
      <c r="L429" s="55"/>
      <c r="M429" s="143"/>
      <c r="N429" s="143"/>
      <c r="O429" s="19"/>
      <c r="P429" s="19"/>
      <c r="Q429" s="19"/>
      <c r="R429" s="19"/>
      <c r="S429" s="19"/>
      <c r="T429" s="19"/>
      <c r="U429" s="196"/>
    </row>
    <row r="430" spans="1:21" x14ac:dyDescent="0.35">
      <c r="A430" s="140"/>
      <c r="B430" s="141"/>
      <c r="C430" s="142"/>
      <c r="D430" s="142"/>
      <c r="E430" s="13"/>
      <c r="F430" s="17"/>
      <c r="G430" s="13"/>
      <c r="H430" s="17"/>
      <c r="I430" s="17"/>
      <c r="J430" s="55"/>
      <c r="K430" s="55"/>
      <c r="L430" s="55"/>
      <c r="M430" s="143"/>
      <c r="N430" s="143"/>
      <c r="O430" s="19"/>
      <c r="P430" s="19"/>
      <c r="Q430" s="19"/>
      <c r="R430" s="19"/>
      <c r="S430" s="19"/>
      <c r="T430" s="19"/>
      <c r="U430" s="196"/>
    </row>
    <row r="431" spans="1:21" x14ac:dyDescent="0.35">
      <c r="A431" s="140"/>
      <c r="B431" s="141"/>
      <c r="C431" s="142"/>
      <c r="D431" s="142"/>
      <c r="E431" s="13"/>
      <c r="F431" s="17"/>
      <c r="G431" s="13"/>
      <c r="H431" s="17"/>
      <c r="I431" s="17"/>
      <c r="J431" s="55"/>
      <c r="K431" s="55"/>
      <c r="L431" s="55"/>
      <c r="M431" s="143"/>
      <c r="N431" s="143"/>
      <c r="O431" s="19"/>
      <c r="P431" s="19"/>
      <c r="Q431" s="19"/>
      <c r="R431" s="19"/>
      <c r="S431" s="19"/>
      <c r="T431" s="19"/>
      <c r="U431" s="196"/>
    </row>
    <row r="432" spans="1:21" x14ac:dyDescent="0.35">
      <c r="A432" s="140"/>
      <c r="B432" s="141"/>
      <c r="C432" s="142"/>
      <c r="D432" s="142"/>
      <c r="E432" s="13"/>
      <c r="F432" s="17"/>
      <c r="G432" s="13"/>
      <c r="H432" s="17"/>
      <c r="I432" s="17"/>
      <c r="J432" s="55"/>
      <c r="K432" s="55"/>
      <c r="L432" s="55"/>
      <c r="M432" s="143"/>
      <c r="N432" s="143"/>
      <c r="O432" s="19"/>
      <c r="P432" s="19"/>
      <c r="Q432" s="19"/>
      <c r="R432" s="19"/>
      <c r="S432" s="19"/>
      <c r="T432" s="19"/>
      <c r="U432" s="196"/>
    </row>
    <row r="433" spans="1:21" x14ac:dyDescent="0.35">
      <c r="A433" s="140"/>
      <c r="B433" s="141"/>
      <c r="C433" s="142"/>
      <c r="D433" s="142"/>
      <c r="E433" s="13"/>
      <c r="F433" s="17"/>
      <c r="G433" s="13"/>
      <c r="H433" s="17"/>
      <c r="I433" s="17"/>
      <c r="J433" s="55"/>
      <c r="K433" s="55"/>
      <c r="L433" s="55"/>
      <c r="M433" s="143"/>
      <c r="N433" s="143"/>
      <c r="O433" s="19"/>
      <c r="P433" s="19"/>
      <c r="Q433" s="19"/>
      <c r="R433" s="19"/>
      <c r="S433" s="19"/>
      <c r="T433" s="19"/>
      <c r="U433" s="196"/>
    </row>
    <row r="434" spans="1:21" x14ac:dyDescent="0.35">
      <c r="A434" s="140"/>
      <c r="B434" s="141"/>
      <c r="C434" s="142"/>
      <c r="D434" s="142"/>
      <c r="E434" s="13"/>
      <c r="F434" s="17"/>
      <c r="G434" s="13"/>
      <c r="H434" s="17"/>
      <c r="I434" s="17"/>
      <c r="J434" s="55"/>
      <c r="K434" s="55"/>
      <c r="L434" s="55"/>
      <c r="M434" s="143"/>
      <c r="N434" s="143"/>
      <c r="O434" s="19"/>
      <c r="P434" s="19"/>
      <c r="Q434" s="19"/>
      <c r="R434" s="19"/>
      <c r="S434" s="19"/>
      <c r="T434" s="19"/>
      <c r="U434" s="196"/>
    </row>
    <row r="435" spans="1:21" x14ac:dyDescent="0.35">
      <c r="A435" s="140"/>
      <c r="B435" s="141"/>
      <c r="C435" s="142"/>
      <c r="D435" s="142"/>
      <c r="E435" s="13"/>
      <c r="F435" s="17"/>
      <c r="G435" s="13"/>
      <c r="H435" s="17"/>
      <c r="I435" s="17"/>
      <c r="J435" s="55"/>
      <c r="K435" s="55"/>
      <c r="L435" s="55"/>
      <c r="M435" s="143"/>
      <c r="N435" s="143"/>
      <c r="O435" s="19"/>
      <c r="P435" s="19"/>
      <c r="Q435" s="19"/>
      <c r="R435" s="19"/>
      <c r="S435" s="19"/>
      <c r="T435" s="19"/>
      <c r="U435" s="196"/>
    </row>
    <row r="436" spans="1:21" x14ac:dyDescent="0.35">
      <c r="A436" s="140"/>
      <c r="B436" s="141"/>
      <c r="C436" s="142"/>
      <c r="D436" s="142"/>
      <c r="E436" s="13"/>
      <c r="F436" s="17"/>
      <c r="G436" s="13"/>
      <c r="H436" s="17"/>
      <c r="I436" s="17"/>
      <c r="J436" s="55"/>
      <c r="K436" s="55"/>
      <c r="L436" s="55"/>
      <c r="M436" s="143"/>
      <c r="N436" s="143"/>
      <c r="O436" s="19"/>
      <c r="P436" s="19"/>
      <c r="Q436" s="19"/>
      <c r="R436" s="19"/>
      <c r="S436" s="19"/>
      <c r="T436" s="19"/>
      <c r="U436" s="196"/>
    </row>
    <row r="437" spans="1:21" x14ac:dyDescent="0.35">
      <c r="A437" s="140"/>
      <c r="B437" s="141"/>
      <c r="C437" s="142"/>
      <c r="D437" s="142"/>
      <c r="E437" s="13"/>
      <c r="F437" s="17"/>
      <c r="G437" s="13"/>
      <c r="H437" s="17"/>
      <c r="I437" s="17"/>
      <c r="J437" s="55"/>
      <c r="K437" s="55"/>
      <c r="L437" s="55"/>
      <c r="M437" s="143"/>
      <c r="N437" s="143"/>
      <c r="O437" s="19"/>
      <c r="P437" s="19"/>
      <c r="Q437" s="19"/>
      <c r="R437" s="19"/>
      <c r="S437" s="19"/>
      <c r="T437" s="19"/>
      <c r="U437" s="196"/>
    </row>
    <row r="438" spans="1:21" x14ac:dyDescent="0.35">
      <c r="A438" s="140"/>
      <c r="B438" s="141"/>
      <c r="C438" s="142"/>
      <c r="D438" s="142"/>
      <c r="E438" s="13"/>
      <c r="F438" s="17"/>
      <c r="G438" s="13"/>
      <c r="H438" s="17"/>
      <c r="I438" s="17"/>
      <c r="J438" s="55"/>
      <c r="K438" s="55"/>
      <c r="L438" s="55"/>
      <c r="M438" s="143"/>
      <c r="N438" s="143"/>
      <c r="O438" s="19"/>
      <c r="P438" s="19"/>
      <c r="Q438" s="19"/>
      <c r="R438" s="19"/>
      <c r="S438" s="19"/>
      <c r="T438" s="19"/>
      <c r="U438" s="196"/>
    </row>
    <row r="439" spans="1:21" x14ac:dyDescent="0.35">
      <c r="A439" s="140"/>
      <c r="B439" s="141"/>
      <c r="C439" s="142"/>
      <c r="D439" s="142"/>
      <c r="E439" s="13"/>
      <c r="F439" s="17"/>
      <c r="G439" s="13"/>
      <c r="H439" s="17"/>
      <c r="I439" s="17"/>
      <c r="J439" s="55"/>
      <c r="K439" s="55"/>
      <c r="L439" s="55"/>
      <c r="M439" s="143"/>
      <c r="N439" s="143"/>
      <c r="O439" s="19"/>
      <c r="P439" s="19"/>
      <c r="Q439" s="19"/>
      <c r="R439" s="19"/>
      <c r="S439" s="19"/>
      <c r="T439" s="19"/>
      <c r="U439" s="196"/>
    </row>
    <row r="440" spans="1:21" x14ac:dyDescent="0.35">
      <c r="A440" s="140"/>
      <c r="B440" s="141"/>
      <c r="C440" s="142"/>
      <c r="D440" s="142"/>
      <c r="E440" s="13"/>
      <c r="F440" s="17"/>
      <c r="G440" s="13"/>
      <c r="H440" s="17"/>
      <c r="I440" s="17"/>
      <c r="J440" s="55"/>
      <c r="K440" s="55"/>
      <c r="L440" s="55"/>
      <c r="M440" s="143"/>
      <c r="N440" s="143"/>
      <c r="O440" s="19"/>
      <c r="P440" s="19"/>
      <c r="Q440" s="19"/>
      <c r="R440" s="19"/>
      <c r="S440" s="19"/>
      <c r="T440" s="19"/>
      <c r="U440" s="196"/>
    </row>
    <row r="441" spans="1:21" x14ac:dyDescent="0.35">
      <c r="A441" s="140"/>
      <c r="B441" s="141"/>
      <c r="C441" s="142"/>
      <c r="D441" s="142"/>
      <c r="E441" s="13"/>
      <c r="F441" s="17"/>
      <c r="G441" s="13"/>
      <c r="H441" s="17"/>
      <c r="I441" s="17"/>
      <c r="J441" s="55"/>
      <c r="K441" s="55"/>
      <c r="L441" s="55"/>
      <c r="M441" s="143"/>
      <c r="N441" s="143"/>
      <c r="O441" s="19"/>
      <c r="P441" s="19"/>
      <c r="Q441" s="19"/>
      <c r="R441" s="19"/>
      <c r="S441" s="19"/>
      <c r="T441" s="19"/>
      <c r="U441" s="196"/>
    </row>
    <row r="442" spans="1:21" x14ac:dyDescent="0.35">
      <c r="A442" s="140"/>
      <c r="B442" s="141"/>
      <c r="C442" s="142"/>
      <c r="D442" s="142"/>
      <c r="E442" s="13"/>
      <c r="F442" s="17"/>
      <c r="G442" s="13"/>
      <c r="H442" s="17"/>
      <c r="I442" s="17"/>
      <c r="J442" s="55"/>
      <c r="K442" s="55"/>
      <c r="L442" s="55"/>
      <c r="M442" s="143"/>
      <c r="N442" s="143"/>
      <c r="O442" s="19"/>
      <c r="P442" s="19"/>
      <c r="Q442" s="19"/>
      <c r="R442" s="19"/>
      <c r="S442" s="19"/>
      <c r="T442" s="19"/>
      <c r="U442" s="196"/>
    </row>
    <row r="443" spans="1:21" x14ac:dyDescent="0.35">
      <c r="A443" s="140"/>
      <c r="B443" s="141"/>
      <c r="C443" s="142"/>
      <c r="D443" s="142"/>
      <c r="E443" s="13"/>
      <c r="F443" s="17"/>
      <c r="G443" s="13"/>
      <c r="H443" s="17"/>
      <c r="I443" s="17"/>
      <c r="J443" s="55"/>
      <c r="K443" s="55"/>
      <c r="L443" s="55"/>
      <c r="M443" s="143"/>
      <c r="N443" s="143"/>
      <c r="O443" s="19"/>
      <c r="P443" s="19"/>
      <c r="Q443" s="19"/>
      <c r="R443" s="19"/>
      <c r="S443" s="19"/>
      <c r="T443" s="19"/>
      <c r="U443" s="196"/>
    </row>
    <row r="444" spans="1:21" x14ac:dyDescent="0.35">
      <c r="A444" s="140"/>
      <c r="B444" s="141"/>
      <c r="C444" s="142"/>
      <c r="D444" s="142"/>
      <c r="E444" s="13"/>
      <c r="F444" s="17"/>
      <c r="G444" s="13"/>
      <c r="H444" s="17"/>
      <c r="I444" s="17"/>
      <c r="J444" s="55"/>
      <c r="K444" s="55"/>
      <c r="L444" s="55"/>
      <c r="M444" s="143"/>
      <c r="N444" s="143"/>
      <c r="O444" s="19"/>
      <c r="P444" s="19"/>
      <c r="Q444" s="19"/>
      <c r="R444" s="19"/>
      <c r="S444" s="19"/>
      <c r="T444" s="19"/>
      <c r="U444" s="196"/>
    </row>
    <row r="445" spans="1:21" x14ac:dyDescent="0.35">
      <c r="A445" s="140"/>
      <c r="B445" s="141"/>
      <c r="C445" s="142"/>
      <c r="D445" s="142"/>
      <c r="E445" s="13"/>
      <c r="F445" s="17"/>
      <c r="G445" s="13"/>
      <c r="H445" s="17"/>
      <c r="I445" s="17"/>
      <c r="J445" s="55"/>
      <c r="K445" s="55"/>
      <c r="L445" s="55"/>
      <c r="M445" s="143"/>
      <c r="N445" s="143"/>
      <c r="O445" s="19"/>
      <c r="P445" s="19"/>
      <c r="Q445" s="19"/>
      <c r="R445" s="19"/>
      <c r="S445" s="19"/>
      <c r="T445" s="19"/>
      <c r="U445" s="196"/>
    </row>
    <row r="446" spans="1:21" x14ac:dyDescent="0.35">
      <c r="A446" s="140"/>
      <c r="B446" s="141"/>
      <c r="C446" s="142"/>
      <c r="D446" s="142"/>
      <c r="E446" s="13"/>
      <c r="F446" s="17"/>
      <c r="G446" s="13"/>
      <c r="H446" s="17"/>
      <c r="I446" s="17"/>
      <c r="J446" s="55"/>
      <c r="K446" s="55"/>
      <c r="L446" s="55"/>
      <c r="M446" s="143"/>
      <c r="N446" s="143"/>
      <c r="O446" s="19"/>
      <c r="P446" s="19"/>
      <c r="Q446" s="19"/>
      <c r="R446" s="19"/>
      <c r="S446" s="19"/>
      <c r="T446" s="19"/>
      <c r="U446" s="196"/>
    </row>
    <row r="447" spans="1:21" x14ac:dyDescent="0.35">
      <c r="A447" s="140"/>
      <c r="B447" s="141"/>
      <c r="C447" s="142"/>
      <c r="D447" s="142"/>
      <c r="E447" s="13"/>
      <c r="F447" s="17"/>
      <c r="G447" s="13"/>
      <c r="H447" s="17"/>
      <c r="I447" s="17"/>
      <c r="J447" s="55"/>
      <c r="K447" s="55"/>
      <c r="L447" s="55"/>
      <c r="M447" s="143"/>
      <c r="N447" s="143"/>
      <c r="O447" s="19"/>
      <c r="P447" s="19"/>
      <c r="Q447" s="19"/>
      <c r="R447" s="19"/>
      <c r="S447" s="19"/>
      <c r="T447" s="19"/>
      <c r="U447" s="196"/>
    </row>
    <row r="448" spans="1:21" x14ac:dyDescent="0.35">
      <c r="A448" s="140"/>
      <c r="B448" s="141"/>
      <c r="C448" s="142"/>
      <c r="D448" s="142"/>
      <c r="E448" s="13"/>
      <c r="F448" s="17"/>
      <c r="G448" s="13"/>
      <c r="H448" s="17"/>
      <c r="I448" s="17"/>
      <c r="J448" s="55"/>
      <c r="K448" s="55"/>
      <c r="L448" s="55"/>
      <c r="M448" s="143"/>
      <c r="N448" s="143"/>
      <c r="O448" s="19"/>
      <c r="P448" s="19"/>
      <c r="Q448" s="19"/>
      <c r="R448" s="19"/>
      <c r="S448" s="19"/>
      <c r="T448" s="19"/>
      <c r="U448" s="196"/>
    </row>
    <row r="449" spans="1:21" x14ac:dyDescent="0.35">
      <c r="A449" s="140"/>
      <c r="B449" s="141"/>
      <c r="C449" s="142"/>
      <c r="D449" s="142"/>
      <c r="E449" s="13"/>
      <c r="F449" s="17"/>
      <c r="G449" s="13"/>
      <c r="H449" s="17"/>
      <c r="I449" s="17"/>
      <c r="J449" s="55"/>
      <c r="K449" s="55"/>
      <c r="L449" s="55"/>
      <c r="M449" s="143"/>
      <c r="N449" s="143"/>
      <c r="O449" s="19"/>
      <c r="P449" s="19"/>
      <c r="Q449" s="19"/>
      <c r="R449" s="19"/>
      <c r="S449" s="19"/>
      <c r="T449" s="19"/>
      <c r="U449" s="196"/>
    </row>
    <row r="450" spans="1:21" x14ac:dyDescent="0.35">
      <c r="A450" s="140"/>
      <c r="B450" s="141"/>
      <c r="C450" s="142"/>
      <c r="D450" s="142"/>
      <c r="E450" s="13"/>
      <c r="F450" s="17"/>
      <c r="G450" s="13"/>
      <c r="H450" s="17"/>
      <c r="I450" s="17"/>
      <c r="J450" s="55"/>
      <c r="K450" s="55"/>
      <c r="L450" s="55"/>
      <c r="M450" s="143"/>
      <c r="N450" s="143"/>
      <c r="O450" s="19"/>
      <c r="P450" s="19"/>
      <c r="Q450" s="19"/>
      <c r="R450" s="19"/>
      <c r="S450" s="19"/>
      <c r="T450" s="19"/>
      <c r="U450" s="196"/>
    </row>
    <row r="451" spans="1:21" x14ac:dyDescent="0.35">
      <c r="A451" s="140"/>
      <c r="B451" s="141"/>
      <c r="C451" s="142"/>
      <c r="D451" s="142"/>
      <c r="E451" s="13"/>
      <c r="F451" s="17"/>
      <c r="G451" s="13"/>
      <c r="H451" s="17"/>
      <c r="I451" s="17"/>
      <c r="J451" s="55"/>
      <c r="K451" s="55"/>
      <c r="L451" s="55"/>
      <c r="M451" s="143"/>
      <c r="N451" s="143"/>
      <c r="O451" s="19"/>
      <c r="P451" s="19"/>
      <c r="Q451" s="19"/>
      <c r="R451" s="19"/>
      <c r="S451" s="19"/>
      <c r="T451" s="19"/>
      <c r="U451" s="196"/>
    </row>
    <row r="452" spans="1:21" x14ac:dyDescent="0.35">
      <c r="A452" s="140"/>
      <c r="B452" s="141"/>
      <c r="C452" s="142"/>
      <c r="D452" s="142"/>
      <c r="E452" s="13"/>
      <c r="F452" s="17"/>
      <c r="G452" s="13"/>
      <c r="H452" s="17"/>
      <c r="I452" s="17"/>
      <c r="J452" s="55"/>
      <c r="K452" s="55"/>
      <c r="L452" s="55"/>
      <c r="M452" s="143"/>
      <c r="N452" s="143"/>
      <c r="O452" s="19"/>
      <c r="P452" s="19"/>
      <c r="Q452" s="19"/>
      <c r="R452" s="19"/>
      <c r="S452" s="19"/>
      <c r="T452" s="19"/>
      <c r="U452" s="196"/>
    </row>
    <row r="453" spans="1:21" x14ac:dyDescent="0.35">
      <c r="A453" s="140"/>
      <c r="B453" s="141"/>
      <c r="C453" s="142"/>
      <c r="D453" s="142"/>
      <c r="E453" s="13"/>
      <c r="F453" s="17"/>
      <c r="G453" s="13"/>
      <c r="H453" s="17"/>
      <c r="I453" s="17"/>
      <c r="J453" s="55"/>
      <c r="K453" s="55"/>
      <c r="L453" s="55"/>
      <c r="M453" s="143"/>
      <c r="N453" s="143"/>
      <c r="O453" s="19"/>
      <c r="P453" s="19"/>
      <c r="Q453" s="19"/>
      <c r="R453" s="19"/>
      <c r="S453" s="19"/>
      <c r="T453" s="19"/>
      <c r="U453" s="196"/>
    </row>
    <row r="454" spans="1:21" x14ac:dyDescent="0.35">
      <c r="A454" s="140"/>
      <c r="B454" s="141"/>
      <c r="C454" s="142"/>
      <c r="D454" s="142"/>
      <c r="E454" s="13"/>
      <c r="F454" s="17"/>
      <c r="G454" s="13"/>
      <c r="H454" s="17"/>
      <c r="I454" s="17"/>
      <c r="J454" s="55"/>
      <c r="K454" s="55"/>
      <c r="L454" s="55"/>
      <c r="M454" s="143"/>
      <c r="N454" s="143"/>
      <c r="O454" s="19"/>
      <c r="P454" s="19"/>
      <c r="Q454" s="19"/>
      <c r="R454" s="19"/>
      <c r="S454" s="19"/>
      <c r="T454" s="19"/>
      <c r="U454" s="196"/>
    </row>
    <row r="455" spans="1:21" x14ac:dyDescent="0.35">
      <c r="A455" s="140"/>
      <c r="B455" s="141"/>
      <c r="C455" s="142"/>
      <c r="D455" s="142"/>
      <c r="E455" s="13"/>
      <c r="F455" s="17"/>
      <c r="G455" s="13"/>
      <c r="H455" s="17"/>
      <c r="I455" s="17"/>
      <c r="J455" s="55"/>
      <c r="K455" s="55"/>
      <c r="L455" s="55"/>
      <c r="M455" s="143"/>
      <c r="N455" s="143"/>
      <c r="O455" s="19"/>
      <c r="P455" s="19"/>
      <c r="Q455" s="19"/>
      <c r="R455" s="19"/>
      <c r="S455" s="19"/>
      <c r="T455" s="19"/>
      <c r="U455" s="196"/>
    </row>
    <row r="456" spans="1:21" x14ac:dyDescent="0.35">
      <c r="A456" s="140"/>
      <c r="B456" s="141"/>
      <c r="C456" s="142"/>
      <c r="D456" s="142"/>
      <c r="E456" s="13"/>
      <c r="F456" s="17"/>
      <c r="G456" s="13"/>
      <c r="H456" s="17"/>
      <c r="I456" s="17"/>
      <c r="J456" s="55"/>
      <c r="K456" s="55"/>
      <c r="L456" s="55"/>
      <c r="M456" s="143"/>
      <c r="N456" s="143"/>
      <c r="O456" s="19"/>
      <c r="P456" s="19"/>
      <c r="Q456" s="19"/>
      <c r="R456" s="19"/>
      <c r="S456" s="19"/>
      <c r="T456" s="19"/>
      <c r="U456" s="196"/>
    </row>
    <row r="457" spans="1:21" x14ac:dyDescent="0.35">
      <c r="A457" s="140"/>
      <c r="B457" s="141"/>
      <c r="C457" s="142"/>
      <c r="D457" s="142"/>
      <c r="E457" s="13"/>
      <c r="F457" s="17"/>
      <c r="G457" s="13"/>
      <c r="H457" s="17"/>
      <c r="I457" s="17"/>
      <c r="J457" s="55"/>
      <c r="K457" s="55"/>
      <c r="L457" s="55"/>
      <c r="M457" s="143"/>
      <c r="N457" s="143"/>
      <c r="O457" s="19"/>
      <c r="P457" s="19"/>
      <c r="Q457" s="19"/>
      <c r="R457" s="19"/>
      <c r="S457" s="19"/>
      <c r="T457" s="19"/>
      <c r="U457" s="196"/>
    </row>
    <row r="458" spans="1:21" x14ac:dyDescent="0.35">
      <c r="A458" s="140"/>
      <c r="B458" s="141"/>
      <c r="C458" s="142"/>
      <c r="D458" s="142"/>
      <c r="E458" s="13"/>
      <c r="F458" s="17"/>
      <c r="G458" s="13"/>
      <c r="H458" s="17"/>
      <c r="I458" s="17"/>
      <c r="J458" s="55"/>
      <c r="K458" s="55"/>
      <c r="L458" s="55"/>
      <c r="M458" s="143"/>
      <c r="N458" s="143"/>
      <c r="O458" s="19"/>
      <c r="P458" s="19"/>
      <c r="Q458" s="19"/>
      <c r="R458" s="19"/>
      <c r="S458" s="19"/>
      <c r="T458" s="19"/>
      <c r="U458" s="196"/>
    </row>
    <row r="459" spans="1:21" x14ac:dyDescent="0.35">
      <c r="A459" s="140"/>
      <c r="B459" s="141"/>
      <c r="C459" s="142"/>
      <c r="D459" s="142"/>
      <c r="E459" s="13"/>
      <c r="F459" s="17"/>
      <c r="G459" s="13"/>
      <c r="H459" s="17"/>
      <c r="I459" s="17"/>
      <c r="J459" s="55"/>
      <c r="K459" s="55"/>
      <c r="L459" s="55"/>
      <c r="M459" s="143"/>
      <c r="N459" s="143"/>
      <c r="O459" s="19"/>
      <c r="P459" s="19"/>
      <c r="Q459" s="19"/>
      <c r="R459" s="19"/>
      <c r="S459" s="19"/>
      <c r="T459" s="19"/>
      <c r="U459" s="196"/>
    </row>
    <row r="460" spans="1:21" x14ac:dyDescent="0.35">
      <c r="A460" s="140"/>
      <c r="B460" s="141"/>
      <c r="C460" s="142"/>
      <c r="D460" s="142"/>
      <c r="E460" s="13"/>
      <c r="F460" s="17"/>
      <c r="G460" s="13"/>
      <c r="H460" s="17"/>
      <c r="I460" s="17"/>
      <c r="J460" s="55"/>
      <c r="K460" s="55"/>
      <c r="L460" s="55"/>
      <c r="M460" s="143"/>
      <c r="N460" s="143"/>
      <c r="O460" s="19"/>
      <c r="P460" s="19"/>
      <c r="Q460" s="19"/>
      <c r="R460" s="19"/>
      <c r="S460" s="19"/>
      <c r="T460" s="19"/>
      <c r="U460" s="196"/>
    </row>
    <row r="461" spans="1:21" x14ac:dyDescent="0.35">
      <c r="A461" s="140"/>
      <c r="B461" s="141"/>
      <c r="C461" s="142"/>
      <c r="D461" s="142"/>
      <c r="E461" s="13"/>
      <c r="F461" s="17"/>
      <c r="G461" s="13"/>
      <c r="H461" s="17"/>
      <c r="I461" s="17"/>
      <c r="J461" s="55"/>
      <c r="K461" s="55"/>
      <c r="L461" s="55"/>
      <c r="M461" s="143"/>
      <c r="N461" s="143"/>
      <c r="O461" s="19"/>
      <c r="P461" s="19"/>
      <c r="Q461" s="19"/>
      <c r="R461" s="19"/>
      <c r="S461" s="19"/>
      <c r="T461" s="19"/>
      <c r="U461" s="196"/>
    </row>
    <row r="462" spans="1:21" x14ac:dyDescent="0.35">
      <c r="A462" s="140"/>
      <c r="B462" s="141"/>
      <c r="C462" s="142"/>
      <c r="D462" s="142"/>
      <c r="E462" s="13"/>
      <c r="F462" s="17"/>
      <c r="G462" s="13"/>
      <c r="H462" s="17"/>
      <c r="I462" s="17"/>
      <c r="J462" s="55"/>
      <c r="K462" s="55"/>
      <c r="L462" s="55"/>
      <c r="M462" s="143"/>
      <c r="N462" s="143"/>
      <c r="O462" s="19"/>
      <c r="P462" s="19"/>
      <c r="Q462" s="19"/>
      <c r="R462" s="19"/>
      <c r="S462" s="19"/>
      <c r="T462" s="19"/>
      <c r="U462" s="196"/>
    </row>
    <row r="463" spans="1:21" x14ac:dyDescent="0.35">
      <c r="A463" s="140"/>
      <c r="B463" s="141"/>
      <c r="C463" s="142"/>
      <c r="D463" s="142"/>
      <c r="E463" s="13"/>
      <c r="F463" s="17"/>
      <c r="G463" s="13"/>
      <c r="H463" s="17"/>
      <c r="I463" s="17"/>
      <c r="J463" s="55"/>
      <c r="K463" s="55"/>
      <c r="L463" s="55"/>
      <c r="M463" s="143"/>
      <c r="N463" s="143"/>
      <c r="O463" s="19"/>
      <c r="P463" s="19"/>
      <c r="Q463" s="19"/>
      <c r="R463" s="19"/>
      <c r="S463" s="19"/>
      <c r="T463" s="19"/>
      <c r="U463" s="196"/>
    </row>
    <row r="464" spans="1:21" x14ac:dyDescent="0.35">
      <c r="A464" s="140"/>
      <c r="B464" s="141"/>
      <c r="C464" s="142"/>
      <c r="D464" s="142"/>
      <c r="E464" s="13"/>
      <c r="F464" s="17"/>
      <c r="G464" s="13"/>
      <c r="H464" s="17"/>
      <c r="I464" s="17"/>
      <c r="J464" s="55"/>
      <c r="K464" s="55"/>
      <c r="L464" s="55"/>
      <c r="M464" s="143"/>
      <c r="N464" s="143"/>
      <c r="O464" s="19"/>
      <c r="P464" s="19"/>
      <c r="Q464" s="19"/>
      <c r="R464" s="19"/>
      <c r="S464" s="19"/>
      <c r="T464" s="19"/>
      <c r="U464" s="196"/>
    </row>
    <row r="465" spans="1:21" x14ac:dyDescent="0.35">
      <c r="A465" s="140"/>
      <c r="B465" s="141"/>
      <c r="C465" s="142"/>
      <c r="D465" s="142"/>
      <c r="E465" s="13"/>
      <c r="F465" s="17"/>
      <c r="G465" s="13"/>
      <c r="H465" s="17"/>
      <c r="I465" s="17"/>
      <c r="J465" s="55"/>
      <c r="K465" s="55"/>
      <c r="L465" s="55"/>
      <c r="M465" s="143"/>
      <c r="N465" s="143"/>
      <c r="O465" s="19"/>
      <c r="P465" s="19"/>
      <c r="Q465" s="19"/>
      <c r="R465" s="19"/>
      <c r="S465" s="19"/>
      <c r="T465" s="19"/>
      <c r="U465" s="196"/>
    </row>
    <row r="466" spans="1:21" x14ac:dyDescent="0.35">
      <c r="A466" s="140"/>
      <c r="B466" s="141"/>
      <c r="C466" s="142"/>
      <c r="D466" s="142"/>
      <c r="E466" s="13"/>
      <c r="F466" s="17"/>
      <c r="G466" s="13"/>
      <c r="H466" s="17"/>
      <c r="I466" s="17"/>
      <c r="J466" s="55"/>
      <c r="K466" s="55"/>
      <c r="L466" s="55"/>
      <c r="M466" s="143"/>
      <c r="N466" s="143"/>
      <c r="O466" s="19"/>
      <c r="P466" s="19"/>
      <c r="Q466" s="19"/>
      <c r="R466" s="19"/>
      <c r="S466" s="19"/>
      <c r="T466" s="19"/>
      <c r="U466" s="196"/>
    </row>
    <row r="467" spans="1:21" x14ac:dyDescent="0.35">
      <c r="A467" s="140"/>
      <c r="B467" s="141"/>
      <c r="C467" s="142"/>
      <c r="D467" s="142"/>
      <c r="E467" s="13"/>
      <c r="F467" s="17"/>
      <c r="G467" s="13"/>
      <c r="H467" s="17"/>
      <c r="I467" s="17"/>
      <c r="J467" s="55"/>
      <c r="K467" s="55"/>
      <c r="L467" s="55"/>
      <c r="M467" s="143"/>
      <c r="N467" s="143"/>
      <c r="O467" s="19"/>
      <c r="P467" s="19"/>
      <c r="Q467" s="19"/>
      <c r="R467" s="19"/>
      <c r="S467" s="19"/>
      <c r="T467" s="19"/>
      <c r="U467" s="196"/>
    </row>
    <row r="468" spans="1:21" x14ac:dyDescent="0.35">
      <c r="A468" s="140"/>
      <c r="B468" s="141"/>
      <c r="C468" s="142"/>
      <c r="D468" s="142"/>
      <c r="E468" s="13"/>
      <c r="F468" s="17"/>
      <c r="G468" s="13"/>
      <c r="H468" s="17"/>
      <c r="I468" s="17"/>
      <c r="J468" s="55"/>
      <c r="K468" s="55"/>
      <c r="L468" s="55"/>
      <c r="M468" s="143"/>
      <c r="N468" s="143"/>
      <c r="O468" s="19"/>
      <c r="P468" s="19"/>
      <c r="Q468" s="19"/>
      <c r="R468" s="19"/>
      <c r="S468" s="19"/>
      <c r="T468" s="19"/>
      <c r="U468" s="196"/>
    </row>
    <row r="469" spans="1:21" x14ac:dyDescent="0.35">
      <c r="A469" s="140"/>
      <c r="B469" s="141"/>
      <c r="C469" s="142"/>
      <c r="D469" s="142"/>
      <c r="E469" s="13"/>
      <c r="F469" s="17"/>
      <c r="G469" s="13"/>
      <c r="H469" s="17"/>
      <c r="I469" s="17"/>
      <c r="J469" s="55"/>
      <c r="K469" s="55"/>
      <c r="L469" s="55"/>
      <c r="M469" s="143"/>
      <c r="N469" s="143"/>
      <c r="O469" s="19"/>
      <c r="P469" s="19"/>
      <c r="Q469" s="19"/>
      <c r="R469" s="19"/>
      <c r="S469" s="19"/>
      <c r="T469" s="19"/>
      <c r="U469" s="196"/>
    </row>
    <row r="470" spans="1:21" x14ac:dyDescent="0.35">
      <c r="A470" s="140"/>
      <c r="B470" s="141"/>
      <c r="C470" s="142"/>
      <c r="D470" s="142"/>
      <c r="E470" s="13"/>
      <c r="F470" s="17"/>
      <c r="G470" s="13"/>
      <c r="H470" s="17"/>
      <c r="I470" s="17"/>
      <c r="J470" s="55"/>
      <c r="K470" s="55"/>
      <c r="L470" s="55"/>
      <c r="M470" s="143"/>
      <c r="N470" s="143"/>
      <c r="O470" s="19"/>
      <c r="P470" s="19"/>
      <c r="Q470" s="19"/>
      <c r="R470" s="19"/>
      <c r="S470" s="19"/>
      <c r="T470" s="19"/>
      <c r="U470" s="196"/>
    </row>
    <row r="471" spans="1:21" x14ac:dyDescent="0.35">
      <c r="A471" s="140"/>
      <c r="B471" s="141"/>
      <c r="C471" s="142"/>
      <c r="D471" s="142"/>
      <c r="E471" s="13"/>
      <c r="F471" s="17"/>
      <c r="G471" s="13"/>
      <c r="H471" s="17"/>
      <c r="I471" s="17"/>
      <c r="J471" s="55"/>
      <c r="K471" s="55"/>
      <c r="L471" s="55"/>
      <c r="M471" s="143"/>
      <c r="N471" s="143"/>
      <c r="O471" s="19"/>
      <c r="P471" s="19"/>
      <c r="Q471" s="19"/>
      <c r="R471" s="19"/>
      <c r="S471" s="19"/>
      <c r="T471" s="19"/>
      <c r="U471" s="196"/>
    </row>
    <row r="472" spans="1:21" x14ac:dyDescent="0.35">
      <c r="A472" s="140"/>
      <c r="B472" s="141"/>
      <c r="C472" s="142"/>
      <c r="D472" s="142"/>
      <c r="E472" s="13"/>
      <c r="F472" s="17"/>
      <c r="G472" s="13"/>
      <c r="H472" s="17"/>
      <c r="I472" s="17"/>
      <c r="J472" s="55"/>
      <c r="K472" s="55"/>
      <c r="L472" s="55"/>
      <c r="M472" s="143"/>
      <c r="N472" s="143"/>
      <c r="O472" s="19"/>
      <c r="P472" s="19"/>
      <c r="Q472" s="19"/>
      <c r="R472" s="19"/>
      <c r="S472" s="19"/>
      <c r="T472" s="19"/>
      <c r="U472" s="196"/>
    </row>
    <row r="473" spans="1:21" x14ac:dyDescent="0.35">
      <c r="A473" s="140"/>
      <c r="B473" s="141"/>
      <c r="C473" s="142"/>
      <c r="D473" s="142"/>
      <c r="E473" s="13"/>
      <c r="F473" s="17"/>
      <c r="G473" s="13"/>
      <c r="H473" s="17"/>
      <c r="I473" s="17"/>
      <c r="J473" s="55"/>
      <c r="K473" s="55"/>
      <c r="L473" s="55"/>
      <c r="M473" s="143"/>
      <c r="N473" s="143"/>
      <c r="O473" s="19"/>
      <c r="P473" s="19"/>
      <c r="Q473" s="19"/>
      <c r="R473" s="19"/>
      <c r="S473" s="19"/>
      <c r="T473" s="19"/>
      <c r="U473" s="196"/>
    </row>
    <row r="474" spans="1:21" x14ac:dyDescent="0.35">
      <c r="A474" s="140"/>
      <c r="B474" s="141"/>
      <c r="C474" s="142"/>
      <c r="D474" s="142"/>
      <c r="E474" s="13"/>
      <c r="F474" s="17"/>
      <c r="G474" s="13"/>
      <c r="H474" s="17"/>
      <c r="I474" s="17"/>
      <c r="J474" s="55"/>
      <c r="K474" s="55"/>
      <c r="L474" s="55"/>
      <c r="M474" s="143"/>
      <c r="N474" s="143"/>
      <c r="O474" s="19"/>
      <c r="P474" s="19"/>
      <c r="Q474" s="19"/>
      <c r="R474" s="19"/>
      <c r="S474" s="19"/>
      <c r="T474" s="19"/>
      <c r="U474" s="196"/>
    </row>
    <row r="475" spans="1:21" x14ac:dyDescent="0.35">
      <c r="A475" s="140"/>
      <c r="B475" s="141"/>
      <c r="C475" s="142"/>
      <c r="D475" s="142"/>
      <c r="E475" s="13"/>
      <c r="F475" s="17"/>
      <c r="G475" s="13"/>
      <c r="H475" s="17"/>
      <c r="I475" s="17"/>
      <c r="J475" s="55"/>
      <c r="K475" s="55"/>
      <c r="L475" s="55"/>
      <c r="M475" s="143"/>
      <c r="N475" s="143"/>
      <c r="O475" s="19"/>
      <c r="P475" s="19"/>
      <c r="Q475" s="19"/>
      <c r="R475" s="19"/>
      <c r="S475" s="19"/>
      <c r="T475" s="19"/>
      <c r="U475" s="196"/>
    </row>
    <row r="476" spans="1:21" x14ac:dyDescent="0.35">
      <c r="A476" s="140"/>
      <c r="B476" s="141"/>
      <c r="C476" s="142"/>
      <c r="D476" s="142"/>
      <c r="E476" s="13"/>
      <c r="F476" s="17"/>
      <c r="G476" s="13"/>
      <c r="H476" s="17"/>
      <c r="I476" s="17"/>
      <c r="J476" s="55"/>
      <c r="K476" s="55"/>
      <c r="L476" s="55"/>
      <c r="M476" s="143"/>
      <c r="N476" s="143"/>
      <c r="O476" s="19"/>
      <c r="P476" s="19"/>
      <c r="Q476" s="19"/>
      <c r="R476" s="19"/>
      <c r="S476" s="19"/>
      <c r="T476" s="19"/>
      <c r="U476" s="196"/>
    </row>
    <row r="477" spans="1:21" x14ac:dyDescent="0.35">
      <c r="A477" s="140"/>
      <c r="B477" s="141"/>
      <c r="C477" s="142"/>
      <c r="D477" s="142"/>
      <c r="E477" s="13"/>
      <c r="F477" s="17"/>
      <c r="G477" s="13"/>
      <c r="H477" s="17"/>
      <c r="I477" s="17"/>
      <c r="J477" s="55"/>
      <c r="K477" s="55"/>
      <c r="L477" s="55"/>
      <c r="M477" s="143"/>
      <c r="N477" s="143"/>
      <c r="O477" s="19"/>
      <c r="P477" s="19"/>
      <c r="Q477" s="19"/>
      <c r="R477" s="19"/>
      <c r="S477" s="19"/>
      <c r="T477" s="19"/>
      <c r="U477" s="196"/>
    </row>
    <row r="478" spans="1:21" x14ac:dyDescent="0.35">
      <c r="A478" s="140"/>
      <c r="B478" s="141"/>
      <c r="C478" s="142"/>
      <c r="D478" s="142"/>
      <c r="E478" s="13"/>
      <c r="F478" s="17"/>
      <c r="G478" s="13"/>
      <c r="H478" s="17"/>
      <c r="I478" s="17"/>
      <c r="J478" s="55"/>
      <c r="K478" s="55"/>
      <c r="L478" s="55"/>
      <c r="M478" s="143"/>
      <c r="N478" s="143"/>
      <c r="O478" s="19"/>
      <c r="P478" s="19"/>
      <c r="Q478" s="19"/>
      <c r="R478" s="19"/>
      <c r="S478" s="19"/>
      <c r="T478" s="19"/>
      <c r="U478" s="196"/>
    </row>
    <row r="479" spans="1:21" x14ac:dyDescent="0.35">
      <c r="A479" s="140"/>
      <c r="B479" s="141"/>
      <c r="C479" s="142"/>
      <c r="D479" s="142"/>
      <c r="E479" s="13"/>
      <c r="F479" s="17"/>
      <c r="G479" s="13"/>
      <c r="H479" s="17"/>
      <c r="I479" s="17"/>
      <c r="J479" s="55"/>
      <c r="K479" s="55"/>
      <c r="L479" s="55"/>
      <c r="M479" s="143"/>
      <c r="N479" s="143"/>
      <c r="O479" s="19"/>
      <c r="P479" s="19"/>
      <c r="Q479" s="19"/>
      <c r="R479" s="19"/>
      <c r="S479" s="19"/>
      <c r="T479" s="19"/>
      <c r="U479" s="196"/>
    </row>
    <row r="480" spans="1:21" x14ac:dyDescent="0.35">
      <c r="A480" s="140"/>
      <c r="B480" s="141"/>
      <c r="C480" s="142"/>
      <c r="D480" s="142"/>
      <c r="E480" s="13"/>
      <c r="F480" s="17"/>
      <c r="G480" s="13"/>
      <c r="H480" s="17"/>
      <c r="I480" s="17"/>
      <c r="J480" s="55"/>
      <c r="K480" s="55"/>
      <c r="L480" s="55"/>
      <c r="M480" s="143"/>
      <c r="N480" s="143"/>
      <c r="O480" s="19"/>
      <c r="P480" s="19"/>
      <c r="Q480" s="19"/>
      <c r="R480" s="19"/>
      <c r="S480" s="19"/>
      <c r="T480" s="19"/>
      <c r="U480" s="196"/>
    </row>
    <row r="481" spans="1:21" x14ac:dyDescent="0.35">
      <c r="A481" s="140"/>
      <c r="B481" s="141"/>
      <c r="C481" s="142"/>
      <c r="D481" s="142"/>
      <c r="E481" s="13"/>
      <c r="F481" s="17"/>
      <c r="G481" s="13"/>
      <c r="H481" s="17"/>
      <c r="I481" s="17"/>
      <c r="J481" s="55"/>
      <c r="K481" s="55"/>
      <c r="L481" s="55"/>
      <c r="M481" s="143"/>
      <c r="N481" s="143"/>
      <c r="O481" s="19"/>
      <c r="P481" s="19"/>
      <c r="Q481" s="19"/>
      <c r="R481" s="19"/>
      <c r="S481" s="19"/>
      <c r="T481" s="19"/>
      <c r="U481" s="196"/>
    </row>
    <row r="482" spans="1:21" x14ac:dyDescent="0.35">
      <c r="A482" s="140"/>
      <c r="B482" s="141"/>
      <c r="C482" s="142"/>
      <c r="D482" s="142"/>
      <c r="E482" s="13"/>
      <c r="F482" s="17"/>
      <c r="G482" s="13"/>
      <c r="H482" s="17"/>
      <c r="I482" s="17"/>
      <c r="J482" s="55"/>
      <c r="K482" s="55"/>
      <c r="L482" s="55"/>
      <c r="M482" s="143"/>
      <c r="N482" s="143"/>
      <c r="O482" s="19"/>
      <c r="P482" s="19"/>
      <c r="Q482" s="19"/>
      <c r="R482" s="19"/>
      <c r="S482" s="19"/>
      <c r="T482" s="19"/>
      <c r="U482" s="196"/>
    </row>
    <row r="483" spans="1:21" x14ac:dyDescent="0.35">
      <c r="A483" s="140"/>
      <c r="B483" s="141"/>
      <c r="C483" s="142"/>
      <c r="D483" s="142"/>
      <c r="E483" s="13"/>
      <c r="F483" s="17"/>
      <c r="G483" s="13"/>
      <c r="H483" s="17"/>
      <c r="I483" s="17"/>
      <c r="J483" s="55"/>
      <c r="K483" s="55"/>
      <c r="L483" s="55"/>
      <c r="M483" s="143"/>
      <c r="N483" s="143"/>
      <c r="O483" s="19"/>
      <c r="P483" s="19"/>
      <c r="Q483" s="19"/>
      <c r="R483" s="19"/>
      <c r="S483" s="19"/>
      <c r="T483" s="19"/>
      <c r="U483" s="196"/>
    </row>
    <row r="484" spans="1:21" x14ac:dyDescent="0.35">
      <c r="A484" s="140"/>
      <c r="B484" s="141"/>
      <c r="C484" s="142"/>
      <c r="D484" s="142"/>
      <c r="E484" s="13"/>
      <c r="F484" s="17"/>
      <c r="G484" s="13"/>
      <c r="H484" s="17"/>
      <c r="I484" s="17"/>
      <c r="J484" s="55"/>
      <c r="K484" s="55"/>
      <c r="L484" s="55"/>
      <c r="M484" s="143"/>
      <c r="N484" s="143"/>
      <c r="O484" s="19"/>
      <c r="P484" s="19"/>
      <c r="Q484" s="19"/>
      <c r="R484" s="19"/>
      <c r="S484" s="19"/>
      <c r="T484" s="19"/>
      <c r="U484" s="196"/>
    </row>
    <row r="485" spans="1:21" x14ac:dyDescent="0.35">
      <c r="A485" s="140"/>
      <c r="B485" s="141"/>
      <c r="C485" s="142"/>
      <c r="D485" s="142"/>
      <c r="E485" s="13"/>
      <c r="F485" s="17"/>
      <c r="G485" s="13"/>
      <c r="H485" s="17"/>
      <c r="I485" s="17"/>
      <c r="J485" s="55"/>
      <c r="K485" s="55"/>
      <c r="L485" s="55"/>
      <c r="M485" s="143"/>
      <c r="N485" s="143"/>
      <c r="O485" s="19"/>
      <c r="P485" s="19"/>
      <c r="Q485" s="19"/>
      <c r="R485" s="19"/>
      <c r="S485" s="19"/>
      <c r="T485" s="19"/>
      <c r="U485" s="196"/>
    </row>
    <row r="486" spans="1:21" x14ac:dyDescent="0.35">
      <c r="A486" s="140"/>
      <c r="B486" s="141"/>
      <c r="C486" s="142"/>
      <c r="D486" s="142"/>
      <c r="E486" s="13"/>
      <c r="F486" s="17"/>
      <c r="G486" s="13"/>
      <c r="H486" s="17"/>
      <c r="I486" s="17"/>
      <c r="J486" s="55"/>
      <c r="K486" s="55"/>
      <c r="L486" s="55"/>
      <c r="M486" s="143"/>
      <c r="N486" s="143"/>
      <c r="O486" s="19"/>
      <c r="P486" s="19"/>
      <c r="Q486" s="19"/>
      <c r="R486" s="19"/>
      <c r="S486" s="19"/>
      <c r="T486" s="19"/>
      <c r="U486" s="196"/>
    </row>
    <row r="487" spans="1:21" x14ac:dyDescent="0.35">
      <c r="A487" s="140"/>
      <c r="B487" s="141"/>
      <c r="C487" s="142"/>
      <c r="D487" s="142"/>
      <c r="E487" s="13"/>
      <c r="F487" s="17"/>
      <c r="G487" s="13"/>
      <c r="H487" s="17"/>
      <c r="I487" s="17"/>
      <c r="J487" s="55"/>
      <c r="K487" s="55"/>
      <c r="L487" s="55"/>
      <c r="M487" s="143"/>
      <c r="N487" s="143"/>
      <c r="O487" s="19"/>
      <c r="P487" s="19"/>
      <c r="Q487" s="19"/>
      <c r="R487" s="19"/>
      <c r="S487" s="19"/>
      <c r="T487" s="19"/>
      <c r="U487" s="196"/>
    </row>
    <row r="488" spans="1:21" x14ac:dyDescent="0.35">
      <c r="A488" s="140"/>
      <c r="B488" s="141"/>
      <c r="C488" s="142"/>
      <c r="D488" s="142"/>
      <c r="E488" s="13"/>
      <c r="F488" s="17"/>
      <c r="G488" s="13"/>
      <c r="H488" s="17"/>
      <c r="I488" s="17"/>
      <c r="J488" s="55"/>
      <c r="K488" s="55"/>
      <c r="L488" s="55"/>
      <c r="M488" s="143"/>
      <c r="N488" s="143"/>
      <c r="O488" s="19"/>
      <c r="P488" s="19"/>
      <c r="Q488" s="19"/>
      <c r="R488" s="19"/>
      <c r="S488" s="19"/>
      <c r="T488" s="19"/>
      <c r="U488" s="196"/>
    </row>
    <row r="489" spans="1:21" x14ac:dyDescent="0.35">
      <c r="A489" s="140"/>
      <c r="B489" s="141"/>
      <c r="C489" s="142"/>
      <c r="D489" s="142"/>
      <c r="E489" s="13"/>
      <c r="F489" s="17"/>
      <c r="G489" s="13"/>
      <c r="H489" s="17"/>
      <c r="I489" s="17"/>
      <c r="J489" s="55"/>
      <c r="K489" s="55"/>
      <c r="L489" s="55"/>
      <c r="M489" s="143"/>
      <c r="N489" s="143"/>
      <c r="O489" s="19"/>
      <c r="P489" s="19"/>
      <c r="Q489" s="19"/>
      <c r="R489" s="19"/>
      <c r="S489" s="19"/>
      <c r="T489" s="19"/>
      <c r="U489" s="196"/>
    </row>
    <row r="490" spans="1:21" x14ac:dyDescent="0.35">
      <c r="A490" s="140"/>
      <c r="B490" s="141"/>
      <c r="C490" s="142"/>
      <c r="D490" s="142"/>
      <c r="E490" s="13"/>
      <c r="F490" s="17"/>
      <c r="G490" s="13"/>
      <c r="H490" s="17"/>
      <c r="I490" s="17"/>
      <c r="J490" s="55"/>
      <c r="K490" s="55"/>
      <c r="L490" s="55"/>
      <c r="M490" s="143"/>
      <c r="N490" s="143"/>
      <c r="O490" s="19"/>
      <c r="P490" s="19"/>
      <c r="Q490" s="19"/>
      <c r="R490" s="19"/>
      <c r="S490" s="19"/>
      <c r="T490" s="19"/>
      <c r="U490" s="196"/>
    </row>
    <row r="491" spans="1:21" x14ac:dyDescent="0.35">
      <c r="A491" s="140"/>
      <c r="B491" s="141"/>
      <c r="C491" s="142"/>
      <c r="D491" s="142"/>
      <c r="E491" s="13"/>
      <c r="F491" s="17"/>
      <c r="G491" s="13"/>
      <c r="H491" s="17"/>
      <c r="I491" s="17"/>
      <c r="J491" s="55"/>
      <c r="K491" s="55"/>
      <c r="L491" s="55"/>
      <c r="M491" s="143"/>
      <c r="N491" s="143"/>
      <c r="O491" s="19"/>
      <c r="P491" s="19"/>
      <c r="Q491" s="19"/>
      <c r="R491" s="19"/>
      <c r="S491" s="19"/>
      <c r="T491" s="19"/>
      <c r="U491" s="196"/>
    </row>
    <row r="492" spans="1:21" x14ac:dyDescent="0.35">
      <c r="A492" s="140"/>
      <c r="B492" s="141"/>
      <c r="C492" s="142"/>
      <c r="D492" s="142"/>
      <c r="E492" s="13"/>
      <c r="F492" s="17"/>
      <c r="G492" s="13"/>
      <c r="H492" s="17"/>
      <c r="I492" s="17"/>
      <c r="J492" s="55"/>
      <c r="K492" s="55"/>
      <c r="L492" s="55"/>
      <c r="M492" s="143"/>
      <c r="N492" s="143"/>
      <c r="O492" s="19"/>
      <c r="P492" s="19"/>
      <c r="Q492" s="19"/>
      <c r="R492" s="19"/>
      <c r="S492" s="19"/>
      <c r="T492" s="19"/>
      <c r="U492" s="196"/>
    </row>
    <row r="493" spans="1:21" x14ac:dyDescent="0.35">
      <c r="A493" s="140"/>
      <c r="B493" s="141"/>
      <c r="C493" s="142"/>
      <c r="D493" s="142"/>
      <c r="E493" s="13"/>
      <c r="F493" s="17"/>
      <c r="G493" s="13"/>
      <c r="H493" s="17"/>
      <c r="I493" s="17"/>
      <c r="J493" s="55"/>
      <c r="K493" s="55"/>
      <c r="L493" s="55"/>
      <c r="M493" s="143"/>
      <c r="N493" s="143"/>
      <c r="O493" s="19"/>
      <c r="P493" s="19"/>
      <c r="Q493" s="19"/>
      <c r="R493" s="19"/>
      <c r="S493" s="19"/>
      <c r="T493" s="19"/>
      <c r="U493" s="196"/>
    </row>
    <row r="494" spans="1:21" x14ac:dyDescent="0.35">
      <c r="A494" s="140"/>
      <c r="B494" s="141"/>
      <c r="C494" s="142"/>
      <c r="D494" s="142"/>
      <c r="E494" s="13"/>
      <c r="F494" s="17"/>
      <c r="G494" s="13"/>
      <c r="H494" s="17"/>
      <c r="I494" s="17"/>
      <c r="J494" s="55"/>
      <c r="K494" s="55"/>
      <c r="L494" s="55"/>
      <c r="M494" s="143"/>
      <c r="N494" s="143"/>
      <c r="O494" s="19"/>
      <c r="P494" s="19"/>
      <c r="Q494" s="19"/>
      <c r="R494" s="19"/>
      <c r="S494" s="19"/>
      <c r="T494" s="19"/>
      <c r="U494" s="196"/>
    </row>
    <row r="495" spans="1:21" x14ac:dyDescent="0.35">
      <c r="A495" s="140"/>
      <c r="B495" s="141"/>
      <c r="C495" s="142"/>
      <c r="D495" s="142"/>
      <c r="E495" s="13"/>
      <c r="F495" s="17"/>
      <c r="G495" s="13"/>
      <c r="H495" s="17"/>
      <c r="I495" s="17"/>
      <c r="J495" s="55"/>
      <c r="K495" s="55"/>
      <c r="L495" s="55"/>
      <c r="M495" s="143"/>
      <c r="N495" s="143"/>
      <c r="O495" s="19"/>
      <c r="P495" s="19"/>
      <c r="Q495" s="19"/>
      <c r="R495" s="19"/>
      <c r="S495" s="19"/>
      <c r="T495" s="19"/>
      <c r="U495" s="196"/>
    </row>
    <row r="496" spans="1:21" x14ac:dyDescent="0.35">
      <c r="A496" s="140"/>
      <c r="B496" s="141"/>
      <c r="C496" s="142"/>
      <c r="D496" s="142"/>
      <c r="E496" s="13"/>
      <c r="F496" s="17"/>
      <c r="G496" s="13"/>
      <c r="H496" s="17"/>
      <c r="I496" s="17"/>
      <c r="J496" s="55"/>
      <c r="K496" s="55"/>
      <c r="L496" s="55"/>
      <c r="M496" s="143"/>
      <c r="N496" s="143"/>
      <c r="O496" s="19"/>
      <c r="P496" s="19"/>
      <c r="Q496" s="19"/>
      <c r="R496" s="19"/>
      <c r="S496" s="19"/>
      <c r="T496" s="19"/>
      <c r="U496" s="196"/>
    </row>
    <row r="497" spans="1:21" x14ac:dyDescent="0.35">
      <c r="A497" s="140"/>
      <c r="B497" s="141"/>
      <c r="C497" s="142"/>
      <c r="D497" s="142"/>
      <c r="E497" s="13"/>
      <c r="F497" s="17"/>
      <c r="G497" s="13"/>
      <c r="H497" s="17"/>
      <c r="I497" s="17"/>
      <c r="J497" s="55"/>
      <c r="K497" s="55"/>
      <c r="L497" s="55"/>
      <c r="M497" s="143"/>
      <c r="N497" s="143"/>
      <c r="O497" s="19"/>
      <c r="P497" s="19"/>
      <c r="Q497" s="19"/>
      <c r="R497" s="19"/>
      <c r="S497" s="19"/>
      <c r="T497" s="19"/>
      <c r="U497" s="196"/>
    </row>
    <row r="498" spans="1:21" x14ac:dyDescent="0.35">
      <c r="A498" s="140"/>
      <c r="B498" s="141"/>
      <c r="C498" s="142"/>
      <c r="D498" s="142"/>
      <c r="E498" s="13"/>
      <c r="F498" s="17"/>
      <c r="G498" s="13"/>
      <c r="H498" s="17"/>
      <c r="I498" s="17"/>
      <c r="J498" s="55"/>
      <c r="K498" s="55"/>
      <c r="L498" s="55"/>
      <c r="M498" s="143"/>
      <c r="N498" s="143"/>
      <c r="O498" s="19"/>
      <c r="P498" s="19"/>
      <c r="Q498" s="19"/>
      <c r="R498" s="19"/>
      <c r="S498" s="19"/>
      <c r="T498" s="19"/>
      <c r="U498" s="196"/>
    </row>
    <row r="499" spans="1:21" x14ac:dyDescent="0.35">
      <c r="A499" s="140"/>
      <c r="B499" s="141"/>
      <c r="C499" s="142"/>
      <c r="D499" s="142"/>
      <c r="E499" s="13"/>
      <c r="F499" s="17"/>
      <c r="G499" s="13"/>
      <c r="H499" s="17"/>
      <c r="I499" s="17"/>
      <c r="J499" s="55"/>
      <c r="K499" s="55"/>
      <c r="L499" s="55"/>
      <c r="M499" s="143"/>
      <c r="N499" s="143"/>
      <c r="O499" s="19"/>
      <c r="P499" s="19"/>
      <c r="Q499" s="19"/>
      <c r="R499" s="19"/>
      <c r="S499" s="19"/>
      <c r="T499" s="19"/>
      <c r="U499" s="196"/>
    </row>
    <row r="500" spans="1:21" x14ac:dyDescent="0.35">
      <c r="A500" s="140"/>
      <c r="B500" s="141"/>
      <c r="C500" s="142"/>
      <c r="D500" s="142"/>
      <c r="E500" s="13"/>
      <c r="F500" s="17"/>
      <c r="G500" s="13"/>
      <c r="H500" s="17"/>
      <c r="I500" s="17"/>
      <c r="J500" s="55"/>
      <c r="K500" s="55"/>
      <c r="L500" s="55"/>
      <c r="M500" s="143"/>
      <c r="N500" s="143"/>
      <c r="O500" s="19"/>
      <c r="P500" s="19"/>
      <c r="Q500" s="19"/>
      <c r="R500" s="19"/>
      <c r="S500" s="19"/>
      <c r="T500" s="19"/>
      <c r="U500" s="196"/>
    </row>
    <row r="501" spans="1:21" x14ac:dyDescent="0.35">
      <c r="A501" s="140"/>
      <c r="B501" s="141"/>
      <c r="C501" s="142"/>
      <c r="D501" s="142"/>
      <c r="E501" s="13"/>
      <c r="F501" s="17"/>
      <c r="G501" s="13"/>
      <c r="H501" s="17"/>
      <c r="I501" s="17"/>
      <c r="J501" s="55"/>
      <c r="K501" s="55"/>
      <c r="L501" s="55"/>
      <c r="M501" s="143"/>
      <c r="N501" s="143"/>
      <c r="O501" s="19"/>
      <c r="P501" s="19"/>
      <c r="Q501" s="19"/>
      <c r="R501" s="19"/>
      <c r="S501" s="19"/>
      <c r="T501" s="19"/>
      <c r="U501" s="196"/>
    </row>
    <row r="502" spans="1:21" x14ac:dyDescent="0.35">
      <c r="A502" s="140"/>
      <c r="B502" s="141"/>
      <c r="C502" s="142"/>
      <c r="D502" s="142"/>
      <c r="E502" s="13"/>
      <c r="F502" s="17"/>
      <c r="G502" s="13"/>
      <c r="H502" s="17"/>
      <c r="I502" s="17"/>
      <c r="J502" s="55"/>
      <c r="K502" s="55"/>
      <c r="L502" s="55"/>
      <c r="M502" s="143"/>
      <c r="N502" s="143"/>
      <c r="O502" s="19"/>
      <c r="P502" s="19"/>
      <c r="Q502" s="19"/>
      <c r="R502" s="19"/>
      <c r="S502" s="19"/>
      <c r="T502" s="19"/>
      <c r="U502" s="196"/>
    </row>
    <row r="503" spans="1:21" x14ac:dyDescent="0.35">
      <c r="A503" s="140"/>
      <c r="B503" s="141"/>
      <c r="C503" s="142"/>
      <c r="D503" s="142"/>
      <c r="E503" s="13"/>
      <c r="F503" s="17"/>
      <c r="G503" s="13"/>
      <c r="H503" s="17"/>
      <c r="I503" s="17"/>
      <c r="J503" s="55"/>
      <c r="K503" s="55"/>
      <c r="L503" s="55"/>
      <c r="M503" s="143"/>
      <c r="N503" s="143"/>
      <c r="O503" s="19"/>
      <c r="P503" s="19"/>
      <c r="Q503" s="19"/>
      <c r="R503" s="19"/>
      <c r="S503" s="19"/>
      <c r="T503" s="19"/>
      <c r="U503" s="196"/>
    </row>
    <row r="504" spans="1:21" x14ac:dyDescent="0.35">
      <c r="A504" s="140"/>
      <c r="B504" s="141"/>
      <c r="C504" s="142"/>
      <c r="D504" s="142"/>
      <c r="E504" s="13"/>
      <c r="F504" s="17"/>
      <c r="G504" s="13"/>
      <c r="H504" s="17"/>
      <c r="I504" s="17"/>
      <c r="J504" s="55"/>
      <c r="K504" s="55"/>
      <c r="L504" s="55"/>
      <c r="M504" s="143"/>
      <c r="N504" s="143"/>
      <c r="O504" s="19"/>
      <c r="P504" s="19"/>
      <c r="Q504" s="19"/>
      <c r="R504" s="19"/>
      <c r="S504" s="19"/>
      <c r="T504" s="19"/>
      <c r="U504" s="196"/>
    </row>
    <row r="505" spans="1:21" x14ac:dyDescent="0.35">
      <c r="A505" s="140"/>
      <c r="B505" s="141"/>
      <c r="C505" s="142"/>
      <c r="D505" s="142"/>
      <c r="E505" s="13"/>
      <c r="F505" s="17"/>
      <c r="G505" s="13"/>
      <c r="H505" s="17"/>
      <c r="I505" s="17"/>
      <c r="J505" s="55"/>
      <c r="K505" s="55"/>
      <c r="L505" s="55"/>
      <c r="M505" s="143"/>
      <c r="N505" s="143"/>
      <c r="O505" s="19"/>
      <c r="P505" s="19"/>
      <c r="Q505" s="19"/>
      <c r="R505" s="19"/>
      <c r="S505" s="19"/>
      <c r="T505" s="19"/>
      <c r="U505" s="196"/>
    </row>
    <row r="506" spans="1:21" x14ac:dyDescent="0.35">
      <c r="A506" s="140"/>
      <c r="B506" s="141"/>
      <c r="C506" s="142"/>
      <c r="D506" s="142"/>
      <c r="E506" s="13"/>
      <c r="F506" s="17"/>
      <c r="G506" s="13"/>
      <c r="H506" s="17"/>
      <c r="I506" s="17"/>
      <c r="J506" s="55"/>
      <c r="K506" s="55"/>
      <c r="L506" s="55"/>
      <c r="M506" s="143"/>
      <c r="N506" s="143"/>
      <c r="O506" s="19"/>
      <c r="P506" s="19"/>
      <c r="Q506" s="19"/>
      <c r="R506" s="19"/>
      <c r="S506" s="19"/>
      <c r="T506" s="19"/>
      <c r="U506" s="196"/>
    </row>
    <row r="507" spans="1:21" x14ac:dyDescent="0.35">
      <c r="A507" s="140"/>
      <c r="B507" s="141"/>
      <c r="C507" s="142"/>
      <c r="D507" s="142"/>
      <c r="E507" s="13"/>
      <c r="F507" s="17"/>
      <c r="G507" s="13"/>
      <c r="H507" s="17"/>
      <c r="I507" s="17"/>
      <c r="J507" s="55"/>
      <c r="K507" s="55"/>
      <c r="L507" s="55"/>
      <c r="M507" s="143"/>
      <c r="N507" s="143"/>
      <c r="O507" s="19"/>
      <c r="P507" s="19"/>
      <c r="Q507" s="19"/>
      <c r="R507" s="19"/>
      <c r="S507" s="19"/>
      <c r="T507" s="19"/>
      <c r="U507" s="196"/>
    </row>
    <row r="508" spans="1:21" x14ac:dyDescent="0.35">
      <c r="A508" s="140"/>
      <c r="B508" s="141"/>
      <c r="C508" s="142"/>
      <c r="D508" s="142"/>
      <c r="E508" s="13"/>
      <c r="F508" s="17"/>
      <c r="G508" s="13"/>
      <c r="H508" s="17"/>
      <c r="I508" s="17"/>
      <c r="J508" s="55"/>
      <c r="K508" s="55"/>
      <c r="L508" s="55"/>
      <c r="M508" s="143"/>
      <c r="N508" s="143"/>
      <c r="O508" s="19"/>
      <c r="P508" s="19"/>
      <c r="Q508" s="19"/>
      <c r="R508" s="19"/>
      <c r="S508" s="19"/>
      <c r="T508" s="19"/>
      <c r="U508" s="196"/>
    </row>
    <row r="509" spans="1:21" x14ac:dyDescent="0.35">
      <c r="A509" s="140"/>
      <c r="B509" s="141"/>
      <c r="C509" s="142"/>
      <c r="D509" s="142"/>
      <c r="E509" s="13"/>
      <c r="F509" s="17"/>
      <c r="G509" s="13"/>
      <c r="H509" s="17"/>
      <c r="I509" s="17"/>
      <c r="J509" s="55"/>
      <c r="K509" s="55"/>
      <c r="L509" s="55"/>
      <c r="M509" s="143"/>
      <c r="N509" s="143"/>
      <c r="O509" s="19"/>
      <c r="P509" s="19"/>
      <c r="Q509" s="19"/>
      <c r="R509" s="19"/>
      <c r="S509" s="19"/>
      <c r="T509" s="19"/>
      <c r="U509" s="196"/>
    </row>
    <row r="510" spans="1:21" x14ac:dyDescent="0.35">
      <c r="A510" s="140"/>
      <c r="B510" s="141"/>
      <c r="C510" s="142"/>
      <c r="D510" s="142"/>
      <c r="E510" s="13"/>
      <c r="F510" s="17"/>
      <c r="G510" s="13"/>
      <c r="H510" s="17"/>
      <c r="I510" s="17"/>
      <c r="J510" s="55"/>
      <c r="K510" s="55"/>
      <c r="L510" s="55"/>
      <c r="M510" s="143"/>
      <c r="N510" s="143"/>
      <c r="O510" s="19"/>
      <c r="P510" s="19"/>
      <c r="Q510" s="19"/>
      <c r="R510" s="19"/>
      <c r="S510" s="19"/>
      <c r="T510" s="19"/>
      <c r="U510" s="196"/>
    </row>
    <row r="511" spans="1:21" x14ac:dyDescent="0.35">
      <c r="A511" s="140"/>
      <c r="B511" s="141"/>
      <c r="C511" s="142"/>
      <c r="D511" s="142"/>
      <c r="E511" s="13"/>
      <c r="F511" s="17"/>
      <c r="G511" s="13"/>
      <c r="H511" s="17"/>
      <c r="I511" s="17"/>
      <c r="J511" s="55"/>
      <c r="K511" s="55"/>
      <c r="L511" s="55"/>
      <c r="M511" s="143"/>
      <c r="N511" s="143"/>
      <c r="O511" s="19"/>
      <c r="P511" s="19"/>
      <c r="Q511" s="19"/>
      <c r="R511" s="19"/>
      <c r="S511" s="19"/>
      <c r="T511" s="19"/>
      <c r="U511" s="196"/>
    </row>
    <row r="512" spans="1:21" x14ac:dyDescent="0.35">
      <c r="A512" s="140"/>
      <c r="B512" s="141"/>
      <c r="C512" s="142"/>
      <c r="D512" s="142"/>
      <c r="E512" s="13"/>
      <c r="F512" s="17"/>
      <c r="G512" s="13"/>
      <c r="H512" s="17"/>
      <c r="I512" s="17"/>
      <c r="J512" s="55"/>
      <c r="K512" s="55"/>
      <c r="L512" s="55"/>
      <c r="M512" s="143"/>
      <c r="N512" s="143"/>
      <c r="O512" s="19"/>
      <c r="P512" s="19"/>
      <c r="Q512" s="19"/>
      <c r="R512" s="19"/>
      <c r="S512" s="19"/>
      <c r="T512" s="19"/>
      <c r="U512" s="196"/>
    </row>
    <row r="513" spans="1:21" x14ac:dyDescent="0.35">
      <c r="A513" s="140"/>
      <c r="B513" s="141"/>
      <c r="C513" s="142"/>
      <c r="D513" s="142"/>
      <c r="E513" s="13"/>
      <c r="F513" s="17"/>
      <c r="G513" s="13"/>
      <c r="H513" s="17"/>
      <c r="I513" s="17"/>
      <c r="J513" s="55"/>
      <c r="K513" s="55"/>
      <c r="L513" s="55"/>
      <c r="M513" s="143"/>
      <c r="N513" s="143"/>
      <c r="O513" s="19"/>
      <c r="P513" s="19"/>
      <c r="Q513" s="19"/>
      <c r="R513" s="19"/>
      <c r="S513" s="19"/>
      <c r="T513" s="19"/>
      <c r="U513" s="196"/>
    </row>
    <row r="514" spans="1:21" x14ac:dyDescent="0.35">
      <c r="A514" s="140"/>
      <c r="B514" s="141"/>
      <c r="C514" s="142"/>
      <c r="D514" s="142"/>
      <c r="E514" s="13"/>
      <c r="F514" s="17"/>
      <c r="G514" s="13"/>
      <c r="H514" s="17"/>
      <c r="I514" s="17"/>
      <c r="J514" s="55"/>
      <c r="K514" s="55"/>
      <c r="L514" s="55"/>
      <c r="M514" s="143"/>
      <c r="N514" s="143"/>
      <c r="O514" s="19"/>
      <c r="P514" s="19"/>
      <c r="Q514" s="19"/>
      <c r="R514" s="19"/>
      <c r="S514" s="19"/>
      <c r="T514" s="19"/>
      <c r="U514" s="196"/>
    </row>
    <row r="515" spans="1:21" x14ac:dyDescent="0.35">
      <c r="A515" s="140"/>
      <c r="B515" s="141"/>
      <c r="C515" s="142"/>
      <c r="D515" s="142"/>
      <c r="E515" s="13"/>
      <c r="F515" s="17"/>
      <c r="G515" s="13"/>
      <c r="H515" s="17"/>
      <c r="I515" s="17"/>
      <c r="J515" s="55"/>
      <c r="K515" s="55"/>
      <c r="L515" s="55"/>
      <c r="M515" s="143"/>
      <c r="N515" s="143"/>
      <c r="O515" s="19"/>
      <c r="P515" s="19"/>
      <c r="Q515" s="19"/>
      <c r="R515" s="19"/>
      <c r="S515" s="19"/>
      <c r="T515" s="19"/>
      <c r="U515" s="196"/>
    </row>
    <row r="516" spans="1:21" x14ac:dyDescent="0.35">
      <c r="A516" s="140"/>
      <c r="B516" s="141"/>
      <c r="C516" s="142"/>
      <c r="D516" s="142"/>
      <c r="E516" s="13"/>
      <c r="F516" s="17"/>
      <c r="G516" s="13"/>
      <c r="H516" s="17"/>
      <c r="I516" s="17"/>
      <c r="J516" s="55"/>
      <c r="K516" s="55"/>
      <c r="L516" s="55"/>
      <c r="M516" s="143"/>
      <c r="N516" s="143"/>
      <c r="O516" s="19"/>
      <c r="P516" s="19"/>
      <c r="Q516" s="19"/>
      <c r="R516" s="19"/>
      <c r="S516" s="19"/>
      <c r="T516" s="19"/>
      <c r="U516" s="196"/>
    </row>
    <row r="517" spans="1:21" x14ac:dyDescent="0.35">
      <c r="A517" s="140"/>
      <c r="B517" s="141"/>
      <c r="C517" s="142"/>
      <c r="D517" s="142"/>
      <c r="E517" s="13"/>
      <c r="F517" s="17"/>
      <c r="G517" s="13"/>
      <c r="H517" s="17"/>
      <c r="I517" s="17"/>
      <c r="J517" s="55"/>
      <c r="K517" s="55"/>
      <c r="L517" s="55"/>
      <c r="M517" s="143"/>
      <c r="N517" s="143"/>
      <c r="O517" s="19"/>
      <c r="P517" s="19"/>
      <c r="Q517" s="19"/>
      <c r="R517" s="19"/>
      <c r="S517" s="19"/>
      <c r="T517" s="19"/>
      <c r="U517" s="196"/>
    </row>
    <row r="518" spans="1:21" x14ac:dyDescent="0.35">
      <c r="A518" s="140"/>
      <c r="B518" s="141"/>
      <c r="C518" s="142"/>
      <c r="D518" s="142"/>
      <c r="E518" s="13"/>
      <c r="F518" s="17"/>
      <c r="G518" s="13"/>
      <c r="H518" s="17"/>
      <c r="I518" s="17"/>
      <c r="J518" s="55"/>
      <c r="K518" s="55"/>
      <c r="L518" s="55"/>
      <c r="M518" s="143"/>
      <c r="N518" s="143"/>
      <c r="O518" s="19"/>
      <c r="P518" s="19"/>
      <c r="Q518" s="19"/>
      <c r="R518" s="19"/>
      <c r="S518" s="19"/>
      <c r="T518" s="19"/>
      <c r="U518" s="196"/>
    </row>
    <row r="519" spans="1:21" x14ac:dyDescent="0.35">
      <c r="A519" s="140"/>
      <c r="B519" s="141"/>
      <c r="C519" s="142"/>
      <c r="D519" s="142"/>
      <c r="E519" s="13"/>
      <c r="F519" s="17"/>
      <c r="G519" s="13"/>
      <c r="H519" s="17"/>
      <c r="I519" s="17"/>
      <c r="J519" s="55"/>
      <c r="K519" s="55"/>
      <c r="L519" s="55"/>
      <c r="M519" s="143"/>
      <c r="N519" s="143"/>
      <c r="O519" s="19"/>
      <c r="P519" s="19"/>
      <c r="Q519" s="19"/>
      <c r="R519" s="19"/>
      <c r="S519" s="19"/>
      <c r="T519" s="19"/>
      <c r="U519" s="196"/>
    </row>
    <row r="520" spans="1:21" x14ac:dyDescent="0.35">
      <c r="A520" s="140"/>
      <c r="B520" s="141"/>
      <c r="C520" s="142"/>
      <c r="D520" s="142"/>
      <c r="E520" s="13"/>
      <c r="F520" s="17"/>
      <c r="G520" s="13"/>
      <c r="H520" s="17"/>
      <c r="I520" s="17"/>
      <c r="J520" s="55"/>
      <c r="K520" s="55"/>
      <c r="L520" s="55"/>
      <c r="M520" s="143"/>
      <c r="N520" s="143"/>
      <c r="O520" s="19"/>
      <c r="P520" s="19"/>
      <c r="Q520" s="19"/>
      <c r="R520" s="19"/>
      <c r="S520" s="19"/>
      <c r="T520" s="19"/>
      <c r="U520" s="196"/>
    </row>
    <row r="521" spans="1:21" x14ac:dyDescent="0.35">
      <c r="A521" s="140"/>
      <c r="B521" s="141"/>
      <c r="C521" s="142"/>
      <c r="D521" s="142"/>
      <c r="E521" s="13"/>
      <c r="F521" s="17"/>
      <c r="G521" s="13"/>
      <c r="H521" s="17"/>
      <c r="I521" s="17"/>
      <c r="J521" s="55"/>
      <c r="K521" s="55"/>
      <c r="L521" s="55"/>
      <c r="M521" s="143"/>
      <c r="N521" s="143"/>
      <c r="O521" s="19"/>
      <c r="P521" s="19"/>
      <c r="Q521" s="19"/>
      <c r="R521" s="19"/>
      <c r="S521" s="19"/>
      <c r="T521" s="19"/>
      <c r="U521" s="196"/>
    </row>
    <row r="522" spans="1:21" x14ac:dyDescent="0.35">
      <c r="A522" s="140"/>
      <c r="B522" s="141"/>
      <c r="C522" s="142"/>
      <c r="D522" s="142"/>
      <c r="E522" s="13"/>
      <c r="F522" s="17"/>
      <c r="G522" s="13"/>
      <c r="H522" s="17"/>
      <c r="I522" s="17"/>
      <c r="J522" s="55"/>
      <c r="K522" s="55"/>
      <c r="L522" s="55"/>
      <c r="M522" s="143"/>
      <c r="N522" s="143"/>
      <c r="O522" s="19"/>
      <c r="P522" s="19"/>
      <c r="Q522" s="19"/>
      <c r="R522" s="19"/>
      <c r="S522" s="19"/>
      <c r="T522" s="19"/>
      <c r="U522" s="196"/>
    </row>
    <row r="523" spans="1:21" x14ac:dyDescent="0.35">
      <c r="A523" s="140"/>
      <c r="B523" s="141"/>
      <c r="C523" s="142"/>
      <c r="D523" s="142"/>
      <c r="E523" s="13"/>
      <c r="F523" s="17"/>
      <c r="G523" s="13"/>
      <c r="H523" s="17"/>
      <c r="I523" s="17"/>
      <c r="J523" s="55"/>
      <c r="K523" s="55"/>
      <c r="L523" s="55"/>
      <c r="M523" s="143"/>
      <c r="N523" s="143"/>
      <c r="O523" s="19"/>
      <c r="P523" s="19"/>
      <c r="Q523" s="19"/>
      <c r="R523" s="19"/>
      <c r="S523" s="19"/>
      <c r="T523" s="19"/>
      <c r="U523" s="196"/>
    </row>
    <row r="524" spans="1:21" x14ac:dyDescent="0.35">
      <c r="A524" s="140"/>
      <c r="B524" s="141"/>
      <c r="C524" s="142"/>
      <c r="D524" s="142"/>
      <c r="E524" s="13"/>
      <c r="F524" s="17"/>
      <c r="G524" s="13"/>
      <c r="H524" s="17"/>
      <c r="I524" s="17"/>
      <c r="J524" s="55"/>
      <c r="K524" s="55"/>
      <c r="L524" s="55"/>
      <c r="M524" s="143"/>
      <c r="N524" s="143"/>
      <c r="O524" s="19"/>
      <c r="P524" s="19"/>
      <c r="Q524" s="19"/>
      <c r="R524" s="19"/>
      <c r="S524" s="19"/>
      <c r="T524" s="19"/>
      <c r="U524" s="196"/>
    </row>
    <row r="525" spans="1:21" x14ac:dyDescent="0.35">
      <c r="A525" s="140"/>
      <c r="B525" s="141"/>
      <c r="C525" s="142"/>
      <c r="D525" s="142"/>
      <c r="E525" s="13"/>
      <c r="F525" s="17"/>
      <c r="G525" s="13"/>
      <c r="H525" s="17"/>
      <c r="I525" s="17"/>
      <c r="J525" s="55"/>
      <c r="K525" s="55"/>
      <c r="L525" s="55"/>
      <c r="M525" s="143"/>
      <c r="N525" s="143"/>
      <c r="O525" s="19"/>
      <c r="P525" s="19"/>
      <c r="Q525" s="19"/>
      <c r="R525" s="19"/>
      <c r="S525" s="19"/>
      <c r="T525" s="19"/>
      <c r="U525" s="196"/>
    </row>
    <row r="526" spans="1:21" x14ac:dyDescent="0.35">
      <c r="A526" s="140"/>
      <c r="B526" s="141"/>
      <c r="C526" s="142"/>
      <c r="D526" s="142"/>
      <c r="E526" s="13"/>
      <c r="F526" s="17"/>
      <c r="G526" s="13"/>
      <c r="H526" s="17"/>
      <c r="I526" s="17"/>
      <c r="J526" s="55"/>
      <c r="K526" s="55"/>
      <c r="L526" s="55"/>
      <c r="M526" s="143"/>
      <c r="N526" s="143"/>
      <c r="O526" s="19"/>
      <c r="P526" s="19"/>
      <c r="Q526" s="19"/>
      <c r="R526" s="19"/>
      <c r="S526" s="19"/>
      <c r="T526" s="19"/>
      <c r="U526" s="196"/>
    </row>
    <row r="527" spans="1:21" x14ac:dyDescent="0.35">
      <c r="A527" s="140"/>
      <c r="B527" s="141"/>
      <c r="C527" s="142"/>
      <c r="D527" s="142"/>
      <c r="E527" s="13"/>
      <c r="F527" s="17"/>
      <c r="G527" s="13"/>
      <c r="H527" s="17"/>
      <c r="I527" s="17"/>
      <c r="J527" s="55"/>
      <c r="K527" s="55"/>
      <c r="L527" s="55"/>
      <c r="M527" s="143"/>
      <c r="N527" s="143"/>
      <c r="O527" s="19"/>
      <c r="P527" s="19"/>
      <c r="Q527" s="19"/>
      <c r="R527" s="19"/>
      <c r="S527" s="19"/>
      <c r="T527" s="19"/>
      <c r="U527" s="196"/>
    </row>
    <row r="528" spans="1:21" x14ac:dyDescent="0.35">
      <c r="A528" s="140"/>
      <c r="B528" s="141"/>
      <c r="C528" s="142"/>
      <c r="D528" s="142"/>
      <c r="E528" s="13"/>
      <c r="F528" s="17"/>
      <c r="G528" s="13"/>
      <c r="H528" s="17"/>
      <c r="I528" s="17"/>
      <c r="J528" s="55"/>
      <c r="K528" s="55"/>
      <c r="L528" s="55"/>
      <c r="M528" s="143"/>
      <c r="N528" s="143"/>
      <c r="O528" s="19"/>
      <c r="P528" s="19"/>
      <c r="Q528" s="19"/>
      <c r="R528" s="19"/>
      <c r="S528" s="19"/>
      <c r="T528" s="19"/>
      <c r="U528" s="196"/>
    </row>
    <row r="529" spans="1:21" x14ac:dyDescent="0.35">
      <c r="A529" s="140"/>
      <c r="B529" s="141"/>
      <c r="C529" s="142"/>
      <c r="D529" s="142"/>
      <c r="E529" s="13"/>
      <c r="F529" s="17"/>
      <c r="G529" s="13"/>
      <c r="H529" s="17"/>
      <c r="I529" s="17"/>
      <c r="J529" s="55"/>
      <c r="K529" s="55"/>
      <c r="L529" s="55"/>
      <c r="M529" s="143"/>
      <c r="N529" s="143"/>
      <c r="O529" s="19"/>
      <c r="P529" s="19"/>
      <c r="Q529" s="19"/>
      <c r="R529" s="19"/>
      <c r="S529" s="19"/>
      <c r="T529" s="19"/>
      <c r="U529" s="196"/>
    </row>
    <row r="530" spans="1:21" x14ac:dyDescent="0.35">
      <c r="A530" s="140"/>
      <c r="B530" s="141"/>
      <c r="C530" s="142"/>
      <c r="D530" s="142"/>
      <c r="E530" s="13"/>
      <c r="F530" s="17"/>
      <c r="G530" s="13"/>
      <c r="H530" s="17"/>
      <c r="I530" s="17"/>
      <c r="J530" s="55"/>
      <c r="K530" s="55"/>
      <c r="L530" s="55"/>
      <c r="M530" s="143"/>
      <c r="N530" s="143"/>
      <c r="O530" s="19"/>
      <c r="P530" s="19"/>
      <c r="Q530" s="19"/>
      <c r="R530" s="19"/>
      <c r="S530" s="19"/>
      <c r="T530" s="19"/>
      <c r="U530" s="196"/>
    </row>
    <row r="531" spans="1:21" x14ac:dyDescent="0.35">
      <c r="A531" s="140"/>
      <c r="B531" s="141"/>
      <c r="C531" s="142"/>
      <c r="D531" s="142"/>
      <c r="E531" s="13"/>
      <c r="F531" s="17"/>
      <c r="G531" s="13"/>
      <c r="H531" s="17"/>
      <c r="I531" s="17"/>
      <c r="J531" s="55"/>
      <c r="K531" s="55"/>
      <c r="L531" s="55"/>
      <c r="M531" s="143"/>
      <c r="N531" s="143"/>
      <c r="O531" s="19"/>
      <c r="P531" s="19"/>
      <c r="Q531" s="19"/>
      <c r="R531" s="19"/>
      <c r="S531" s="19"/>
      <c r="T531" s="19"/>
      <c r="U531" s="196"/>
    </row>
    <row r="532" spans="1:21" x14ac:dyDescent="0.35">
      <c r="A532" s="140"/>
      <c r="B532" s="141"/>
      <c r="C532" s="142"/>
      <c r="D532" s="142"/>
      <c r="E532" s="13"/>
      <c r="F532" s="17"/>
      <c r="G532" s="13"/>
      <c r="H532" s="17"/>
      <c r="I532" s="17"/>
      <c r="J532" s="55"/>
      <c r="K532" s="55"/>
      <c r="L532" s="55"/>
      <c r="M532" s="143"/>
      <c r="N532" s="143"/>
      <c r="O532" s="19"/>
      <c r="P532" s="19"/>
      <c r="Q532" s="19"/>
      <c r="R532" s="19"/>
      <c r="S532" s="19"/>
      <c r="T532" s="19"/>
      <c r="U532" s="196"/>
    </row>
    <row r="533" spans="1:21" x14ac:dyDescent="0.35">
      <c r="A533" s="140"/>
      <c r="B533" s="141"/>
      <c r="C533" s="142"/>
      <c r="D533" s="142"/>
      <c r="E533" s="13"/>
      <c r="F533" s="17"/>
      <c r="G533" s="13"/>
      <c r="H533" s="17"/>
      <c r="I533" s="17"/>
      <c r="J533" s="55"/>
      <c r="K533" s="55"/>
      <c r="L533" s="55"/>
      <c r="M533" s="143"/>
      <c r="N533" s="143"/>
      <c r="O533" s="19"/>
      <c r="P533" s="19"/>
      <c r="Q533" s="19"/>
      <c r="R533" s="19"/>
      <c r="S533" s="19"/>
      <c r="T533" s="19"/>
      <c r="U533" s="196"/>
    </row>
    <row r="534" spans="1:21" x14ac:dyDescent="0.35">
      <c r="A534" s="140"/>
      <c r="B534" s="141"/>
      <c r="C534" s="142"/>
      <c r="D534" s="142"/>
      <c r="E534" s="13"/>
      <c r="F534" s="17"/>
      <c r="G534" s="13"/>
      <c r="H534" s="17"/>
      <c r="I534" s="17"/>
      <c r="J534" s="55"/>
      <c r="K534" s="55"/>
      <c r="L534" s="55"/>
      <c r="M534" s="143"/>
      <c r="N534" s="143"/>
      <c r="O534" s="19"/>
      <c r="P534" s="19"/>
      <c r="Q534" s="19"/>
      <c r="R534" s="19"/>
      <c r="S534" s="19"/>
      <c r="T534" s="19"/>
      <c r="U534" s="196"/>
    </row>
    <row r="535" spans="1:21" x14ac:dyDescent="0.35">
      <c r="A535" s="140"/>
      <c r="B535" s="141"/>
      <c r="C535" s="142"/>
      <c r="D535" s="142"/>
      <c r="E535" s="13"/>
      <c r="F535" s="17"/>
      <c r="G535" s="13"/>
      <c r="H535" s="17"/>
      <c r="I535" s="17"/>
      <c r="J535" s="55"/>
      <c r="K535" s="55"/>
      <c r="L535" s="55"/>
      <c r="M535" s="143"/>
      <c r="N535" s="143"/>
      <c r="O535" s="19"/>
      <c r="P535" s="19"/>
      <c r="Q535" s="19"/>
      <c r="R535" s="19"/>
      <c r="S535" s="19"/>
      <c r="T535" s="19"/>
      <c r="U535" s="196"/>
    </row>
    <row r="536" spans="1:21" x14ac:dyDescent="0.35">
      <c r="A536" s="140"/>
      <c r="B536" s="141"/>
      <c r="C536" s="142"/>
      <c r="D536" s="142"/>
      <c r="E536" s="13"/>
      <c r="F536" s="17"/>
      <c r="G536" s="13"/>
      <c r="H536" s="17"/>
      <c r="I536" s="17"/>
      <c r="J536" s="55"/>
      <c r="K536" s="55"/>
      <c r="L536" s="55"/>
      <c r="M536" s="143"/>
      <c r="N536" s="143"/>
      <c r="O536" s="19"/>
      <c r="P536" s="19"/>
      <c r="Q536" s="19"/>
      <c r="R536" s="19"/>
      <c r="S536" s="19"/>
      <c r="T536" s="19"/>
      <c r="U536" s="196"/>
    </row>
    <row r="537" spans="1:21" x14ac:dyDescent="0.35">
      <c r="A537" s="140"/>
      <c r="B537" s="141"/>
      <c r="C537" s="142"/>
      <c r="D537" s="142"/>
      <c r="E537" s="13"/>
      <c r="F537" s="17"/>
      <c r="G537" s="13"/>
      <c r="H537" s="17"/>
      <c r="I537" s="17"/>
      <c r="J537" s="55"/>
      <c r="K537" s="55"/>
      <c r="L537" s="55"/>
      <c r="M537" s="143"/>
      <c r="N537" s="143"/>
      <c r="O537" s="19"/>
      <c r="P537" s="19"/>
      <c r="Q537" s="19"/>
      <c r="R537" s="19"/>
      <c r="S537" s="19"/>
      <c r="T537" s="19"/>
      <c r="U537" s="196"/>
    </row>
    <row r="538" spans="1:21" x14ac:dyDescent="0.35">
      <c r="A538" s="140"/>
      <c r="B538" s="141"/>
      <c r="C538" s="142"/>
      <c r="D538" s="142"/>
      <c r="E538" s="13"/>
      <c r="F538" s="17"/>
      <c r="G538" s="13"/>
      <c r="H538" s="17"/>
      <c r="I538" s="17"/>
      <c r="J538" s="55"/>
      <c r="K538" s="55"/>
      <c r="L538" s="55"/>
      <c r="M538" s="143"/>
      <c r="N538" s="143"/>
      <c r="O538" s="19"/>
      <c r="P538" s="19"/>
      <c r="Q538" s="19"/>
      <c r="R538" s="19"/>
      <c r="S538" s="19"/>
      <c r="T538" s="19"/>
      <c r="U538" s="196"/>
    </row>
    <row r="539" spans="1:21" x14ac:dyDescent="0.35">
      <c r="A539" s="140"/>
      <c r="B539" s="141"/>
      <c r="C539" s="142"/>
      <c r="D539" s="142"/>
      <c r="E539" s="13"/>
      <c r="F539" s="17"/>
      <c r="G539" s="13"/>
      <c r="H539" s="17"/>
      <c r="I539" s="17"/>
      <c r="J539" s="55"/>
      <c r="K539" s="55"/>
      <c r="L539" s="55"/>
      <c r="M539" s="143"/>
      <c r="N539" s="143"/>
      <c r="O539" s="19"/>
      <c r="P539" s="19"/>
      <c r="Q539" s="19"/>
      <c r="R539" s="19"/>
      <c r="S539" s="19"/>
      <c r="T539" s="19"/>
      <c r="U539" s="196"/>
    </row>
    <row r="540" spans="1:21" x14ac:dyDescent="0.35">
      <c r="A540" s="140"/>
      <c r="B540" s="141"/>
      <c r="C540" s="142"/>
      <c r="D540" s="142"/>
      <c r="E540" s="13"/>
      <c r="F540" s="17"/>
      <c r="G540" s="13"/>
      <c r="H540" s="17"/>
      <c r="I540" s="17"/>
      <c r="J540" s="55"/>
      <c r="K540" s="55"/>
      <c r="L540" s="55"/>
      <c r="M540" s="143"/>
      <c r="N540" s="143"/>
      <c r="O540" s="19"/>
      <c r="P540" s="19"/>
      <c r="Q540" s="19"/>
      <c r="R540" s="19"/>
      <c r="S540" s="19"/>
      <c r="T540" s="19"/>
      <c r="U540" s="196"/>
    </row>
    <row r="541" spans="1:21" x14ac:dyDescent="0.35">
      <c r="A541" s="140"/>
      <c r="B541" s="141"/>
      <c r="C541" s="142"/>
      <c r="D541" s="142"/>
      <c r="E541" s="13"/>
      <c r="F541" s="17"/>
      <c r="G541" s="13"/>
      <c r="H541" s="17"/>
      <c r="I541" s="17"/>
      <c r="J541" s="55"/>
      <c r="K541" s="55"/>
      <c r="L541" s="55"/>
      <c r="M541" s="143"/>
      <c r="N541" s="143"/>
      <c r="O541" s="19"/>
      <c r="P541" s="19"/>
      <c r="Q541" s="19"/>
      <c r="R541" s="19"/>
      <c r="S541" s="19"/>
      <c r="T541" s="19"/>
      <c r="U541" s="196"/>
    </row>
    <row r="542" spans="1:21" x14ac:dyDescent="0.35">
      <c r="A542" s="140"/>
      <c r="B542" s="141"/>
      <c r="C542" s="142"/>
      <c r="D542" s="142"/>
      <c r="E542" s="13"/>
      <c r="F542" s="17"/>
      <c r="G542" s="13"/>
      <c r="H542" s="17"/>
      <c r="I542" s="17"/>
      <c r="J542" s="55"/>
      <c r="K542" s="55"/>
      <c r="L542" s="55"/>
      <c r="M542" s="143"/>
      <c r="N542" s="143"/>
      <c r="O542" s="19"/>
      <c r="P542" s="19"/>
      <c r="Q542" s="19"/>
      <c r="R542" s="19"/>
      <c r="S542" s="19"/>
      <c r="T542" s="19"/>
      <c r="U542" s="196"/>
    </row>
    <row r="543" spans="1:21" x14ac:dyDescent="0.35">
      <c r="A543" s="140"/>
      <c r="B543" s="141"/>
      <c r="C543" s="142"/>
      <c r="D543" s="142"/>
      <c r="E543" s="13"/>
      <c r="F543" s="17"/>
      <c r="G543" s="13"/>
      <c r="H543" s="17"/>
      <c r="I543" s="17"/>
      <c r="J543" s="55"/>
      <c r="K543" s="55"/>
      <c r="L543" s="55"/>
      <c r="M543" s="143"/>
      <c r="N543" s="143"/>
      <c r="O543" s="19"/>
      <c r="P543" s="19"/>
      <c r="Q543" s="19"/>
      <c r="R543" s="19"/>
      <c r="S543" s="19"/>
      <c r="T543" s="19"/>
      <c r="U543" s="196"/>
    </row>
    <row r="544" spans="1:21" x14ac:dyDescent="0.35">
      <c r="A544" s="140"/>
      <c r="B544" s="141"/>
      <c r="C544" s="142"/>
      <c r="D544" s="142"/>
      <c r="E544" s="13"/>
      <c r="F544" s="17"/>
      <c r="G544" s="13"/>
      <c r="H544" s="17"/>
      <c r="I544" s="17"/>
      <c r="J544" s="55"/>
      <c r="K544" s="55"/>
      <c r="L544" s="55"/>
      <c r="M544" s="143"/>
      <c r="N544" s="143"/>
      <c r="O544" s="19"/>
      <c r="P544" s="19"/>
      <c r="Q544" s="19"/>
      <c r="R544" s="19"/>
      <c r="S544" s="19"/>
      <c r="T544" s="19"/>
      <c r="U544" s="196"/>
    </row>
    <row r="545" spans="1:21" x14ac:dyDescent="0.35">
      <c r="A545" s="140"/>
      <c r="B545" s="141"/>
      <c r="C545" s="142"/>
      <c r="D545" s="142"/>
      <c r="E545" s="13"/>
      <c r="F545" s="17"/>
      <c r="G545" s="13"/>
      <c r="H545" s="17"/>
      <c r="I545" s="17"/>
      <c r="J545" s="55"/>
      <c r="K545" s="55"/>
      <c r="L545" s="55"/>
      <c r="M545" s="143"/>
      <c r="N545" s="143"/>
      <c r="O545" s="19"/>
      <c r="P545" s="19"/>
      <c r="Q545" s="19"/>
      <c r="R545" s="19"/>
      <c r="S545" s="19"/>
      <c r="T545" s="19"/>
      <c r="U545" s="196"/>
    </row>
    <row r="546" spans="1:21" x14ac:dyDescent="0.35">
      <c r="A546" s="140"/>
      <c r="B546" s="141"/>
      <c r="C546" s="142"/>
      <c r="D546" s="142"/>
      <c r="E546" s="13"/>
      <c r="F546" s="17"/>
      <c r="G546" s="13"/>
      <c r="H546" s="17"/>
      <c r="I546" s="17"/>
      <c r="J546" s="55"/>
      <c r="K546" s="55"/>
      <c r="L546" s="55"/>
      <c r="M546" s="143"/>
      <c r="N546" s="143"/>
      <c r="O546" s="19"/>
      <c r="P546" s="19"/>
      <c r="Q546" s="19"/>
      <c r="R546" s="19"/>
      <c r="S546" s="19"/>
      <c r="T546" s="19"/>
      <c r="U546" s="196"/>
    </row>
    <row r="547" spans="1:21" x14ac:dyDescent="0.35">
      <c r="A547" s="140"/>
      <c r="B547" s="141"/>
      <c r="C547" s="142"/>
      <c r="D547" s="142"/>
      <c r="E547" s="13"/>
      <c r="F547" s="17"/>
      <c r="G547" s="13"/>
      <c r="H547" s="17"/>
      <c r="I547" s="17"/>
      <c r="J547" s="55"/>
      <c r="K547" s="55"/>
      <c r="L547" s="55"/>
      <c r="M547" s="143"/>
      <c r="N547" s="143"/>
      <c r="O547" s="19"/>
      <c r="P547" s="19"/>
      <c r="Q547" s="19"/>
      <c r="R547" s="19"/>
      <c r="S547" s="19"/>
      <c r="T547" s="19"/>
      <c r="U547" s="196"/>
    </row>
    <row r="548" spans="1:21" x14ac:dyDescent="0.35">
      <c r="A548" s="140"/>
      <c r="B548" s="141"/>
      <c r="C548" s="142"/>
      <c r="D548" s="142"/>
      <c r="E548" s="13"/>
      <c r="F548" s="17"/>
      <c r="G548" s="13"/>
      <c r="H548" s="17"/>
      <c r="I548" s="17"/>
      <c r="J548" s="55"/>
      <c r="K548" s="55"/>
      <c r="L548" s="55"/>
      <c r="M548" s="143"/>
      <c r="N548" s="143"/>
      <c r="O548" s="19"/>
      <c r="P548" s="19"/>
      <c r="Q548" s="19"/>
      <c r="R548" s="19"/>
      <c r="S548" s="19"/>
      <c r="T548" s="19"/>
      <c r="U548" s="196"/>
    </row>
    <row r="549" spans="1:21" x14ac:dyDescent="0.35">
      <c r="A549" s="140"/>
      <c r="B549" s="141"/>
      <c r="C549" s="142"/>
      <c r="D549" s="142"/>
      <c r="E549" s="13"/>
      <c r="F549" s="17"/>
      <c r="G549" s="13"/>
      <c r="H549" s="17"/>
      <c r="I549" s="17"/>
      <c r="J549" s="55"/>
      <c r="K549" s="55"/>
      <c r="L549" s="55"/>
      <c r="M549" s="143"/>
      <c r="N549" s="143"/>
      <c r="O549" s="19"/>
      <c r="P549" s="19"/>
      <c r="Q549" s="19"/>
      <c r="R549" s="19"/>
      <c r="S549" s="19"/>
      <c r="T549" s="19"/>
      <c r="U549" s="196"/>
    </row>
    <row r="550" spans="1:21" x14ac:dyDescent="0.35">
      <c r="A550" s="140"/>
      <c r="B550" s="141"/>
      <c r="C550" s="142"/>
      <c r="D550" s="142"/>
      <c r="E550" s="13"/>
      <c r="F550" s="17"/>
      <c r="G550" s="13"/>
      <c r="H550" s="17"/>
      <c r="I550" s="17"/>
      <c r="J550" s="55"/>
      <c r="K550" s="55"/>
      <c r="L550" s="55"/>
      <c r="M550" s="143"/>
      <c r="N550" s="143"/>
      <c r="O550" s="19"/>
      <c r="P550" s="19"/>
      <c r="Q550" s="19"/>
      <c r="R550" s="19"/>
      <c r="S550" s="19"/>
      <c r="T550" s="19"/>
      <c r="U550" s="196"/>
    </row>
    <row r="551" spans="1:21" x14ac:dyDescent="0.35">
      <c r="A551" s="140"/>
      <c r="B551" s="141"/>
      <c r="C551" s="142"/>
      <c r="D551" s="142"/>
      <c r="E551" s="13"/>
      <c r="F551" s="17"/>
      <c r="G551" s="13"/>
      <c r="H551" s="17"/>
      <c r="I551" s="17"/>
      <c r="J551" s="55"/>
      <c r="K551" s="55"/>
      <c r="L551" s="55"/>
      <c r="M551" s="143"/>
      <c r="N551" s="143"/>
      <c r="O551" s="19"/>
      <c r="P551" s="19"/>
      <c r="Q551" s="19"/>
      <c r="R551" s="19"/>
      <c r="S551" s="19"/>
      <c r="T551" s="19"/>
      <c r="U551" s="196"/>
    </row>
    <row r="552" spans="1:21" x14ac:dyDescent="0.35">
      <c r="A552" s="140"/>
      <c r="B552" s="141"/>
      <c r="C552" s="142"/>
      <c r="D552" s="142"/>
      <c r="E552" s="13"/>
      <c r="F552" s="17"/>
      <c r="G552" s="13"/>
      <c r="H552" s="17"/>
      <c r="I552" s="17"/>
      <c r="J552" s="55"/>
      <c r="K552" s="55"/>
      <c r="L552" s="55"/>
      <c r="M552" s="143"/>
      <c r="N552" s="143"/>
      <c r="O552" s="19"/>
      <c r="P552" s="19"/>
      <c r="Q552" s="19"/>
      <c r="R552" s="19"/>
      <c r="S552" s="19"/>
      <c r="T552" s="19"/>
      <c r="U552" s="196"/>
    </row>
    <row r="553" spans="1:21" x14ac:dyDescent="0.35">
      <c r="A553" s="140"/>
      <c r="B553" s="141"/>
      <c r="C553" s="142"/>
      <c r="D553" s="142"/>
      <c r="E553" s="13"/>
      <c r="F553" s="17"/>
      <c r="G553" s="13"/>
      <c r="H553" s="17"/>
      <c r="I553" s="17"/>
      <c r="J553" s="55"/>
      <c r="K553" s="55"/>
      <c r="L553" s="55"/>
      <c r="M553" s="143"/>
      <c r="N553" s="143"/>
      <c r="O553" s="19"/>
      <c r="P553" s="19"/>
      <c r="Q553" s="19"/>
      <c r="R553" s="19"/>
      <c r="S553" s="19"/>
      <c r="T553" s="19"/>
      <c r="U553" s="196"/>
    </row>
    <row r="554" spans="1:21" x14ac:dyDescent="0.35">
      <c r="A554" s="140"/>
      <c r="B554" s="141"/>
      <c r="C554" s="142"/>
      <c r="D554" s="142"/>
      <c r="E554" s="13"/>
      <c r="F554" s="17"/>
      <c r="G554" s="13"/>
      <c r="H554" s="17"/>
      <c r="I554" s="17"/>
      <c r="J554" s="55"/>
      <c r="K554" s="55"/>
      <c r="L554" s="55"/>
      <c r="M554" s="143"/>
      <c r="N554" s="143"/>
      <c r="O554" s="19"/>
      <c r="P554" s="19"/>
      <c r="Q554" s="19"/>
      <c r="R554" s="19"/>
      <c r="S554" s="19"/>
      <c r="T554" s="19"/>
      <c r="U554" s="196"/>
    </row>
    <row r="555" spans="1:21" x14ac:dyDescent="0.35">
      <c r="A555" s="140"/>
      <c r="B555" s="141"/>
      <c r="C555" s="142"/>
      <c r="D555" s="142"/>
      <c r="E555" s="13"/>
      <c r="F555" s="17"/>
      <c r="G555" s="13"/>
      <c r="H555" s="17"/>
      <c r="I555" s="17"/>
      <c r="J555" s="55"/>
      <c r="K555" s="55"/>
      <c r="L555" s="55"/>
      <c r="M555" s="143"/>
      <c r="N555" s="143"/>
      <c r="O555" s="19"/>
      <c r="P555" s="19"/>
      <c r="Q555" s="19"/>
      <c r="R555" s="19"/>
      <c r="S555" s="19"/>
      <c r="T555" s="19"/>
      <c r="U555" s="196"/>
    </row>
    <row r="556" spans="1:21" x14ac:dyDescent="0.35">
      <c r="A556" s="140"/>
      <c r="B556" s="141"/>
      <c r="C556" s="142"/>
      <c r="D556" s="142"/>
      <c r="E556" s="13"/>
      <c r="F556" s="17"/>
      <c r="G556" s="13"/>
      <c r="H556" s="17"/>
      <c r="I556" s="17"/>
      <c r="J556" s="55"/>
      <c r="K556" s="55"/>
      <c r="L556" s="55"/>
      <c r="M556" s="143"/>
      <c r="N556" s="143"/>
      <c r="O556" s="19"/>
      <c r="P556" s="19"/>
      <c r="Q556" s="19"/>
      <c r="R556" s="19"/>
      <c r="S556" s="19"/>
      <c r="T556" s="19"/>
      <c r="U556" s="196"/>
    </row>
    <row r="557" spans="1:21" x14ac:dyDescent="0.35">
      <c r="A557" s="140"/>
      <c r="B557" s="141"/>
      <c r="C557" s="142"/>
      <c r="D557" s="142"/>
      <c r="E557" s="13"/>
      <c r="F557" s="17"/>
      <c r="G557" s="13"/>
      <c r="H557" s="17"/>
      <c r="I557" s="17"/>
      <c r="J557" s="55"/>
      <c r="K557" s="55"/>
      <c r="L557" s="55"/>
      <c r="M557" s="143"/>
      <c r="N557" s="143"/>
      <c r="O557" s="19"/>
      <c r="P557" s="19"/>
      <c r="Q557" s="19"/>
      <c r="R557" s="19"/>
      <c r="S557" s="19"/>
      <c r="T557" s="19"/>
      <c r="U557" s="196"/>
    </row>
    <row r="558" spans="1:21" x14ac:dyDescent="0.35">
      <c r="A558" s="140"/>
      <c r="B558" s="141"/>
      <c r="C558" s="142"/>
      <c r="D558" s="142"/>
      <c r="E558" s="13"/>
      <c r="F558" s="17"/>
      <c r="G558" s="13"/>
      <c r="H558" s="17"/>
      <c r="I558" s="17"/>
      <c r="J558" s="55"/>
      <c r="K558" s="55"/>
      <c r="L558" s="55"/>
      <c r="M558" s="143"/>
      <c r="N558" s="143"/>
      <c r="O558" s="19"/>
      <c r="P558" s="19"/>
      <c r="Q558" s="19"/>
      <c r="R558" s="19"/>
      <c r="S558" s="19"/>
      <c r="T558" s="19"/>
      <c r="U558" s="196"/>
    </row>
    <row r="559" spans="1:21" x14ac:dyDescent="0.35">
      <c r="A559" s="140"/>
      <c r="B559" s="141"/>
      <c r="C559" s="142"/>
      <c r="D559" s="142"/>
      <c r="E559" s="13"/>
      <c r="F559" s="17"/>
      <c r="G559" s="13"/>
      <c r="H559" s="17"/>
      <c r="I559" s="17"/>
      <c r="J559" s="55"/>
      <c r="K559" s="55"/>
      <c r="L559" s="55"/>
      <c r="M559" s="143"/>
      <c r="N559" s="143"/>
      <c r="O559" s="19"/>
      <c r="P559" s="19"/>
      <c r="Q559" s="19"/>
      <c r="R559" s="19"/>
      <c r="S559" s="19"/>
      <c r="T559" s="19"/>
      <c r="U559" s="196"/>
    </row>
    <row r="560" spans="1:21" x14ac:dyDescent="0.35">
      <c r="A560" s="140"/>
      <c r="B560" s="141"/>
      <c r="C560" s="142"/>
      <c r="D560" s="142"/>
      <c r="E560" s="13"/>
      <c r="F560" s="17"/>
      <c r="G560" s="13"/>
      <c r="H560" s="17"/>
      <c r="I560" s="17"/>
      <c r="J560" s="55"/>
      <c r="K560" s="55"/>
      <c r="L560" s="55"/>
      <c r="M560" s="143"/>
      <c r="N560" s="143"/>
      <c r="O560" s="19"/>
      <c r="P560" s="19"/>
      <c r="Q560" s="19"/>
      <c r="R560" s="19"/>
      <c r="S560" s="19"/>
      <c r="T560" s="19"/>
      <c r="U560" s="196"/>
    </row>
    <row r="561" spans="1:21" x14ac:dyDescent="0.35">
      <c r="A561" s="140"/>
      <c r="B561" s="141"/>
      <c r="C561" s="142"/>
      <c r="D561" s="142"/>
      <c r="E561" s="13"/>
      <c r="F561" s="17"/>
      <c r="G561" s="13"/>
      <c r="H561" s="17"/>
      <c r="I561" s="17"/>
      <c r="J561" s="55"/>
      <c r="K561" s="55"/>
      <c r="L561" s="55"/>
      <c r="M561" s="143"/>
      <c r="N561" s="143"/>
      <c r="O561" s="19"/>
      <c r="P561" s="19"/>
      <c r="Q561" s="19"/>
      <c r="R561" s="19"/>
      <c r="S561" s="19"/>
      <c r="T561" s="19"/>
      <c r="U561" s="196"/>
    </row>
    <row r="562" spans="1:21" x14ac:dyDescent="0.35">
      <c r="A562" s="140"/>
      <c r="B562" s="141"/>
      <c r="C562" s="142"/>
      <c r="D562" s="142"/>
      <c r="E562" s="13"/>
      <c r="F562" s="17"/>
      <c r="G562" s="13"/>
      <c r="H562" s="17"/>
      <c r="I562" s="17"/>
      <c r="J562" s="55"/>
      <c r="K562" s="55"/>
      <c r="L562" s="55"/>
      <c r="M562" s="143"/>
      <c r="N562" s="143"/>
      <c r="O562" s="19"/>
      <c r="P562" s="19"/>
      <c r="Q562" s="19"/>
      <c r="R562" s="19"/>
      <c r="S562" s="19"/>
      <c r="T562" s="19"/>
      <c r="U562" s="196"/>
    </row>
    <row r="563" spans="1:21" x14ac:dyDescent="0.35">
      <c r="A563" s="140"/>
      <c r="B563" s="141"/>
      <c r="C563" s="142"/>
      <c r="D563" s="142"/>
      <c r="E563" s="13"/>
      <c r="F563" s="17"/>
      <c r="G563" s="13"/>
      <c r="H563" s="17"/>
      <c r="I563" s="17"/>
      <c r="J563" s="55"/>
      <c r="K563" s="55"/>
      <c r="L563" s="55"/>
      <c r="M563" s="143"/>
      <c r="N563" s="143"/>
      <c r="O563" s="19"/>
      <c r="P563" s="19"/>
      <c r="Q563" s="19"/>
      <c r="R563" s="19"/>
      <c r="S563" s="19"/>
      <c r="T563" s="19"/>
      <c r="U563" s="196"/>
    </row>
    <row r="564" spans="1:21" x14ac:dyDescent="0.35">
      <c r="A564" s="140"/>
      <c r="B564" s="141"/>
      <c r="C564" s="142"/>
      <c r="D564" s="142"/>
      <c r="E564" s="13"/>
      <c r="F564" s="17"/>
      <c r="G564" s="13"/>
      <c r="H564" s="17"/>
      <c r="I564" s="17"/>
      <c r="J564" s="55"/>
      <c r="K564" s="55"/>
      <c r="L564" s="55"/>
      <c r="M564" s="143"/>
      <c r="N564" s="143"/>
      <c r="O564" s="19"/>
      <c r="P564" s="19"/>
      <c r="Q564" s="19"/>
      <c r="R564" s="19"/>
      <c r="S564" s="19"/>
      <c r="T564" s="19"/>
      <c r="U564" s="196"/>
    </row>
    <row r="565" spans="1:21" x14ac:dyDescent="0.35">
      <c r="A565" s="140"/>
      <c r="B565" s="141"/>
      <c r="C565" s="142"/>
      <c r="D565" s="142"/>
      <c r="E565" s="13"/>
      <c r="F565" s="17"/>
      <c r="G565" s="13"/>
      <c r="H565" s="17"/>
      <c r="I565" s="17"/>
      <c r="J565" s="55"/>
      <c r="K565" s="55"/>
      <c r="L565" s="55"/>
      <c r="M565" s="143"/>
      <c r="N565" s="143"/>
      <c r="O565" s="19"/>
      <c r="P565" s="19"/>
      <c r="Q565" s="19"/>
      <c r="R565" s="19"/>
      <c r="S565" s="19"/>
      <c r="T565" s="19"/>
      <c r="U565" s="196"/>
    </row>
    <row r="566" spans="1:21" x14ac:dyDescent="0.35">
      <c r="A566" s="140"/>
      <c r="B566" s="141"/>
      <c r="C566" s="142"/>
      <c r="D566" s="142"/>
      <c r="E566" s="13"/>
      <c r="F566" s="17"/>
      <c r="G566" s="13"/>
      <c r="H566" s="17"/>
      <c r="I566" s="17"/>
      <c r="J566" s="55"/>
      <c r="K566" s="55"/>
      <c r="L566" s="55"/>
      <c r="M566" s="143"/>
      <c r="N566" s="143"/>
      <c r="O566" s="19"/>
      <c r="P566" s="19"/>
      <c r="Q566" s="19"/>
      <c r="R566" s="19"/>
      <c r="S566" s="19"/>
      <c r="T566" s="19"/>
      <c r="U566" s="196"/>
    </row>
    <row r="567" spans="1:21" x14ac:dyDescent="0.35">
      <c r="A567" s="140"/>
      <c r="B567" s="141"/>
      <c r="C567" s="142"/>
      <c r="D567" s="142"/>
      <c r="E567" s="13"/>
      <c r="F567" s="17"/>
      <c r="G567" s="13"/>
      <c r="H567" s="17"/>
      <c r="I567" s="17"/>
      <c r="J567" s="55"/>
      <c r="K567" s="55"/>
      <c r="L567" s="55"/>
      <c r="M567" s="143"/>
      <c r="N567" s="143"/>
      <c r="O567" s="19"/>
      <c r="P567" s="19"/>
      <c r="Q567" s="19"/>
      <c r="R567" s="19"/>
      <c r="S567" s="19"/>
      <c r="T567" s="19"/>
      <c r="U567" s="196"/>
    </row>
    <row r="568" spans="1:21" x14ac:dyDescent="0.35">
      <c r="A568" s="140"/>
      <c r="B568" s="141"/>
      <c r="C568" s="142"/>
      <c r="D568" s="142"/>
      <c r="E568" s="13"/>
      <c r="F568" s="17"/>
      <c r="G568" s="13"/>
      <c r="H568" s="17"/>
      <c r="I568" s="17"/>
      <c r="J568" s="55"/>
      <c r="K568" s="55"/>
      <c r="L568" s="55"/>
      <c r="M568" s="143"/>
      <c r="N568" s="143"/>
      <c r="O568" s="19"/>
      <c r="P568" s="19"/>
      <c r="Q568" s="19"/>
      <c r="R568" s="19"/>
      <c r="S568" s="19"/>
      <c r="T568" s="19"/>
      <c r="U568" s="196"/>
    </row>
    <row r="569" spans="1:21" x14ac:dyDescent="0.35">
      <c r="A569" s="140"/>
      <c r="B569" s="141"/>
      <c r="C569" s="142"/>
      <c r="D569" s="142"/>
      <c r="E569" s="13"/>
      <c r="F569" s="17"/>
      <c r="G569" s="13"/>
      <c r="H569" s="17"/>
      <c r="I569" s="17"/>
      <c r="J569" s="55"/>
      <c r="K569" s="55"/>
      <c r="L569" s="55"/>
      <c r="M569" s="143"/>
      <c r="N569" s="143"/>
      <c r="O569" s="19"/>
      <c r="P569" s="19"/>
      <c r="Q569" s="19"/>
      <c r="R569" s="19"/>
      <c r="S569" s="19"/>
      <c r="T569" s="19"/>
      <c r="U569" s="196"/>
    </row>
    <row r="570" spans="1:21" x14ac:dyDescent="0.35">
      <c r="A570" s="140"/>
      <c r="B570" s="141"/>
      <c r="C570" s="142"/>
      <c r="D570" s="142"/>
      <c r="E570" s="13"/>
      <c r="F570" s="17"/>
      <c r="G570" s="13"/>
      <c r="H570" s="17"/>
      <c r="I570" s="17"/>
      <c r="J570" s="55"/>
      <c r="K570" s="55"/>
      <c r="L570" s="55"/>
      <c r="M570" s="143"/>
      <c r="N570" s="143"/>
      <c r="O570" s="19"/>
      <c r="P570" s="19"/>
      <c r="Q570" s="19"/>
      <c r="R570" s="19"/>
      <c r="S570" s="19"/>
      <c r="T570" s="19"/>
      <c r="U570" s="196"/>
    </row>
    <row r="571" spans="1:21" x14ac:dyDescent="0.35">
      <c r="A571" s="140"/>
      <c r="B571" s="141"/>
      <c r="C571" s="142"/>
      <c r="D571" s="142"/>
      <c r="E571" s="13"/>
      <c r="F571" s="17"/>
      <c r="G571" s="13"/>
      <c r="H571" s="17"/>
      <c r="I571" s="17"/>
      <c r="J571" s="55"/>
      <c r="K571" s="55"/>
      <c r="L571" s="55"/>
      <c r="M571" s="143"/>
      <c r="N571" s="143"/>
      <c r="O571" s="19"/>
      <c r="P571" s="19"/>
      <c r="Q571" s="19"/>
      <c r="R571" s="19"/>
      <c r="S571" s="19"/>
      <c r="T571" s="19"/>
      <c r="U571" s="196"/>
    </row>
    <row r="572" spans="1:21" x14ac:dyDescent="0.35">
      <c r="A572" s="140"/>
      <c r="B572" s="141"/>
      <c r="C572" s="142"/>
      <c r="D572" s="142"/>
      <c r="E572" s="13"/>
      <c r="F572" s="17"/>
      <c r="G572" s="13"/>
      <c r="H572" s="17"/>
      <c r="I572" s="17"/>
      <c r="J572" s="55"/>
      <c r="K572" s="55"/>
      <c r="L572" s="55"/>
      <c r="M572" s="143"/>
      <c r="N572" s="143"/>
      <c r="O572" s="19"/>
      <c r="P572" s="19"/>
      <c r="Q572" s="19"/>
      <c r="R572" s="19"/>
      <c r="S572" s="19"/>
      <c r="T572" s="19"/>
      <c r="U572" s="196"/>
    </row>
    <row r="573" spans="1:21" x14ac:dyDescent="0.35">
      <c r="A573" s="140"/>
      <c r="B573" s="141"/>
      <c r="C573" s="142"/>
      <c r="D573" s="142"/>
      <c r="E573" s="13"/>
      <c r="F573" s="17"/>
      <c r="G573" s="13"/>
      <c r="H573" s="17"/>
      <c r="I573" s="17"/>
      <c r="J573" s="55"/>
      <c r="K573" s="55"/>
      <c r="L573" s="55"/>
      <c r="M573" s="143"/>
      <c r="N573" s="143"/>
      <c r="O573" s="19"/>
      <c r="P573" s="19"/>
      <c r="Q573" s="19"/>
      <c r="R573" s="19"/>
      <c r="S573" s="19"/>
      <c r="T573" s="19"/>
      <c r="U573" s="196"/>
    </row>
    <row r="574" spans="1:21" x14ac:dyDescent="0.35">
      <c r="A574" s="140"/>
      <c r="B574" s="141"/>
      <c r="C574" s="142"/>
      <c r="D574" s="142"/>
      <c r="E574" s="13"/>
      <c r="F574" s="17"/>
      <c r="G574" s="13"/>
      <c r="H574" s="17"/>
      <c r="I574" s="17"/>
      <c r="J574" s="55"/>
      <c r="K574" s="55"/>
      <c r="L574" s="55"/>
      <c r="M574" s="143"/>
      <c r="N574" s="143"/>
      <c r="O574" s="19"/>
      <c r="P574" s="19"/>
      <c r="Q574" s="19"/>
      <c r="R574" s="19"/>
      <c r="S574" s="19"/>
      <c r="T574" s="19"/>
      <c r="U574" s="196"/>
    </row>
    <row r="575" spans="1:21" x14ac:dyDescent="0.35">
      <c r="A575" s="140"/>
      <c r="B575" s="141"/>
      <c r="C575" s="142"/>
      <c r="D575" s="142"/>
      <c r="E575" s="13"/>
      <c r="F575" s="17"/>
      <c r="G575" s="13"/>
      <c r="H575" s="17"/>
      <c r="I575" s="17"/>
      <c r="J575" s="55"/>
      <c r="K575" s="55"/>
      <c r="L575" s="55"/>
      <c r="M575" s="143"/>
      <c r="N575" s="143"/>
      <c r="O575" s="19"/>
      <c r="P575" s="19"/>
      <c r="Q575" s="19"/>
      <c r="R575" s="19"/>
      <c r="S575" s="19"/>
      <c r="T575" s="19"/>
      <c r="U575" s="196"/>
    </row>
    <row r="576" spans="1:21" x14ac:dyDescent="0.35">
      <c r="A576" s="140"/>
      <c r="B576" s="141"/>
      <c r="C576" s="142"/>
      <c r="D576" s="142"/>
      <c r="E576" s="13"/>
      <c r="F576" s="17"/>
      <c r="G576" s="13"/>
      <c r="H576" s="17"/>
      <c r="I576" s="17"/>
      <c r="J576" s="55"/>
      <c r="K576" s="55"/>
      <c r="L576" s="55"/>
      <c r="M576" s="143"/>
      <c r="N576" s="143"/>
      <c r="O576" s="19"/>
      <c r="P576" s="19"/>
      <c r="Q576" s="19"/>
      <c r="R576" s="19"/>
      <c r="S576" s="19"/>
      <c r="T576" s="19"/>
      <c r="U576" s="196"/>
    </row>
    <row r="577" spans="1:21" x14ac:dyDescent="0.35">
      <c r="A577" s="140"/>
      <c r="B577" s="141"/>
      <c r="C577" s="142"/>
      <c r="D577" s="142"/>
      <c r="E577" s="13"/>
      <c r="F577" s="17"/>
      <c r="G577" s="13"/>
      <c r="H577" s="17"/>
      <c r="I577" s="17"/>
      <c r="J577" s="55"/>
      <c r="K577" s="55"/>
      <c r="L577" s="55"/>
      <c r="M577" s="143"/>
      <c r="N577" s="143"/>
      <c r="O577" s="19"/>
      <c r="P577" s="19"/>
      <c r="Q577" s="19"/>
      <c r="R577" s="19"/>
      <c r="S577" s="19"/>
      <c r="T577" s="19"/>
      <c r="U577" s="196"/>
    </row>
    <row r="578" spans="1:21" x14ac:dyDescent="0.35">
      <c r="A578" s="140"/>
      <c r="B578" s="141"/>
      <c r="C578" s="142"/>
      <c r="D578" s="142"/>
      <c r="E578" s="13"/>
      <c r="F578" s="17"/>
      <c r="G578" s="13"/>
      <c r="H578" s="17"/>
      <c r="I578" s="17"/>
      <c r="J578" s="55"/>
      <c r="K578" s="55"/>
      <c r="L578" s="55"/>
      <c r="M578" s="143"/>
      <c r="N578" s="143"/>
      <c r="O578" s="19"/>
      <c r="P578" s="19"/>
      <c r="Q578" s="19"/>
      <c r="R578" s="19"/>
      <c r="S578" s="19"/>
      <c r="T578" s="19"/>
      <c r="U578" s="196"/>
    </row>
    <row r="579" spans="1:21" x14ac:dyDescent="0.35">
      <c r="A579" s="140"/>
      <c r="B579" s="141"/>
      <c r="C579" s="142"/>
      <c r="D579" s="142"/>
      <c r="E579" s="13"/>
      <c r="F579" s="17"/>
      <c r="G579" s="13"/>
      <c r="H579" s="17"/>
      <c r="I579" s="17"/>
      <c r="J579" s="55"/>
      <c r="K579" s="55"/>
      <c r="L579" s="55"/>
      <c r="M579" s="143"/>
      <c r="N579" s="143"/>
      <c r="O579" s="19"/>
      <c r="P579" s="19"/>
      <c r="Q579" s="19"/>
      <c r="R579" s="19"/>
      <c r="S579" s="19"/>
      <c r="T579" s="19"/>
      <c r="U579" s="196"/>
    </row>
    <row r="580" spans="1:21" x14ac:dyDescent="0.35">
      <c r="A580" s="140"/>
      <c r="B580" s="141"/>
      <c r="C580" s="142"/>
      <c r="D580" s="142"/>
      <c r="E580" s="13"/>
      <c r="F580" s="17"/>
      <c r="G580" s="13"/>
      <c r="H580" s="17"/>
      <c r="I580" s="17"/>
      <c r="J580" s="55"/>
      <c r="K580" s="55"/>
      <c r="L580" s="55"/>
      <c r="M580" s="143"/>
      <c r="N580" s="143"/>
      <c r="O580" s="19"/>
      <c r="P580" s="19"/>
      <c r="Q580" s="19"/>
      <c r="R580" s="19"/>
      <c r="S580" s="19"/>
      <c r="T580" s="19"/>
      <c r="U580" s="196"/>
    </row>
    <row r="581" spans="1:21" x14ac:dyDescent="0.35">
      <c r="A581" s="140"/>
      <c r="B581" s="141"/>
      <c r="C581" s="142"/>
      <c r="D581" s="142"/>
      <c r="E581" s="13"/>
      <c r="F581" s="17"/>
      <c r="G581" s="13"/>
      <c r="H581" s="17"/>
      <c r="I581" s="17"/>
      <c r="J581" s="55"/>
      <c r="K581" s="55"/>
      <c r="L581" s="55"/>
      <c r="M581" s="143"/>
      <c r="N581" s="143"/>
      <c r="O581" s="19"/>
      <c r="P581" s="19"/>
      <c r="Q581" s="19"/>
      <c r="R581" s="19"/>
      <c r="S581" s="19"/>
      <c r="T581" s="19"/>
      <c r="U581" s="196"/>
    </row>
    <row r="582" spans="1:21" x14ac:dyDescent="0.35">
      <c r="A582" s="140"/>
      <c r="B582" s="141"/>
      <c r="C582" s="142"/>
      <c r="D582" s="142"/>
      <c r="E582" s="13"/>
      <c r="F582" s="17"/>
      <c r="G582" s="13"/>
      <c r="H582" s="17"/>
      <c r="I582" s="17"/>
      <c r="J582" s="55"/>
      <c r="K582" s="55"/>
      <c r="L582" s="55"/>
      <c r="M582" s="143"/>
      <c r="N582" s="143"/>
      <c r="O582" s="19"/>
      <c r="P582" s="19"/>
      <c r="Q582" s="19"/>
      <c r="R582" s="19"/>
      <c r="S582" s="19"/>
      <c r="T582" s="19"/>
      <c r="U582" s="196"/>
    </row>
    <row r="583" spans="1:21" x14ac:dyDescent="0.35">
      <c r="A583" s="140"/>
      <c r="B583" s="141"/>
      <c r="C583" s="142"/>
      <c r="D583" s="142"/>
      <c r="E583" s="13"/>
      <c r="F583" s="17"/>
      <c r="G583" s="13"/>
      <c r="H583" s="17"/>
      <c r="I583" s="17"/>
      <c r="J583" s="55"/>
      <c r="K583" s="55"/>
      <c r="L583" s="55"/>
      <c r="M583" s="143"/>
      <c r="N583" s="143"/>
      <c r="O583" s="19"/>
      <c r="P583" s="19"/>
      <c r="Q583" s="19"/>
      <c r="R583" s="19"/>
      <c r="S583" s="19"/>
      <c r="T583" s="19"/>
      <c r="U583" s="196"/>
    </row>
    <row r="584" spans="1:21" x14ac:dyDescent="0.35">
      <c r="A584" s="140"/>
      <c r="B584" s="141"/>
      <c r="C584" s="142"/>
      <c r="D584" s="142"/>
      <c r="E584" s="13"/>
      <c r="F584" s="17"/>
      <c r="G584" s="13"/>
      <c r="H584" s="17"/>
      <c r="I584" s="17"/>
      <c r="J584" s="55"/>
      <c r="K584" s="55"/>
      <c r="L584" s="55"/>
      <c r="M584" s="143"/>
      <c r="N584" s="143"/>
      <c r="O584" s="19"/>
      <c r="P584" s="19"/>
      <c r="Q584" s="19"/>
      <c r="R584" s="19"/>
      <c r="S584" s="19"/>
      <c r="T584" s="19"/>
      <c r="U584" s="196"/>
    </row>
    <row r="585" spans="1:21" x14ac:dyDescent="0.35">
      <c r="A585" s="140"/>
      <c r="B585" s="141"/>
      <c r="C585" s="142"/>
      <c r="D585" s="142"/>
      <c r="E585" s="13"/>
      <c r="F585" s="17"/>
      <c r="G585" s="13"/>
      <c r="H585" s="17"/>
      <c r="I585" s="17"/>
      <c r="J585" s="55"/>
      <c r="K585" s="55"/>
      <c r="L585" s="55"/>
      <c r="M585" s="143"/>
      <c r="N585" s="143"/>
      <c r="O585" s="19"/>
      <c r="P585" s="19"/>
      <c r="Q585" s="19"/>
      <c r="R585" s="19"/>
      <c r="S585" s="19"/>
      <c r="T585" s="19"/>
      <c r="U585" s="196"/>
    </row>
    <row r="586" spans="1:21" x14ac:dyDescent="0.35">
      <c r="A586" s="140"/>
      <c r="B586" s="141"/>
      <c r="C586" s="142"/>
      <c r="D586" s="142"/>
      <c r="E586" s="13"/>
      <c r="F586" s="17"/>
      <c r="G586" s="13"/>
      <c r="H586" s="17"/>
      <c r="I586" s="17"/>
      <c r="J586" s="55"/>
      <c r="K586" s="55"/>
      <c r="L586" s="55"/>
      <c r="M586" s="143"/>
      <c r="N586" s="143"/>
      <c r="O586" s="19"/>
      <c r="P586" s="19"/>
      <c r="Q586" s="19"/>
      <c r="R586" s="19"/>
      <c r="S586" s="19"/>
      <c r="T586" s="19"/>
      <c r="U586" s="196"/>
    </row>
    <row r="587" spans="1:21" x14ac:dyDescent="0.35">
      <c r="A587" s="140"/>
      <c r="B587" s="141"/>
      <c r="C587" s="142"/>
      <c r="D587" s="142"/>
      <c r="E587" s="13"/>
      <c r="F587" s="17"/>
      <c r="G587" s="13"/>
      <c r="H587" s="17"/>
      <c r="I587" s="17"/>
      <c r="J587" s="55"/>
      <c r="K587" s="55"/>
      <c r="L587" s="55"/>
      <c r="M587" s="143"/>
      <c r="N587" s="143"/>
      <c r="O587" s="19"/>
      <c r="P587" s="19"/>
      <c r="Q587" s="19"/>
      <c r="R587" s="19"/>
      <c r="S587" s="19"/>
      <c r="T587" s="19"/>
      <c r="U587" s="196"/>
    </row>
    <row r="588" spans="1:21" x14ac:dyDescent="0.35">
      <c r="A588" s="140"/>
      <c r="B588" s="141"/>
      <c r="C588" s="142"/>
      <c r="D588" s="142"/>
      <c r="E588" s="13"/>
      <c r="F588" s="17"/>
      <c r="G588" s="13"/>
      <c r="H588" s="17"/>
      <c r="I588" s="17"/>
      <c r="J588" s="55"/>
      <c r="K588" s="55"/>
      <c r="L588" s="55"/>
      <c r="M588" s="143"/>
      <c r="N588" s="143"/>
      <c r="O588" s="19"/>
      <c r="P588" s="19"/>
      <c r="Q588" s="19"/>
      <c r="R588" s="19"/>
      <c r="S588" s="19"/>
      <c r="T588" s="19"/>
      <c r="U588" s="196"/>
    </row>
    <row r="589" spans="1:21" x14ac:dyDescent="0.35">
      <c r="A589" s="140"/>
      <c r="B589" s="141"/>
      <c r="C589" s="142"/>
      <c r="D589" s="142"/>
      <c r="E589" s="13"/>
      <c r="F589" s="17"/>
      <c r="G589" s="13"/>
      <c r="H589" s="17"/>
      <c r="I589" s="17"/>
      <c r="J589" s="55"/>
      <c r="K589" s="55"/>
      <c r="L589" s="55"/>
      <c r="M589" s="143"/>
      <c r="N589" s="143"/>
      <c r="O589" s="19"/>
      <c r="P589" s="19"/>
      <c r="Q589" s="19"/>
      <c r="R589" s="19"/>
      <c r="S589" s="19"/>
      <c r="T589" s="19"/>
      <c r="U589" s="196"/>
    </row>
    <row r="590" spans="1:21" ht="15" thickBot="1" x14ac:dyDescent="0.4">
      <c r="A590" s="23"/>
      <c r="B590" s="23"/>
      <c r="C590" s="23"/>
      <c r="D590" s="23"/>
      <c r="E590" s="23">
        <f t="shared" ref="E590:M590" si="0">SUM(E5:E224)</f>
        <v>495.86680000000001</v>
      </c>
      <c r="F590" s="23"/>
      <c r="G590" s="23">
        <f t="shared" si="0"/>
        <v>884</v>
      </c>
      <c r="H590" s="23"/>
      <c r="I590" s="23">
        <f t="shared" si="0"/>
        <v>278766756.86668235</v>
      </c>
      <c r="J590" s="23">
        <f t="shared" si="0"/>
        <v>371.20000000000005</v>
      </c>
      <c r="K590" s="23">
        <f t="shared" si="0"/>
        <v>0</v>
      </c>
      <c r="L590" s="23" t="e">
        <f t="shared" si="0"/>
        <v>#VALUE!</v>
      </c>
      <c r="M590" s="23">
        <f t="shared" si="0"/>
        <v>1379.8668</v>
      </c>
      <c r="N590" s="23">
        <f t="shared" ref="N590:T590" si="1">SUM(N5:N224)</f>
        <v>21387935.399999999</v>
      </c>
      <c r="O590" s="23">
        <f t="shared" si="1"/>
        <v>0</v>
      </c>
      <c r="P590" s="23">
        <f t="shared" si="1"/>
        <v>0</v>
      </c>
      <c r="Q590" s="23">
        <f t="shared" si="1"/>
        <v>0</v>
      </c>
      <c r="R590" s="23">
        <f t="shared" si="1"/>
        <v>0</v>
      </c>
      <c r="S590" s="23">
        <f t="shared" si="1"/>
        <v>-494408</v>
      </c>
      <c r="T590" s="23">
        <f t="shared" si="1"/>
        <v>0</v>
      </c>
      <c r="U590" s="23" t="e">
        <f>SUM(U5:U224)</f>
        <v>#VALUE!</v>
      </c>
    </row>
  </sheetData>
  <mergeCells count="4">
    <mergeCell ref="A2:R2"/>
    <mergeCell ref="M3:N3"/>
    <mergeCell ref="E3:I3"/>
    <mergeCell ref="A3:D3"/>
  </mergeCells>
  <hyperlinks>
    <hyperlink ref="V25" r:id="rId1" xr:uid="{BB0E5026-E120-4345-A78A-0468C6AEDA8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D2A8BE1DC72347AF7524149BA841E0" ma:contentTypeVersion="18" ma:contentTypeDescription="Create a new document." ma:contentTypeScope="" ma:versionID="b5b0f0575efd119977514b4fde7ba0a1">
  <xsd:schema xmlns:xsd="http://www.w3.org/2001/XMLSchema" xmlns:xs="http://www.w3.org/2001/XMLSchema" xmlns:p="http://schemas.microsoft.com/office/2006/metadata/properties" xmlns:ns2="4c8735ef-4fa8-4878-90b1-1f07a73723ff" xmlns:ns3="db705066-02dc-498b-a91d-8547e7752d65" targetNamespace="http://schemas.microsoft.com/office/2006/metadata/properties" ma:root="true" ma:fieldsID="615019edaaa4a8475de422d7b848eab9" ns2:_="" ns3:_="">
    <xsd:import namespace="4c8735ef-4fa8-4878-90b1-1f07a73723ff"/>
    <xsd:import namespace="db705066-02dc-498b-a91d-8547e7752d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735ef-4fa8-4878-90b1-1f07a73723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e674e0e-11d5-4c25-8c66-9684b2492a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05066-02dc-498b-a91d-8547e7752d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ef4b54-b27a-420f-9a00-2a28d79c8a9a}" ma:internalName="TaxCatchAll" ma:showField="CatchAllData" ma:web="db705066-02dc-498b-a91d-8547e7752d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8735ef-4fa8-4878-90b1-1f07a73723ff">
      <Terms xmlns="http://schemas.microsoft.com/office/infopath/2007/PartnerControls"/>
    </lcf76f155ced4ddcb4097134ff3c332f>
    <TaxCatchAll xmlns="db705066-02dc-498b-a91d-8547e7752d65" xsi:nil="true"/>
  </documentManagement>
</p:properties>
</file>

<file path=customXml/itemProps1.xml><?xml version="1.0" encoding="utf-8"?>
<ds:datastoreItem xmlns:ds="http://schemas.openxmlformats.org/officeDocument/2006/customXml" ds:itemID="{7B979DEF-0D66-4535-BF92-E427264AA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735ef-4fa8-4878-90b1-1f07a73723ff"/>
    <ds:schemaRef ds:uri="db705066-02dc-498b-a91d-8547e7752d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  <ds:schemaRef ds:uri="4c8735ef-4fa8-4878-90b1-1f07a73723ff"/>
    <ds:schemaRef ds:uri="db705066-02dc-498b-a91d-8547e7752d65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Una Larsen Øverland</cp:lastModifiedBy>
  <cp:revision/>
  <dcterms:created xsi:type="dcterms:W3CDTF">2026-02-26T08:14:50Z</dcterms:created>
  <dcterms:modified xsi:type="dcterms:W3CDTF">2026-06-25T08:09:16Z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0x01010098D2A8BE1DC72347AF7524149BA841E0</vt:lpwstr>
  </property>
  <property fmtid="{D5CDD505-2E9C-101B-9397-08002B2CF9AE}" pid="4" name="MediaServiceImageTags">
    <vt:lpwstr/>
  </property>
</Properties>
</file>